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ย้ายมาจากอันเก่า\เงินงวด\งบประมาณ\คุมงวด\งวด 70\ขึ้นระบบ 70\"/>
    </mc:Choice>
  </mc:AlternateContent>
  <xr:revisionPtr revIDLastSave="0" documentId="13_ncr:1_{D68D484C-990F-4E16-8CCA-1A2A4FC76D16}" xr6:coauthVersionLast="47" xr6:coauthVersionMax="47" xr10:uidLastSave="{00000000-0000-0000-0000-000000000000}"/>
  <bookViews>
    <workbookView xWindow="-108" yWindow="-108" windowWidth="16608" windowHeight="8832" xr2:uid="{CA6ECDEC-3DB6-42B9-B9A3-AB49A7FE8FA7}"/>
  </bookViews>
  <sheets>
    <sheet name="เงินกันไว้เบิกเหลื่อมปี งบปี " sheetId="3" r:id="rId1"/>
    <sheet name="งบบริหารจัดการเขตพื้นที่" sheetId="7" r:id="rId2"/>
    <sheet name="งบสพฐ" sheetId="6" r:id="rId3"/>
    <sheet name="งบลงทุน" sheetId="4" r:id="rId4"/>
    <sheet name="รายงานผลการเบิกจ่าย" sheetId="5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xlnm.Print_Titles" localSheetId="3">งบลงทุน!$1:$5</definedName>
    <definedName name="_xlnm.Print_Titles" localSheetId="0">'เงินกันไว้เบิกเหลื่อมปี งบปี '!$1:$4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6" i="5" l="1"/>
  <c r="I26" i="5" s="1"/>
  <c r="H23" i="5"/>
  <c r="K22" i="5"/>
  <c r="H22" i="5"/>
  <c r="G19" i="5"/>
  <c r="I17" i="5"/>
  <c r="H14" i="5"/>
  <c r="K14" i="5" s="1"/>
  <c r="L14" i="5" s="1"/>
  <c r="G14" i="5"/>
  <c r="L17" i="5" s="1"/>
  <c r="J13" i="5"/>
  <c r="K9" i="5"/>
  <c r="L9" i="5" s="1"/>
  <c r="H9" i="5"/>
  <c r="I9" i="5" s="1"/>
  <c r="G9" i="5"/>
  <c r="J8" i="5"/>
  <c r="C5" i="5"/>
  <c r="C389" i="4"/>
  <c r="C388" i="4"/>
  <c r="C390" i="4" s="1"/>
  <c r="G385" i="4"/>
  <c r="F385" i="4"/>
  <c r="E385" i="4"/>
  <c r="D385" i="4"/>
  <c r="C385" i="4"/>
  <c r="B385" i="4"/>
  <c r="A385" i="4"/>
  <c r="G384" i="4"/>
  <c r="F384" i="4"/>
  <c r="E384" i="4"/>
  <c r="D384" i="4"/>
  <c r="C384" i="4"/>
  <c r="B384" i="4"/>
  <c r="A384" i="4"/>
  <c r="G383" i="4"/>
  <c r="F383" i="4"/>
  <c r="E383" i="4"/>
  <c r="D383" i="4"/>
  <c r="J383" i="4" s="1"/>
  <c r="C383" i="4"/>
  <c r="B383" i="4"/>
  <c r="A383" i="4"/>
  <c r="G382" i="4"/>
  <c r="F382" i="4"/>
  <c r="E382" i="4"/>
  <c r="D382" i="4"/>
  <c r="C382" i="4"/>
  <c r="B382" i="4"/>
  <c r="A382" i="4"/>
  <c r="G381" i="4"/>
  <c r="F381" i="4"/>
  <c r="E381" i="4"/>
  <c r="D381" i="4"/>
  <c r="C381" i="4"/>
  <c r="B381" i="4"/>
  <c r="A381" i="4"/>
  <c r="G380" i="4"/>
  <c r="F380" i="4"/>
  <c r="E380" i="4"/>
  <c r="D380" i="4"/>
  <c r="C380" i="4"/>
  <c r="B380" i="4"/>
  <c r="A380" i="4"/>
  <c r="G379" i="4"/>
  <c r="F379" i="4"/>
  <c r="E379" i="4"/>
  <c r="D379" i="4"/>
  <c r="J379" i="4" s="1"/>
  <c r="C379" i="4"/>
  <c r="B379" i="4"/>
  <c r="A379" i="4"/>
  <c r="G378" i="4"/>
  <c r="F378" i="4"/>
  <c r="E378" i="4"/>
  <c r="D378" i="4"/>
  <c r="C378" i="4"/>
  <c r="B378" i="4"/>
  <c r="A378" i="4"/>
  <c r="G377" i="4"/>
  <c r="F377" i="4"/>
  <c r="E377" i="4"/>
  <c r="D377" i="4"/>
  <c r="C377" i="4"/>
  <c r="B377" i="4"/>
  <c r="A377" i="4"/>
  <c r="G376" i="4"/>
  <c r="G374" i="4" s="1"/>
  <c r="G371" i="4" s="1"/>
  <c r="G370" i="4" s="1"/>
  <c r="G369" i="4" s="1"/>
  <c r="G368" i="4" s="1"/>
  <c r="F376" i="4"/>
  <c r="E376" i="4"/>
  <c r="D376" i="4"/>
  <c r="C376" i="4"/>
  <c r="B376" i="4"/>
  <c r="A376" i="4"/>
  <c r="G375" i="4"/>
  <c r="F375" i="4"/>
  <c r="E375" i="4"/>
  <c r="D375" i="4"/>
  <c r="D374" i="4" s="1"/>
  <c r="D371" i="4" s="1"/>
  <c r="D370" i="4" s="1"/>
  <c r="D369" i="4" s="1"/>
  <c r="D368" i="4" s="1"/>
  <c r="C375" i="4"/>
  <c r="B375" i="4"/>
  <c r="A375" i="4"/>
  <c r="K374" i="4"/>
  <c r="K372" i="4" s="1"/>
  <c r="I374" i="4"/>
  <c r="H374" i="4"/>
  <c r="E374" i="4"/>
  <c r="C374" i="4"/>
  <c r="B374" i="4"/>
  <c r="A374" i="4"/>
  <c r="B372" i="4"/>
  <c r="I371" i="4"/>
  <c r="I370" i="4" s="1"/>
  <c r="I369" i="4" s="1"/>
  <c r="H371" i="4"/>
  <c r="H370" i="4" s="1"/>
  <c r="H369" i="4" s="1"/>
  <c r="H368" i="4" s="1"/>
  <c r="E371" i="4"/>
  <c r="E370" i="4" s="1"/>
  <c r="E369" i="4" s="1"/>
  <c r="E368" i="4" s="1"/>
  <c r="C371" i="4"/>
  <c r="B371" i="4"/>
  <c r="C370" i="4"/>
  <c r="B370" i="4"/>
  <c r="A370" i="4"/>
  <c r="C369" i="4"/>
  <c r="B369" i="4"/>
  <c r="A369" i="4"/>
  <c r="K368" i="4"/>
  <c r="I368" i="4"/>
  <c r="J367" i="4"/>
  <c r="B367" i="4"/>
  <c r="A367" i="4"/>
  <c r="J366" i="4"/>
  <c r="J365" i="4" s="1"/>
  <c r="C366" i="4"/>
  <c r="B366" i="4"/>
  <c r="I365" i="4"/>
  <c r="H365" i="4"/>
  <c r="H364" i="4" s="1"/>
  <c r="H339" i="4" s="1"/>
  <c r="H308" i="4" s="1"/>
  <c r="H307" i="4" s="1"/>
  <c r="G365" i="4"/>
  <c r="G364" i="4" s="1"/>
  <c r="G339" i="4" s="1"/>
  <c r="F365" i="4"/>
  <c r="F364" i="4" s="1"/>
  <c r="F339" i="4" s="1"/>
  <c r="E365" i="4"/>
  <c r="D365" i="4"/>
  <c r="D364" i="4" s="1"/>
  <c r="D339" i="4" s="1"/>
  <c r="C365" i="4"/>
  <c r="B365" i="4"/>
  <c r="I364" i="4"/>
  <c r="I339" i="4" s="1"/>
  <c r="I308" i="4" s="1"/>
  <c r="I307" i="4" s="1"/>
  <c r="E364" i="4"/>
  <c r="E339" i="4" s="1"/>
  <c r="B364" i="4"/>
  <c r="J362" i="4"/>
  <c r="J360" i="4" s="1"/>
  <c r="J361" i="4"/>
  <c r="I360" i="4"/>
  <c r="H360" i="4"/>
  <c r="J358" i="4"/>
  <c r="C358" i="4"/>
  <c r="B358" i="4"/>
  <c r="A358" i="4"/>
  <c r="J357" i="4"/>
  <c r="C357" i="4"/>
  <c r="B357" i="4"/>
  <c r="A357" i="4"/>
  <c r="J356" i="4"/>
  <c r="I356" i="4"/>
  <c r="H356" i="4"/>
  <c r="H324" i="4" s="1"/>
  <c r="G356" i="4"/>
  <c r="F356" i="4"/>
  <c r="E356" i="4"/>
  <c r="D356" i="4"/>
  <c r="C356" i="4"/>
  <c r="B356" i="4"/>
  <c r="A356" i="4"/>
  <c r="J355" i="4"/>
  <c r="C355" i="4"/>
  <c r="B355" i="4"/>
  <c r="A355" i="4"/>
  <c r="J354" i="4"/>
  <c r="C354" i="4"/>
  <c r="B354" i="4"/>
  <c r="A354" i="4"/>
  <c r="J353" i="4"/>
  <c r="I353" i="4"/>
  <c r="H353" i="4"/>
  <c r="G353" i="4"/>
  <c r="F353" i="4"/>
  <c r="E353" i="4"/>
  <c r="D353" i="4"/>
  <c r="C353" i="4"/>
  <c r="B353" i="4"/>
  <c r="A353" i="4"/>
  <c r="J352" i="4"/>
  <c r="C352" i="4"/>
  <c r="B352" i="4"/>
  <c r="A352" i="4"/>
  <c r="J351" i="4"/>
  <c r="C351" i="4"/>
  <c r="B351" i="4"/>
  <c r="A351" i="4"/>
  <c r="J350" i="4"/>
  <c r="I350" i="4"/>
  <c r="H350" i="4"/>
  <c r="G350" i="4"/>
  <c r="F350" i="4"/>
  <c r="E350" i="4"/>
  <c r="D350" i="4"/>
  <c r="C350" i="4"/>
  <c r="B350" i="4"/>
  <c r="A350" i="4"/>
  <c r="J349" i="4"/>
  <c r="C349" i="4"/>
  <c r="B349" i="4"/>
  <c r="A349" i="4"/>
  <c r="J348" i="4"/>
  <c r="C348" i="4"/>
  <c r="B348" i="4"/>
  <c r="A348" i="4"/>
  <c r="J347" i="4"/>
  <c r="C347" i="4"/>
  <c r="B347" i="4"/>
  <c r="A347" i="4"/>
  <c r="J346" i="4"/>
  <c r="C346" i="4"/>
  <c r="B346" i="4"/>
  <c r="A346" i="4"/>
  <c r="J345" i="4"/>
  <c r="I345" i="4"/>
  <c r="I344" i="4" s="1"/>
  <c r="H345" i="4"/>
  <c r="G345" i="4"/>
  <c r="F345" i="4"/>
  <c r="E345" i="4"/>
  <c r="D345" i="4"/>
  <c r="C345" i="4"/>
  <c r="B345" i="4"/>
  <c r="A345" i="4"/>
  <c r="K344" i="4"/>
  <c r="B344" i="4"/>
  <c r="A344" i="4"/>
  <c r="J343" i="4"/>
  <c r="C343" i="4"/>
  <c r="B343" i="4"/>
  <c r="A343" i="4"/>
  <c r="J342" i="4"/>
  <c r="C342" i="4"/>
  <c r="B342" i="4"/>
  <c r="A342" i="4"/>
  <c r="J341" i="4"/>
  <c r="J340" i="4" s="1"/>
  <c r="I341" i="4"/>
  <c r="I340" i="4" s="1"/>
  <c r="I309" i="4" s="1"/>
  <c r="H341" i="4"/>
  <c r="H340" i="4" s="1"/>
  <c r="G341" i="4"/>
  <c r="G340" i="4" s="1"/>
  <c r="F341" i="4"/>
  <c r="F340" i="4" s="1"/>
  <c r="E341" i="4"/>
  <c r="E340" i="4" s="1"/>
  <c r="D341" i="4"/>
  <c r="D340" i="4" s="1"/>
  <c r="C341" i="4"/>
  <c r="B341" i="4"/>
  <c r="A341" i="4"/>
  <c r="B340" i="4"/>
  <c r="B339" i="4"/>
  <c r="C337" i="4"/>
  <c r="B337" i="4"/>
  <c r="A337" i="4"/>
  <c r="C334" i="4"/>
  <c r="B334" i="4"/>
  <c r="C333" i="4"/>
  <c r="B333" i="4"/>
  <c r="J332" i="4"/>
  <c r="C332" i="4"/>
  <c r="B332" i="4"/>
  <c r="C331" i="4"/>
  <c r="B331" i="4"/>
  <c r="G330" i="4"/>
  <c r="F330" i="4"/>
  <c r="E330" i="4"/>
  <c r="D330" i="4"/>
  <c r="C330" i="4"/>
  <c r="B330" i="4"/>
  <c r="A330" i="4"/>
  <c r="C329" i="4"/>
  <c r="B329" i="4"/>
  <c r="A329" i="4"/>
  <c r="J328" i="4"/>
  <c r="C328" i="4"/>
  <c r="B328" i="4"/>
  <c r="G327" i="4"/>
  <c r="G326" i="4" s="1"/>
  <c r="F327" i="4"/>
  <c r="E327" i="4"/>
  <c r="E326" i="4" s="1"/>
  <c r="D327" i="4"/>
  <c r="D326" i="4" s="1"/>
  <c r="C327" i="4"/>
  <c r="B327" i="4"/>
  <c r="A327" i="4"/>
  <c r="I326" i="4"/>
  <c r="H326" i="4"/>
  <c r="F326" i="4"/>
  <c r="C326" i="4"/>
  <c r="B326" i="4"/>
  <c r="A326" i="4"/>
  <c r="K325" i="4"/>
  <c r="I324" i="4"/>
  <c r="G324" i="4"/>
  <c r="F324" i="4"/>
  <c r="E324" i="4"/>
  <c r="D324" i="4"/>
  <c r="C324" i="4"/>
  <c r="B324" i="4"/>
  <c r="A324" i="4"/>
  <c r="I323" i="4"/>
  <c r="H323" i="4"/>
  <c r="G323" i="4"/>
  <c r="F323" i="4"/>
  <c r="E323" i="4"/>
  <c r="D323" i="4"/>
  <c r="C323" i="4"/>
  <c r="B323" i="4"/>
  <c r="A323" i="4"/>
  <c r="G322" i="4"/>
  <c r="F322" i="4"/>
  <c r="E322" i="4"/>
  <c r="D322" i="4"/>
  <c r="C322" i="4"/>
  <c r="B322" i="4"/>
  <c r="A322" i="4"/>
  <c r="G321" i="4"/>
  <c r="F321" i="4"/>
  <c r="E321" i="4"/>
  <c r="D321" i="4"/>
  <c r="C321" i="4"/>
  <c r="B321" i="4"/>
  <c r="A321" i="4"/>
  <c r="I320" i="4"/>
  <c r="I319" i="4" s="1"/>
  <c r="H320" i="4"/>
  <c r="H319" i="4" s="1"/>
  <c r="G320" i="4"/>
  <c r="G319" i="4" s="1"/>
  <c r="F320" i="4"/>
  <c r="F319" i="4" s="1"/>
  <c r="E320" i="4"/>
  <c r="E319" i="4" s="1"/>
  <c r="D320" i="4"/>
  <c r="C320" i="4"/>
  <c r="B320" i="4"/>
  <c r="A320" i="4"/>
  <c r="D319" i="4"/>
  <c r="C319" i="4"/>
  <c r="B319" i="4"/>
  <c r="A319" i="4"/>
  <c r="G317" i="4"/>
  <c r="F317" i="4"/>
  <c r="F316" i="4" s="1"/>
  <c r="E317" i="4"/>
  <c r="E316" i="4" s="1"/>
  <c r="D317" i="4"/>
  <c r="C317" i="4"/>
  <c r="B317" i="4"/>
  <c r="A317" i="4"/>
  <c r="G316" i="4"/>
  <c r="C316" i="4"/>
  <c r="B316" i="4"/>
  <c r="A316" i="4"/>
  <c r="G315" i="4"/>
  <c r="G314" i="4" s="1"/>
  <c r="F315" i="4"/>
  <c r="E315" i="4"/>
  <c r="E314" i="4" s="1"/>
  <c r="D315" i="4"/>
  <c r="D314" i="4" s="1"/>
  <c r="C315" i="4"/>
  <c r="B315" i="4"/>
  <c r="A315" i="4"/>
  <c r="F314" i="4"/>
  <c r="C314" i="4"/>
  <c r="B314" i="4"/>
  <c r="A314" i="4"/>
  <c r="G313" i="4"/>
  <c r="F313" i="4"/>
  <c r="E313" i="4"/>
  <c r="D313" i="4"/>
  <c r="D312" i="4" s="1"/>
  <c r="C313" i="4"/>
  <c r="B313" i="4"/>
  <c r="A313" i="4"/>
  <c r="G312" i="4"/>
  <c r="E312" i="4"/>
  <c r="C312" i="4"/>
  <c r="B312" i="4"/>
  <c r="A312" i="4"/>
  <c r="G311" i="4"/>
  <c r="F311" i="4"/>
  <c r="F310" i="4" s="1"/>
  <c r="E311" i="4"/>
  <c r="D311" i="4"/>
  <c r="D310" i="4" s="1"/>
  <c r="C311" i="4"/>
  <c r="B311" i="4"/>
  <c r="A311" i="4"/>
  <c r="G310" i="4"/>
  <c r="E310" i="4"/>
  <c r="C310" i="4"/>
  <c r="B310" i="4"/>
  <c r="A310" i="4"/>
  <c r="H309" i="4"/>
  <c r="G309" i="4"/>
  <c r="F309" i="4"/>
  <c r="E309" i="4"/>
  <c r="D309" i="4"/>
  <c r="J309" i="4" s="1"/>
  <c r="C309" i="4"/>
  <c r="B309" i="4"/>
  <c r="A309" i="4"/>
  <c r="G308" i="4"/>
  <c r="F308" i="4"/>
  <c r="F307" i="4" s="1"/>
  <c r="E308" i="4"/>
  <c r="D308" i="4"/>
  <c r="J308" i="4" s="1"/>
  <c r="J307" i="4" s="1"/>
  <c r="C308" i="4"/>
  <c r="B308" i="4"/>
  <c r="A308" i="4"/>
  <c r="G307" i="4"/>
  <c r="E307" i="4"/>
  <c r="C307" i="4"/>
  <c r="B307" i="4"/>
  <c r="A307" i="4"/>
  <c r="B306" i="4"/>
  <c r="B305" i="4"/>
  <c r="B304" i="4"/>
  <c r="C303" i="4"/>
  <c r="B303" i="4"/>
  <c r="A303" i="4"/>
  <c r="C302" i="4"/>
  <c r="B302" i="4"/>
  <c r="G301" i="4"/>
  <c r="G300" i="4" s="1"/>
  <c r="F301" i="4"/>
  <c r="E301" i="4"/>
  <c r="E300" i="4" s="1"/>
  <c r="D301" i="4"/>
  <c r="C301" i="4"/>
  <c r="B301" i="4"/>
  <c r="A301" i="4"/>
  <c r="I300" i="4"/>
  <c r="H300" i="4"/>
  <c r="F300" i="4"/>
  <c r="D300" i="4"/>
  <c r="C300" i="4"/>
  <c r="B300" i="4"/>
  <c r="G279" i="4"/>
  <c r="G278" i="4" s="1"/>
  <c r="F279" i="4"/>
  <c r="F278" i="4" s="1"/>
  <c r="E279" i="4"/>
  <c r="D279" i="4"/>
  <c r="C279" i="4"/>
  <c r="B279" i="4"/>
  <c r="A279" i="4"/>
  <c r="I278" i="4"/>
  <c r="H278" i="4"/>
  <c r="E278" i="4"/>
  <c r="D278" i="4"/>
  <c r="C278" i="4"/>
  <c r="B278" i="4"/>
  <c r="B277" i="4"/>
  <c r="G276" i="4"/>
  <c r="F276" i="4"/>
  <c r="F275" i="4" s="1"/>
  <c r="E276" i="4"/>
  <c r="E275" i="4" s="1"/>
  <c r="D276" i="4"/>
  <c r="C276" i="4"/>
  <c r="B276" i="4"/>
  <c r="A276" i="4"/>
  <c r="I275" i="4"/>
  <c r="H275" i="4"/>
  <c r="G275" i="4"/>
  <c r="D275" i="4"/>
  <c r="B275" i="4"/>
  <c r="B274" i="4"/>
  <c r="B273" i="4"/>
  <c r="B272" i="4"/>
  <c r="B271" i="4"/>
  <c r="B270" i="4"/>
  <c r="B269" i="4"/>
  <c r="B268" i="4"/>
  <c r="B267" i="4"/>
  <c r="B266" i="4"/>
  <c r="B265" i="4"/>
  <c r="B264" i="4"/>
  <c r="B263" i="4"/>
  <c r="C262" i="4"/>
  <c r="B262" i="4"/>
  <c r="B261" i="4"/>
  <c r="B260" i="4"/>
  <c r="G259" i="4"/>
  <c r="G258" i="4" s="1"/>
  <c r="F259" i="4"/>
  <c r="F258" i="4" s="1"/>
  <c r="E259" i="4"/>
  <c r="E258" i="4" s="1"/>
  <c r="D259" i="4"/>
  <c r="C259" i="4"/>
  <c r="B259" i="4"/>
  <c r="A259" i="4"/>
  <c r="I258" i="4"/>
  <c r="H258" i="4"/>
  <c r="D258" i="4"/>
  <c r="C258" i="4"/>
  <c r="B258" i="4"/>
  <c r="A258" i="4"/>
  <c r="J257" i="4"/>
  <c r="J256" i="4"/>
  <c r="J254" i="4"/>
  <c r="J252" i="4"/>
  <c r="J251" i="4"/>
  <c r="I251" i="4"/>
  <c r="H251" i="4"/>
  <c r="J250" i="4"/>
  <c r="C250" i="4"/>
  <c r="B250" i="4"/>
  <c r="J249" i="4"/>
  <c r="C249" i="4"/>
  <c r="B249" i="4"/>
  <c r="G248" i="4"/>
  <c r="F248" i="4"/>
  <c r="F247" i="4" s="1"/>
  <c r="E248" i="4"/>
  <c r="E247" i="4" s="1"/>
  <c r="D248" i="4"/>
  <c r="D247" i="4" s="1"/>
  <c r="C248" i="4"/>
  <c r="B248" i="4"/>
  <c r="A248" i="4"/>
  <c r="I247" i="4"/>
  <c r="H247" i="4"/>
  <c r="G247" i="4"/>
  <c r="C247" i="4"/>
  <c r="B247" i="4"/>
  <c r="A247" i="4"/>
  <c r="J246" i="4"/>
  <c r="C246" i="4"/>
  <c r="B246" i="4"/>
  <c r="A246" i="4"/>
  <c r="J245" i="4"/>
  <c r="C245" i="4"/>
  <c r="B245" i="4"/>
  <c r="A245" i="4"/>
  <c r="J244" i="4"/>
  <c r="C244" i="4"/>
  <c r="B244" i="4"/>
  <c r="A244" i="4"/>
  <c r="J243" i="4"/>
  <c r="C243" i="4"/>
  <c r="B243" i="4"/>
  <c r="J242" i="4"/>
  <c r="C242" i="4"/>
  <c r="B242" i="4"/>
  <c r="A242" i="4"/>
  <c r="J241" i="4"/>
  <c r="C241" i="4"/>
  <c r="B241" i="4"/>
  <c r="J240" i="4"/>
  <c r="C240" i="4"/>
  <c r="B240" i="4"/>
  <c r="A240" i="4"/>
  <c r="J239" i="4"/>
  <c r="C239" i="4"/>
  <c r="B239" i="4"/>
  <c r="J238" i="4"/>
  <c r="C238" i="4"/>
  <c r="B238" i="4"/>
  <c r="A238" i="4"/>
  <c r="J237" i="4"/>
  <c r="C237" i="4"/>
  <c r="B237" i="4"/>
  <c r="J236" i="4"/>
  <c r="C236" i="4"/>
  <c r="B236" i="4"/>
  <c r="A236" i="4"/>
  <c r="B235" i="4"/>
  <c r="J234" i="4"/>
  <c r="C234" i="4"/>
  <c r="B234" i="4"/>
  <c r="G233" i="4"/>
  <c r="F233" i="4"/>
  <c r="E233" i="4"/>
  <c r="D233" i="4"/>
  <c r="C233" i="4"/>
  <c r="B233" i="4"/>
  <c r="A233" i="4"/>
  <c r="J232" i="4"/>
  <c r="C232" i="4"/>
  <c r="B232" i="4"/>
  <c r="J231" i="4"/>
  <c r="C231" i="4"/>
  <c r="B231" i="4"/>
  <c r="A231" i="4"/>
  <c r="J230" i="4"/>
  <c r="C230" i="4"/>
  <c r="B230" i="4"/>
  <c r="J229" i="4"/>
  <c r="C229" i="4"/>
  <c r="B229" i="4"/>
  <c r="A229" i="4"/>
  <c r="J228" i="4"/>
  <c r="C228" i="4"/>
  <c r="B228" i="4"/>
  <c r="J227" i="4"/>
  <c r="C227" i="4"/>
  <c r="B227" i="4"/>
  <c r="A227" i="4"/>
  <c r="J226" i="4"/>
  <c r="C226" i="4"/>
  <c r="B226" i="4"/>
  <c r="J225" i="4"/>
  <c r="C225" i="4"/>
  <c r="B225" i="4"/>
  <c r="A225" i="4"/>
  <c r="J224" i="4"/>
  <c r="C224" i="4"/>
  <c r="B224" i="4"/>
  <c r="J223" i="4"/>
  <c r="C223" i="4"/>
  <c r="B223" i="4"/>
  <c r="A223" i="4"/>
  <c r="J222" i="4"/>
  <c r="C222" i="4"/>
  <c r="B222" i="4"/>
  <c r="J221" i="4"/>
  <c r="C221" i="4"/>
  <c r="B221" i="4"/>
  <c r="A221" i="4"/>
  <c r="J220" i="4"/>
  <c r="C220" i="4"/>
  <c r="B220" i="4"/>
  <c r="J219" i="4"/>
  <c r="C219" i="4"/>
  <c r="B219" i="4"/>
  <c r="A219" i="4"/>
  <c r="J218" i="4"/>
  <c r="C218" i="4"/>
  <c r="B218" i="4"/>
  <c r="J217" i="4"/>
  <c r="C217" i="4"/>
  <c r="B217" i="4"/>
  <c r="A217" i="4"/>
  <c r="J216" i="4"/>
  <c r="C216" i="4"/>
  <c r="B216" i="4"/>
  <c r="J215" i="4"/>
  <c r="C215" i="4"/>
  <c r="B215" i="4"/>
  <c r="J214" i="4"/>
  <c r="C214" i="4"/>
  <c r="B214" i="4"/>
  <c r="J213" i="4"/>
  <c r="C213" i="4"/>
  <c r="B213" i="4"/>
  <c r="A213" i="4"/>
  <c r="J212" i="4"/>
  <c r="C212" i="4"/>
  <c r="B212" i="4"/>
  <c r="J211" i="4"/>
  <c r="C211" i="4"/>
  <c r="B211" i="4"/>
  <c r="A211" i="4"/>
  <c r="J210" i="4"/>
  <c r="C210" i="4"/>
  <c r="B210" i="4"/>
  <c r="G209" i="4"/>
  <c r="G206" i="4" s="1"/>
  <c r="F209" i="4"/>
  <c r="E209" i="4"/>
  <c r="D209" i="4"/>
  <c r="C209" i="4"/>
  <c r="B209" i="4"/>
  <c r="A209" i="4"/>
  <c r="J208" i="4"/>
  <c r="C208" i="4"/>
  <c r="B208" i="4"/>
  <c r="G207" i="4"/>
  <c r="F207" i="4"/>
  <c r="E207" i="4"/>
  <c r="E206" i="4" s="1"/>
  <c r="D207" i="4"/>
  <c r="D206" i="4" s="1"/>
  <c r="C207" i="4"/>
  <c r="B207" i="4"/>
  <c r="A207" i="4"/>
  <c r="I206" i="4"/>
  <c r="H206" i="4"/>
  <c r="C206" i="4"/>
  <c r="B206" i="4"/>
  <c r="A206" i="4"/>
  <c r="G205" i="4"/>
  <c r="F205" i="4"/>
  <c r="E205" i="4"/>
  <c r="D205" i="4"/>
  <c r="C205" i="4"/>
  <c r="B205" i="4"/>
  <c r="A205" i="4"/>
  <c r="G204" i="4"/>
  <c r="F204" i="4"/>
  <c r="E204" i="4"/>
  <c r="D204" i="4"/>
  <c r="C204" i="4"/>
  <c r="B204" i="4"/>
  <c r="A204" i="4"/>
  <c r="G203" i="4"/>
  <c r="F203" i="4"/>
  <c r="E203" i="4"/>
  <c r="D203" i="4"/>
  <c r="C203" i="4"/>
  <c r="B203" i="4"/>
  <c r="A203" i="4"/>
  <c r="J202" i="4"/>
  <c r="C202" i="4"/>
  <c r="B202" i="4"/>
  <c r="G201" i="4"/>
  <c r="F201" i="4"/>
  <c r="E201" i="4"/>
  <c r="E200" i="4" s="1"/>
  <c r="D201" i="4"/>
  <c r="C201" i="4"/>
  <c r="B201" i="4"/>
  <c r="A201" i="4"/>
  <c r="I200" i="4"/>
  <c r="H200" i="4"/>
  <c r="C200" i="4"/>
  <c r="B200" i="4"/>
  <c r="A200" i="4"/>
  <c r="B199" i="4"/>
  <c r="C198" i="4"/>
  <c r="B198" i="4"/>
  <c r="A198" i="4"/>
  <c r="C196" i="4"/>
  <c r="B196" i="4"/>
  <c r="A196" i="4"/>
  <c r="B195" i="4"/>
  <c r="A195" i="4"/>
  <c r="C194" i="4"/>
  <c r="B194" i="4"/>
  <c r="A194" i="4"/>
  <c r="G193" i="4"/>
  <c r="F193" i="4"/>
  <c r="E193" i="4"/>
  <c r="D193" i="4"/>
  <c r="C193" i="4"/>
  <c r="B193" i="4"/>
  <c r="A193" i="4"/>
  <c r="G192" i="4"/>
  <c r="G191" i="4" s="1"/>
  <c r="F192" i="4"/>
  <c r="E192" i="4"/>
  <c r="D192" i="4"/>
  <c r="D191" i="4" s="1"/>
  <c r="C192" i="4"/>
  <c r="B192" i="4"/>
  <c r="A192" i="4"/>
  <c r="I191" i="4"/>
  <c r="H191" i="4"/>
  <c r="C191" i="4"/>
  <c r="B191" i="4"/>
  <c r="A191" i="4"/>
  <c r="J189" i="4"/>
  <c r="J188" i="4" s="1"/>
  <c r="I188" i="4"/>
  <c r="H188" i="4"/>
  <c r="G188" i="4"/>
  <c r="F188" i="4"/>
  <c r="E188" i="4"/>
  <c r="D188" i="4"/>
  <c r="J185" i="4"/>
  <c r="I185" i="4"/>
  <c r="H185" i="4"/>
  <c r="G185" i="4"/>
  <c r="F185" i="4"/>
  <c r="E185" i="4"/>
  <c r="D185" i="4"/>
  <c r="G184" i="4"/>
  <c r="G183" i="4" s="1"/>
  <c r="F184" i="4"/>
  <c r="F183" i="4" s="1"/>
  <c r="E184" i="4"/>
  <c r="D184" i="4"/>
  <c r="J184" i="4" s="1"/>
  <c r="J183" i="4" s="1"/>
  <c r="C184" i="4"/>
  <c r="B184" i="4"/>
  <c r="A184" i="4"/>
  <c r="I183" i="4"/>
  <c r="H183" i="4"/>
  <c r="E183" i="4"/>
  <c r="C183" i="4"/>
  <c r="B183" i="4"/>
  <c r="A183" i="4"/>
  <c r="K182" i="4"/>
  <c r="K168" i="4" s="1"/>
  <c r="K167" i="4" s="1"/>
  <c r="B182" i="4"/>
  <c r="A182" i="4"/>
  <c r="G181" i="4"/>
  <c r="G180" i="4" s="1"/>
  <c r="F181" i="4"/>
  <c r="E181" i="4"/>
  <c r="D181" i="4"/>
  <c r="C181" i="4"/>
  <c r="B181" i="4"/>
  <c r="A181" i="4"/>
  <c r="I180" i="4"/>
  <c r="H180" i="4"/>
  <c r="F180" i="4"/>
  <c r="E180" i="4"/>
  <c r="C180" i="4"/>
  <c r="B180" i="4"/>
  <c r="A180" i="4"/>
  <c r="G179" i="4"/>
  <c r="F179" i="4"/>
  <c r="E179" i="4"/>
  <c r="D179" i="4"/>
  <c r="C179" i="4"/>
  <c r="B179" i="4"/>
  <c r="A179" i="4"/>
  <c r="G178" i="4"/>
  <c r="F178" i="4"/>
  <c r="E178" i="4"/>
  <c r="D178" i="4"/>
  <c r="J178" i="4" s="1"/>
  <c r="C178" i="4"/>
  <c r="B178" i="4"/>
  <c r="A178" i="4"/>
  <c r="I177" i="4"/>
  <c r="H177" i="4"/>
  <c r="G177" i="4"/>
  <c r="G176" i="4" s="1"/>
  <c r="C177" i="4"/>
  <c r="B177" i="4"/>
  <c r="A177" i="4"/>
  <c r="B176" i="4"/>
  <c r="A176" i="4"/>
  <c r="G175" i="4"/>
  <c r="F175" i="4"/>
  <c r="F174" i="4" s="1"/>
  <c r="E175" i="4"/>
  <c r="E174" i="4" s="1"/>
  <c r="D175" i="4"/>
  <c r="D174" i="4" s="1"/>
  <c r="C175" i="4"/>
  <c r="B175" i="4"/>
  <c r="A175" i="4"/>
  <c r="I174" i="4"/>
  <c r="H174" i="4"/>
  <c r="G174" i="4"/>
  <c r="C174" i="4"/>
  <c r="B174" i="4"/>
  <c r="A174" i="4"/>
  <c r="G173" i="4"/>
  <c r="G172" i="4" s="1"/>
  <c r="E173" i="4"/>
  <c r="E172" i="4" s="1"/>
  <c r="D173" i="4"/>
  <c r="C173" i="4"/>
  <c r="B173" i="4"/>
  <c r="A173" i="4"/>
  <c r="I172" i="4"/>
  <c r="H172" i="4"/>
  <c r="F172" i="4"/>
  <c r="D172" i="4"/>
  <c r="B172" i="4"/>
  <c r="A172" i="4"/>
  <c r="G171" i="4"/>
  <c r="F171" i="4"/>
  <c r="F170" i="4" s="1"/>
  <c r="E171" i="4"/>
  <c r="D171" i="4"/>
  <c r="C171" i="4"/>
  <c r="B171" i="4"/>
  <c r="A171" i="4"/>
  <c r="I170" i="4"/>
  <c r="H170" i="4"/>
  <c r="G170" i="4"/>
  <c r="E170" i="4"/>
  <c r="D170" i="4"/>
  <c r="C170" i="4"/>
  <c r="B170" i="4"/>
  <c r="A170" i="4"/>
  <c r="E169" i="4"/>
  <c r="B169" i="4"/>
  <c r="A169" i="4"/>
  <c r="B168" i="4"/>
  <c r="B167" i="4"/>
  <c r="A167" i="4"/>
  <c r="J165" i="4"/>
  <c r="J164" i="4" s="1"/>
  <c r="J163" i="4" s="1"/>
  <c r="C165" i="4"/>
  <c r="B165" i="4"/>
  <c r="A165" i="4"/>
  <c r="I164" i="4"/>
  <c r="I163" i="4" s="1"/>
  <c r="H164" i="4"/>
  <c r="H163" i="4" s="1"/>
  <c r="G164" i="4"/>
  <c r="G163" i="4" s="1"/>
  <c r="F164" i="4"/>
  <c r="F163" i="4" s="1"/>
  <c r="E164" i="4"/>
  <c r="E163" i="4" s="1"/>
  <c r="D164" i="4"/>
  <c r="D163" i="4" s="1"/>
  <c r="C164" i="4"/>
  <c r="B164" i="4"/>
  <c r="K163" i="4"/>
  <c r="B163" i="4"/>
  <c r="A163" i="4"/>
  <c r="G160" i="4"/>
  <c r="F160" i="4"/>
  <c r="E160" i="4"/>
  <c r="E157" i="4" s="1"/>
  <c r="E156" i="4" s="1"/>
  <c r="D160" i="4"/>
  <c r="C160" i="4"/>
  <c r="B160" i="4"/>
  <c r="A160" i="4"/>
  <c r="I159" i="4"/>
  <c r="H159" i="4"/>
  <c r="G159" i="4"/>
  <c r="F159" i="4"/>
  <c r="E159" i="4"/>
  <c r="D159" i="4"/>
  <c r="C159" i="4"/>
  <c r="B159" i="4"/>
  <c r="A159" i="4"/>
  <c r="K158" i="4"/>
  <c r="I158" i="4"/>
  <c r="G158" i="4"/>
  <c r="E158" i="4"/>
  <c r="C158" i="4"/>
  <c r="B158" i="4"/>
  <c r="A158" i="4"/>
  <c r="I157" i="4"/>
  <c r="I156" i="4" s="1"/>
  <c r="G157" i="4"/>
  <c r="G156" i="4" s="1"/>
  <c r="C157" i="4"/>
  <c r="B157" i="4"/>
  <c r="A157" i="4"/>
  <c r="C156" i="4"/>
  <c r="B156" i="4"/>
  <c r="A156" i="4"/>
  <c r="C155" i="4"/>
  <c r="B155" i="4"/>
  <c r="A155" i="4"/>
  <c r="J154" i="4"/>
  <c r="C154" i="4"/>
  <c r="B154" i="4"/>
  <c r="A154" i="4"/>
  <c r="C153" i="4"/>
  <c r="B153" i="4"/>
  <c r="A153" i="4"/>
  <c r="J152" i="4"/>
  <c r="C152" i="4"/>
  <c r="B152" i="4"/>
  <c r="A152" i="4"/>
  <c r="C151" i="4"/>
  <c r="B151" i="4"/>
  <c r="A151" i="4"/>
  <c r="J150" i="4"/>
  <c r="C150" i="4"/>
  <c r="B150" i="4"/>
  <c r="A150" i="4"/>
  <c r="I149" i="4"/>
  <c r="H149" i="4"/>
  <c r="G149" i="4"/>
  <c r="F149" i="4"/>
  <c r="E149" i="4"/>
  <c r="D149" i="4"/>
  <c r="C149" i="4"/>
  <c r="B149" i="4"/>
  <c r="C148" i="4"/>
  <c r="B148" i="4"/>
  <c r="A148" i="4"/>
  <c r="J147" i="4"/>
  <c r="C147" i="4"/>
  <c r="B147" i="4"/>
  <c r="A147" i="4"/>
  <c r="J146" i="4"/>
  <c r="I146" i="4"/>
  <c r="I145" i="4" s="1"/>
  <c r="H146" i="4"/>
  <c r="G146" i="4"/>
  <c r="G145" i="4" s="1"/>
  <c r="F146" i="4"/>
  <c r="F145" i="4" s="1"/>
  <c r="E146" i="4"/>
  <c r="E145" i="4" s="1"/>
  <c r="D146" i="4"/>
  <c r="C146" i="4"/>
  <c r="B146" i="4"/>
  <c r="K145" i="4"/>
  <c r="B145" i="4"/>
  <c r="C144" i="4"/>
  <c r="B144" i="4"/>
  <c r="J143" i="4"/>
  <c r="G141" i="4"/>
  <c r="G140" i="4" s="1"/>
  <c r="F141" i="4"/>
  <c r="F140" i="4" s="1"/>
  <c r="E141" i="4"/>
  <c r="D141" i="4"/>
  <c r="C141" i="4"/>
  <c r="B141" i="4"/>
  <c r="A141" i="4"/>
  <c r="I140" i="4"/>
  <c r="H140" i="4"/>
  <c r="E140" i="4"/>
  <c r="D140" i="4"/>
  <c r="C140" i="4"/>
  <c r="B140" i="4"/>
  <c r="A140" i="4"/>
  <c r="C139" i="4"/>
  <c r="B139" i="4"/>
  <c r="A139" i="4"/>
  <c r="G138" i="4"/>
  <c r="G137" i="4" s="1"/>
  <c r="F138" i="4"/>
  <c r="E138" i="4"/>
  <c r="D138" i="4"/>
  <c r="D137" i="4" s="1"/>
  <c r="C138" i="4"/>
  <c r="B138" i="4"/>
  <c r="A138" i="4"/>
  <c r="I137" i="4"/>
  <c r="H137" i="4"/>
  <c r="F137" i="4"/>
  <c r="E137" i="4"/>
  <c r="C137" i="4"/>
  <c r="B137" i="4"/>
  <c r="A137" i="4"/>
  <c r="K136" i="4"/>
  <c r="B136" i="4"/>
  <c r="A136" i="4"/>
  <c r="C134" i="4"/>
  <c r="B134" i="4"/>
  <c r="A134" i="4"/>
  <c r="J133" i="4"/>
  <c r="C133" i="4"/>
  <c r="B133" i="4"/>
  <c r="A133" i="4"/>
  <c r="C132" i="4"/>
  <c r="B132" i="4"/>
  <c r="A132" i="4"/>
  <c r="J131" i="4"/>
  <c r="C131" i="4"/>
  <c r="B131" i="4"/>
  <c r="A131" i="4"/>
  <c r="C130" i="4"/>
  <c r="B130" i="4"/>
  <c r="A130" i="4"/>
  <c r="G129" i="4"/>
  <c r="G128" i="4" s="1"/>
  <c r="G127" i="4" s="1"/>
  <c r="F129" i="4"/>
  <c r="F128" i="4" s="1"/>
  <c r="F127" i="4" s="1"/>
  <c r="E129" i="4"/>
  <c r="D129" i="4"/>
  <c r="C129" i="4"/>
  <c r="B129" i="4"/>
  <c r="A129" i="4"/>
  <c r="E128" i="4"/>
  <c r="E127" i="4" s="1"/>
  <c r="C128" i="4"/>
  <c r="B128" i="4"/>
  <c r="A128" i="4"/>
  <c r="K127" i="4"/>
  <c r="I127" i="4"/>
  <c r="H127" i="4"/>
  <c r="B127" i="4"/>
  <c r="A127" i="4"/>
  <c r="C126" i="4"/>
  <c r="B126" i="4"/>
  <c r="G125" i="4"/>
  <c r="G124" i="4" s="1"/>
  <c r="F125" i="4"/>
  <c r="E125" i="4"/>
  <c r="E124" i="4" s="1"/>
  <c r="D125" i="4"/>
  <c r="D124" i="4" s="1"/>
  <c r="C125" i="4"/>
  <c r="B125" i="4"/>
  <c r="A125" i="4"/>
  <c r="I124" i="4"/>
  <c r="H124" i="4"/>
  <c r="F124" i="4"/>
  <c r="C124" i="4"/>
  <c r="B124" i="4"/>
  <c r="A124" i="4"/>
  <c r="C123" i="4"/>
  <c r="B123" i="4"/>
  <c r="G122" i="4"/>
  <c r="G121" i="4" s="1"/>
  <c r="F122" i="4"/>
  <c r="E122" i="4"/>
  <c r="E121" i="4" s="1"/>
  <c r="D122" i="4"/>
  <c r="D121" i="4" s="1"/>
  <c r="C122" i="4"/>
  <c r="B122" i="4"/>
  <c r="A122" i="4"/>
  <c r="I121" i="4"/>
  <c r="H121" i="4"/>
  <c r="F121" i="4"/>
  <c r="C121" i="4"/>
  <c r="B121" i="4"/>
  <c r="A121" i="4"/>
  <c r="C120" i="4"/>
  <c r="B120" i="4"/>
  <c r="G119" i="4"/>
  <c r="G118" i="4" s="1"/>
  <c r="F119" i="4"/>
  <c r="E119" i="4"/>
  <c r="E118" i="4" s="1"/>
  <c r="E117" i="4" s="1"/>
  <c r="D119" i="4"/>
  <c r="D118" i="4" s="1"/>
  <c r="C119" i="4"/>
  <c r="B119" i="4"/>
  <c r="A119" i="4"/>
  <c r="I118" i="4"/>
  <c r="H118" i="4"/>
  <c r="F118" i="4"/>
  <c r="C118" i="4"/>
  <c r="B118" i="4"/>
  <c r="A118" i="4"/>
  <c r="K117" i="4"/>
  <c r="I117" i="4"/>
  <c r="H117" i="4"/>
  <c r="B117" i="4"/>
  <c r="A117" i="4"/>
  <c r="B116" i="4"/>
  <c r="K115" i="4"/>
  <c r="C115" i="4"/>
  <c r="B115" i="4"/>
  <c r="A115" i="4"/>
  <c r="B114" i="4"/>
  <c r="B113" i="4"/>
  <c r="B338" i="4" s="1"/>
  <c r="C112" i="4"/>
  <c r="B112" i="4"/>
  <c r="A112" i="4"/>
  <c r="G111" i="4"/>
  <c r="F111" i="4"/>
  <c r="E111" i="4"/>
  <c r="D111" i="4"/>
  <c r="J111" i="4" s="1"/>
  <c r="C111" i="4"/>
  <c r="B111" i="4"/>
  <c r="G110" i="4"/>
  <c r="F110" i="4"/>
  <c r="E110" i="4"/>
  <c r="D110" i="4"/>
  <c r="C110" i="4"/>
  <c r="B110" i="4"/>
  <c r="A110" i="4"/>
  <c r="J109" i="4"/>
  <c r="C109" i="4"/>
  <c r="B109" i="4"/>
  <c r="J108" i="4"/>
  <c r="C108" i="4"/>
  <c r="B108" i="4"/>
  <c r="A108" i="4"/>
  <c r="I107" i="4"/>
  <c r="H107" i="4"/>
  <c r="G107" i="4"/>
  <c r="F107" i="4"/>
  <c r="E107" i="4"/>
  <c r="D107" i="4"/>
  <c r="C107" i="4"/>
  <c r="B107" i="4"/>
  <c r="A107" i="4"/>
  <c r="J106" i="4"/>
  <c r="C106" i="4"/>
  <c r="B106" i="4"/>
  <c r="J105" i="4"/>
  <c r="C105" i="4"/>
  <c r="B105" i="4"/>
  <c r="A105" i="4"/>
  <c r="J104" i="4"/>
  <c r="C104" i="4"/>
  <c r="B104" i="4"/>
  <c r="J103" i="4"/>
  <c r="C103" i="4"/>
  <c r="B103" i="4"/>
  <c r="A103" i="4"/>
  <c r="J102" i="4"/>
  <c r="C102" i="4"/>
  <c r="B102" i="4"/>
  <c r="J101" i="4"/>
  <c r="C101" i="4"/>
  <c r="B101" i="4"/>
  <c r="A101" i="4"/>
  <c r="I100" i="4"/>
  <c r="H100" i="4"/>
  <c r="G100" i="4"/>
  <c r="F100" i="4"/>
  <c r="E100" i="4"/>
  <c r="D100" i="4"/>
  <c r="C100" i="4"/>
  <c r="B100" i="4"/>
  <c r="B99" i="4"/>
  <c r="B98" i="4"/>
  <c r="K97" i="4"/>
  <c r="K96" i="4" s="1"/>
  <c r="K95" i="4" s="1"/>
  <c r="C97" i="4"/>
  <c r="B97" i="4"/>
  <c r="C96" i="4"/>
  <c r="B96" i="4"/>
  <c r="A96" i="4"/>
  <c r="B95" i="4"/>
  <c r="A95" i="4"/>
  <c r="J94" i="4"/>
  <c r="J93" i="4"/>
  <c r="C93" i="4"/>
  <c r="B93" i="4"/>
  <c r="A93" i="4"/>
  <c r="J92" i="4"/>
  <c r="C92" i="4"/>
  <c r="B92" i="4"/>
  <c r="A92" i="4"/>
  <c r="J91" i="4"/>
  <c r="C91" i="4"/>
  <c r="B91" i="4"/>
  <c r="A91" i="4"/>
  <c r="J90" i="4"/>
  <c r="J89" i="4" s="1"/>
  <c r="I90" i="4"/>
  <c r="I89" i="4" s="1"/>
  <c r="H90" i="4"/>
  <c r="H89" i="4" s="1"/>
  <c r="G90" i="4"/>
  <c r="F90" i="4"/>
  <c r="F89" i="4" s="1"/>
  <c r="E90" i="4"/>
  <c r="E89" i="4" s="1"/>
  <c r="D90" i="4"/>
  <c r="D89" i="4" s="1"/>
  <c r="C90" i="4"/>
  <c r="B90" i="4"/>
  <c r="A90" i="4"/>
  <c r="G89" i="4"/>
  <c r="B89" i="4"/>
  <c r="C88" i="4"/>
  <c r="B88" i="4"/>
  <c r="J87" i="4"/>
  <c r="J86" i="4" s="1"/>
  <c r="C87" i="4"/>
  <c r="B87" i="4"/>
  <c r="A87" i="4"/>
  <c r="I86" i="4"/>
  <c r="H86" i="4"/>
  <c r="H84" i="4" s="1"/>
  <c r="G86" i="4"/>
  <c r="G85" i="4" s="1"/>
  <c r="F86" i="4"/>
  <c r="F84" i="4" s="1"/>
  <c r="E86" i="4"/>
  <c r="D86" i="4"/>
  <c r="D84" i="4" s="1"/>
  <c r="C86" i="4"/>
  <c r="B86" i="4"/>
  <c r="D85" i="4"/>
  <c r="B85" i="4"/>
  <c r="C84" i="4"/>
  <c r="B84" i="4"/>
  <c r="B83" i="4"/>
  <c r="J82" i="4"/>
  <c r="I82" i="4"/>
  <c r="I81" i="4" s="1"/>
  <c r="H82" i="4"/>
  <c r="H81" i="4" s="1"/>
  <c r="G82" i="4"/>
  <c r="F82" i="4"/>
  <c r="E82" i="4"/>
  <c r="E81" i="4" s="1"/>
  <c r="D82" i="4"/>
  <c r="D81" i="4" s="1"/>
  <c r="C82" i="4"/>
  <c r="B82" i="4"/>
  <c r="A82" i="4"/>
  <c r="J81" i="4"/>
  <c r="G81" i="4"/>
  <c r="F81" i="4"/>
  <c r="C81" i="4"/>
  <c r="B81" i="4"/>
  <c r="C79" i="4"/>
  <c r="B79" i="4"/>
  <c r="B74" i="4"/>
  <c r="G73" i="4"/>
  <c r="F73" i="4"/>
  <c r="E73" i="4"/>
  <c r="D73" i="4"/>
  <c r="C73" i="4"/>
  <c r="B73" i="4"/>
  <c r="A73" i="4"/>
  <c r="B72" i="4"/>
  <c r="G71" i="4"/>
  <c r="G70" i="4" s="1"/>
  <c r="F71" i="4"/>
  <c r="E71" i="4"/>
  <c r="D71" i="4"/>
  <c r="D70" i="4" s="1"/>
  <c r="C71" i="4"/>
  <c r="B71" i="4"/>
  <c r="A71" i="4"/>
  <c r="I70" i="4"/>
  <c r="H70" i="4"/>
  <c r="E70" i="4"/>
  <c r="C70" i="4"/>
  <c r="B70" i="4"/>
  <c r="A70" i="4"/>
  <c r="J69" i="4"/>
  <c r="J68" i="4"/>
  <c r="J67" i="4"/>
  <c r="B67" i="4"/>
  <c r="G66" i="4"/>
  <c r="E66" i="4"/>
  <c r="D66" i="4"/>
  <c r="C66" i="4"/>
  <c r="B66" i="4"/>
  <c r="A66" i="4"/>
  <c r="J65" i="4"/>
  <c r="B65" i="4"/>
  <c r="G64" i="4"/>
  <c r="G63" i="4" s="1"/>
  <c r="E64" i="4"/>
  <c r="D64" i="4"/>
  <c r="C64" i="4"/>
  <c r="B64" i="4"/>
  <c r="A64" i="4"/>
  <c r="F63" i="4"/>
  <c r="E63" i="4"/>
  <c r="C63" i="4"/>
  <c r="B63" i="4"/>
  <c r="A63" i="4"/>
  <c r="C62" i="4"/>
  <c r="B62" i="4"/>
  <c r="J61" i="4"/>
  <c r="C61" i="4"/>
  <c r="B61" i="4"/>
  <c r="A61" i="4"/>
  <c r="B60" i="4"/>
  <c r="G59" i="4"/>
  <c r="F59" i="4"/>
  <c r="E59" i="4"/>
  <c r="D59" i="4"/>
  <c r="C59" i="4"/>
  <c r="B59" i="4"/>
  <c r="A59" i="4"/>
  <c r="B58" i="4"/>
  <c r="G57" i="4"/>
  <c r="F57" i="4"/>
  <c r="E57" i="4"/>
  <c r="D57" i="4"/>
  <c r="C57" i="4"/>
  <c r="B57" i="4"/>
  <c r="A57" i="4"/>
  <c r="B56" i="4"/>
  <c r="G55" i="4"/>
  <c r="G54" i="4" s="1"/>
  <c r="F55" i="4"/>
  <c r="F54" i="4" s="1"/>
  <c r="E55" i="4"/>
  <c r="D55" i="4"/>
  <c r="C55" i="4"/>
  <c r="B55" i="4"/>
  <c r="A55" i="4"/>
  <c r="I54" i="4"/>
  <c r="I53" i="4" s="1"/>
  <c r="H54" i="4"/>
  <c r="D54" i="4"/>
  <c r="C54" i="4"/>
  <c r="B54" i="4"/>
  <c r="A54" i="4"/>
  <c r="B53" i="4"/>
  <c r="C52" i="4"/>
  <c r="B52" i="4"/>
  <c r="A52" i="4"/>
  <c r="G49" i="4"/>
  <c r="F49" i="4"/>
  <c r="F47" i="4" s="1"/>
  <c r="E49" i="4"/>
  <c r="E47" i="4" s="1"/>
  <c r="D49" i="4"/>
  <c r="C49" i="4"/>
  <c r="B49" i="4"/>
  <c r="A49" i="4"/>
  <c r="C48" i="4"/>
  <c r="B48" i="4"/>
  <c r="A48" i="4"/>
  <c r="I47" i="4"/>
  <c r="H47" i="4"/>
  <c r="G47" i="4"/>
  <c r="D47" i="4"/>
  <c r="G45" i="4"/>
  <c r="G44" i="4" s="1"/>
  <c r="E45" i="4"/>
  <c r="E44" i="4" s="1"/>
  <c r="D45" i="4"/>
  <c r="D44" i="4" s="1"/>
  <c r="C45" i="4"/>
  <c r="B45" i="4"/>
  <c r="A45" i="4"/>
  <c r="I44" i="4"/>
  <c r="H44" i="4"/>
  <c r="F44" i="4"/>
  <c r="C44" i="4"/>
  <c r="B44" i="4"/>
  <c r="A44" i="4"/>
  <c r="G43" i="4"/>
  <c r="E43" i="4"/>
  <c r="E42" i="4" s="1"/>
  <c r="D43" i="4"/>
  <c r="C43" i="4"/>
  <c r="B43" i="4"/>
  <c r="A43" i="4"/>
  <c r="I42" i="4"/>
  <c r="H42" i="4"/>
  <c r="G42" i="4"/>
  <c r="F42" i="4"/>
  <c r="F41" i="4" s="1"/>
  <c r="C42" i="4"/>
  <c r="B42" i="4"/>
  <c r="A42" i="4"/>
  <c r="C41" i="4"/>
  <c r="B41" i="4"/>
  <c r="A41" i="4"/>
  <c r="G40" i="4"/>
  <c r="G39" i="4" s="1"/>
  <c r="E40" i="4"/>
  <c r="D40" i="4"/>
  <c r="D39" i="4" s="1"/>
  <c r="C40" i="4"/>
  <c r="B40" i="4"/>
  <c r="A40" i="4"/>
  <c r="I39" i="4"/>
  <c r="H39" i="4"/>
  <c r="F39" i="4"/>
  <c r="E39" i="4"/>
  <c r="C39" i="4"/>
  <c r="B39" i="4"/>
  <c r="A39" i="4"/>
  <c r="G38" i="4"/>
  <c r="E38" i="4"/>
  <c r="E37" i="4" s="1"/>
  <c r="D38" i="4"/>
  <c r="J38" i="4" s="1"/>
  <c r="J37" i="4" s="1"/>
  <c r="C38" i="4"/>
  <c r="B38" i="4"/>
  <c r="A38" i="4"/>
  <c r="I37" i="4"/>
  <c r="H37" i="4"/>
  <c r="G37" i="4"/>
  <c r="F37" i="4"/>
  <c r="C37" i="4"/>
  <c r="B37" i="4"/>
  <c r="A37" i="4"/>
  <c r="G36" i="4"/>
  <c r="E36" i="4"/>
  <c r="E35" i="4" s="1"/>
  <c r="D36" i="4"/>
  <c r="J36" i="4" s="1"/>
  <c r="J35" i="4" s="1"/>
  <c r="C36" i="4"/>
  <c r="B36" i="4"/>
  <c r="A36" i="4"/>
  <c r="I35" i="4"/>
  <c r="H35" i="4"/>
  <c r="G35" i="4"/>
  <c r="F35" i="4"/>
  <c r="D35" i="4"/>
  <c r="C35" i="4"/>
  <c r="B35" i="4"/>
  <c r="A35" i="4"/>
  <c r="C34" i="4"/>
  <c r="B34" i="4"/>
  <c r="C33" i="4"/>
  <c r="B33" i="4"/>
  <c r="A33" i="4"/>
  <c r="C32" i="4"/>
  <c r="B32" i="4"/>
  <c r="A32" i="4"/>
  <c r="J31" i="4"/>
  <c r="J30" i="4" s="1"/>
  <c r="G31" i="4"/>
  <c r="G30" i="4" s="1"/>
  <c r="E31" i="4"/>
  <c r="D31" i="4"/>
  <c r="D30" i="4" s="1"/>
  <c r="C31" i="4"/>
  <c r="B31" i="4"/>
  <c r="A31" i="4"/>
  <c r="I30" i="4"/>
  <c r="H30" i="4"/>
  <c r="H27" i="4" s="1"/>
  <c r="H26" i="4" s="1"/>
  <c r="H25" i="4" s="1"/>
  <c r="F30" i="4"/>
  <c r="E30" i="4"/>
  <c r="C30" i="4"/>
  <c r="B30" i="4"/>
  <c r="A30" i="4"/>
  <c r="G29" i="4"/>
  <c r="E29" i="4"/>
  <c r="E28" i="4" s="1"/>
  <c r="D29" i="4"/>
  <c r="J29" i="4" s="1"/>
  <c r="J28" i="4" s="1"/>
  <c r="J27" i="4" s="1"/>
  <c r="J26" i="4" s="1"/>
  <c r="J25" i="4" s="1"/>
  <c r="C29" i="4"/>
  <c r="B29" i="4"/>
  <c r="A29" i="4"/>
  <c r="I28" i="4"/>
  <c r="H28" i="4"/>
  <c r="G28" i="4"/>
  <c r="G27" i="4" s="1"/>
  <c r="G26" i="4" s="1"/>
  <c r="G25" i="4" s="1"/>
  <c r="F28" i="4"/>
  <c r="F27" i="4" s="1"/>
  <c r="F26" i="4" s="1"/>
  <c r="F25" i="4" s="1"/>
  <c r="C28" i="4"/>
  <c r="B28" i="4"/>
  <c r="A28" i="4"/>
  <c r="B27" i="4"/>
  <c r="B26" i="4"/>
  <c r="C25" i="4"/>
  <c r="B25" i="4"/>
  <c r="A25" i="4"/>
  <c r="C24" i="4"/>
  <c r="B24" i="4"/>
  <c r="A24" i="4"/>
  <c r="G23" i="4"/>
  <c r="F23" i="4"/>
  <c r="E23" i="4"/>
  <c r="D23" i="4"/>
  <c r="C23" i="4"/>
  <c r="B23" i="4"/>
  <c r="A23" i="4"/>
  <c r="G22" i="4"/>
  <c r="F22" i="4"/>
  <c r="F21" i="4" s="1"/>
  <c r="F20" i="4" s="1"/>
  <c r="E22" i="4"/>
  <c r="D22" i="4"/>
  <c r="C22" i="4"/>
  <c r="B22" i="4"/>
  <c r="A22" i="4"/>
  <c r="E21" i="4"/>
  <c r="E20" i="4" s="1"/>
  <c r="D21" i="4"/>
  <c r="D20" i="4" s="1"/>
  <c r="C21" i="4"/>
  <c r="B21" i="4"/>
  <c r="A21" i="4"/>
  <c r="J20" i="4"/>
  <c r="I20" i="4"/>
  <c r="H20" i="4"/>
  <c r="B20" i="4"/>
  <c r="G18" i="4"/>
  <c r="G17" i="4" s="1"/>
  <c r="F18" i="4"/>
  <c r="F17" i="4" s="1"/>
  <c r="E18" i="4"/>
  <c r="E17" i="4" s="1"/>
  <c r="D18" i="4"/>
  <c r="D17" i="4" s="1"/>
  <c r="C18" i="4"/>
  <c r="B18" i="4"/>
  <c r="A18" i="4"/>
  <c r="I17" i="4"/>
  <c r="H17" i="4"/>
  <c r="H13" i="4" s="1"/>
  <c r="H12" i="4" s="1"/>
  <c r="H11" i="4" s="1"/>
  <c r="H10" i="4" s="1"/>
  <c r="C17" i="4"/>
  <c r="B17" i="4"/>
  <c r="A17" i="4"/>
  <c r="B16" i="4"/>
  <c r="G15" i="4"/>
  <c r="F15" i="4"/>
  <c r="F14" i="4" s="1"/>
  <c r="F13" i="4" s="1"/>
  <c r="E15" i="4"/>
  <c r="E14" i="4" s="1"/>
  <c r="D15" i="4"/>
  <c r="D14" i="4" s="1"/>
  <c r="C15" i="4"/>
  <c r="B15" i="4"/>
  <c r="A15" i="4"/>
  <c r="I14" i="4"/>
  <c r="H14" i="4"/>
  <c r="G14" i="4"/>
  <c r="C14" i="4"/>
  <c r="B14" i="4"/>
  <c r="A14" i="4"/>
  <c r="B13" i="4"/>
  <c r="B12" i="4"/>
  <c r="C11" i="4"/>
  <c r="B11" i="4"/>
  <c r="A11" i="4"/>
  <c r="B10" i="4"/>
  <c r="A10" i="4"/>
  <c r="K9" i="4"/>
  <c r="B9" i="4"/>
  <c r="B8" i="4"/>
  <c r="B7" i="4"/>
  <c r="A7" i="4"/>
  <c r="A4" i="4"/>
  <c r="I14" i="5" l="1"/>
  <c r="J141" i="4"/>
  <c r="J140" i="4" s="1"/>
  <c r="J173" i="4"/>
  <c r="J172" i="4" s="1"/>
  <c r="J179" i="4"/>
  <c r="D183" i="4"/>
  <c r="D182" i="4" s="1"/>
  <c r="F191" i="4"/>
  <c r="D200" i="4"/>
  <c r="D199" i="4" s="1"/>
  <c r="J317" i="4"/>
  <c r="J316" i="4" s="1"/>
  <c r="J322" i="4"/>
  <c r="J324" i="4"/>
  <c r="J378" i="4"/>
  <c r="J382" i="4"/>
  <c r="E41" i="4"/>
  <c r="F70" i="4"/>
  <c r="G21" i="4"/>
  <c r="G20" i="4" s="1"/>
  <c r="J40" i="4"/>
  <c r="J39" i="4" s="1"/>
  <c r="I13" i="4"/>
  <c r="I12" i="4" s="1"/>
  <c r="I11" i="4" s="1"/>
  <c r="I10" i="4" s="1"/>
  <c r="D13" i="4"/>
  <c r="D12" i="4" s="1"/>
  <c r="J22" i="4"/>
  <c r="J49" i="4"/>
  <c r="J47" i="4" s="1"/>
  <c r="J64" i="4"/>
  <c r="J66" i="4"/>
  <c r="J73" i="4"/>
  <c r="J110" i="4"/>
  <c r="J129" i="4"/>
  <c r="F169" i="4"/>
  <c r="J193" i="4"/>
  <c r="G200" i="4"/>
  <c r="F206" i="4"/>
  <c r="J311" i="4"/>
  <c r="J310" i="4" s="1"/>
  <c r="J321" i="4"/>
  <c r="J323" i="4"/>
  <c r="G344" i="4"/>
  <c r="G338" i="4" s="1"/>
  <c r="E344" i="4"/>
  <c r="J385" i="4"/>
  <c r="G13" i="4"/>
  <c r="E54" i="4"/>
  <c r="E53" i="4" s="1"/>
  <c r="E52" i="4" s="1"/>
  <c r="J18" i="4"/>
  <c r="J17" i="4" s="1"/>
  <c r="J23" i="4"/>
  <c r="J43" i="4"/>
  <c r="J42" i="4" s="1"/>
  <c r="J45" i="4"/>
  <c r="J44" i="4" s="1"/>
  <c r="J55" i="4"/>
  <c r="J57" i="4"/>
  <c r="J59" i="4"/>
  <c r="H136" i="4"/>
  <c r="H116" i="4" s="1"/>
  <c r="H115" i="4" s="1"/>
  <c r="J160" i="4"/>
  <c r="D177" i="4"/>
  <c r="E177" i="4"/>
  <c r="J181" i="4"/>
  <c r="J180" i="4" s="1"/>
  <c r="E191" i="4"/>
  <c r="I199" i="4"/>
  <c r="I198" i="4" s="1"/>
  <c r="J301" i="4"/>
  <c r="J300" i="4" s="1"/>
  <c r="E34" i="4"/>
  <c r="E33" i="4" s="1"/>
  <c r="E32" i="4" s="1"/>
  <c r="H41" i="4"/>
  <c r="G84" i="4"/>
  <c r="F99" i="4"/>
  <c r="F98" i="4" s="1"/>
  <c r="F97" i="4" s="1"/>
  <c r="F96" i="4" s="1"/>
  <c r="G99" i="4"/>
  <c r="G98" i="4" s="1"/>
  <c r="G97" i="4" s="1"/>
  <c r="G96" i="4" s="1"/>
  <c r="G117" i="4"/>
  <c r="D145" i="4"/>
  <c r="H145" i="4"/>
  <c r="E136" i="4"/>
  <c r="E116" i="4" s="1"/>
  <c r="F182" i="4"/>
  <c r="G306" i="4"/>
  <c r="G304" i="4" s="1"/>
  <c r="E338" i="4"/>
  <c r="E337" i="4" s="1"/>
  <c r="E329" i="4" s="1"/>
  <c r="E325" i="4" s="1"/>
  <c r="E305" i="4" s="1"/>
  <c r="E114" i="4" s="1"/>
  <c r="I34" i="4"/>
  <c r="I41" i="4"/>
  <c r="H85" i="4"/>
  <c r="I136" i="4"/>
  <c r="I116" i="4" s="1"/>
  <c r="D80" i="4"/>
  <c r="D79" i="4" s="1"/>
  <c r="D99" i="4"/>
  <c r="D98" i="4" s="1"/>
  <c r="D97" i="4" s="1"/>
  <c r="D96" i="4" s="1"/>
  <c r="E199" i="4"/>
  <c r="E198" i="4" s="1"/>
  <c r="D344" i="4"/>
  <c r="D338" i="4" s="1"/>
  <c r="D337" i="4" s="1"/>
  <c r="D329" i="4" s="1"/>
  <c r="D325" i="4" s="1"/>
  <c r="D305" i="4" s="1"/>
  <c r="H344" i="4"/>
  <c r="H321" i="4" s="1"/>
  <c r="G34" i="4"/>
  <c r="H80" i="4"/>
  <c r="H79" i="4" s="1"/>
  <c r="H99" i="4"/>
  <c r="H98" i="4" s="1"/>
  <c r="H97" i="4" s="1"/>
  <c r="H96" i="4" s="1"/>
  <c r="D136" i="4"/>
  <c r="G169" i="4"/>
  <c r="I169" i="4"/>
  <c r="E80" i="4"/>
  <c r="I80" i="4"/>
  <c r="I99" i="4"/>
  <c r="I98" i="4" s="1"/>
  <c r="I97" i="4" s="1"/>
  <c r="I96" i="4" s="1"/>
  <c r="G136" i="4"/>
  <c r="J149" i="4"/>
  <c r="J145" i="4" s="1"/>
  <c r="E176" i="4"/>
  <c r="I176" i="4"/>
  <c r="H182" i="4"/>
  <c r="G182" i="4"/>
  <c r="E306" i="4"/>
  <c r="E304" i="4" s="1"/>
  <c r="J85" i="4"/>
  <c r="J84" i="4"/>
  <c r="G199" i="4"/>
  <c r="G198" i="4" s="1"/>
  <c r="F34" i="4"/>
  <c r="F85" i="4"/>
  <c r="H34" i="4"/>
  <c r="H53" i="4"/>
  <c r="H52" i="4" s="1"/>
  <c r="G80" i="4"/>
  <c r="G79" i="4" s="1"/>
  <c r="F80" i="4"/>
  <c r="F79" i="4" s="1"/>
  <c r="J107" i="4"/>
  <c r="F117" i="4"/>
  <c r="E182" i="4"/>
  <c r="I182" i="4"/>
  <c r="E99" i="4"/>
  <c r="E98" i="4" s="1"/>
  <c r="E97" i="4" s="1"/>
  <c r="E96" i="4" s="1"/>
  <c r="J177" i="4"/>
  <c r="E27" i="4"/>
  <c r="E26" i="4" s="1"/>
  <c r="E25" i="4" s="1"/>
  <c r="I27" i="4"/>
  <c r="I26" i="4" s="1"/>
  <c r="I25" i="4" s="1"/>
  <c r="F33" i="4"/>
  <c r="F32" i="4" s="1"/>
  <c r="G41" i="4"/>
  <c r="F53" i="4"/>
  <c r="F52" i="4" s="1"/>
  <c r="G53" i="4"/>
  <c r="G52" i="4" s="1"/>
  <c r="D11" i="4"/>
  <c r="D10" i="4" s="1"/>
  <c r="F12" i="4"/>
  <c r="E13" i="4"/>
  <c r="E12" i="4" s="1"/>
  <c r="J34" i="4"/>
  <c r="E9" i="4"/>
  <c r="I52" i="4"/>
  <c r="I9" i="4"/>
  <c r="J15" i="4"/>
  <c r="J14" i="4" s="1"/>
  <c r="J13" i="4" s="1"/>
  <c r="J12" i="4" s="1"/>
  <c r="J71" i="4"/>
  <c r="J70" i="4" s="1"/>
  <c r="J122" i="4"/>
  <c r="J121" i="4" s="1"/>
  <c r="J138" i="4"/>
  <c r="J137" i="4" s="1"/>
  <c r="J136" i="4" s="1"/>
  <c r="D28" i="4"/>
  <c r="D27" i="4" s="1"/>
  <c r="D26" i="4" s="1"/>
  <c r="D25" i="4" s="1"/>
  <c r="D37" i="4"/>
  <c r="D34" i="4" s="1"/>
  <c r="D42" i="4"/>
  <c r="D41" i="4" s="1"/>
  <c r="J80" i="4"/>
  <c r="E85" i="4"/>
  <c r="E84" i="4"/>
  <c r="E79" i="4" s="1"/>
  <c r="I85" i="4"/>
  <c r="I84" i="4"/>
  <c r="J100" i="4"/>
  <c r="F136" i="4"/>
  <c r="D157" i="4"/>
  <c r="D156" i="4" s="1"/>
  <c r="D158" i="4"/>
  <c r="J159" i="4"/>
  <c r="H157" i="4"/>
  <c r="H156" i="4" s="1"/>
  <c r="H158" i="4"/>
  <c r="H176" i="4"/>
  <c r="J182" i="4"/>
  <c r="J192" i="4"/>
  <c r="J191" i="4" s="1"/>
  <c r="J201" i="4"/>
  <c r="J205" i="4"/>
  <c r="J248" i="4"/>
  <c r="J247" i="4" s="1"/>
  <c r="J259" i="4"/>
  <c r="D307" i="4"/>
  <c r="J315" i="4"/>
  <c r="J314" i="4" s="1"/>
  <c r="D316" i="4"/>
  <c r="F374" i="4"/>
  <c r="F371" i="4" s="1"/>
  <c r="F370" i="4" s="1"/>
  <c r="F369" i="4" s="1"/>
  <c r="F368" i="4" s="1"/>
  <c r="J377" i="4"/>
  <c r="J381" i="4"/>
  <c r="D128" i="4"/>
  <c r="F177" i="4"/>
  <c r="F176" i="4" s="1"/>
  <c r="F168" i="4" s="1"/>
  <c r="F167" i="4" s="1"/>
  <c r="J209" i="4"/>
  <c r="J313" i="4"/>
  <c r="J312" i="4" s="1"/>
  <c r="F312" i="4"/>
  <c r="F306" i="4" s="1"/>
  <c r="F304" i="4" s="1"/>
  <c r="J320" i="4"/>
  <c r="J319" i="4" s="1"/>
  <c r="J327" i="4"/>
  <c r="J326" i="4" s="1"/>
  <c r="J330" i="4"/>
  <c r="I338" i="4"/>
  <c r="I321" i="4"/>
  <c r="D63" i="4"/>
  <c r="J63" i="4" s="1"/>
  <c r="D117" i="4"/>
  <c r="J119" i="4"/>
  <c r="J118" i="4" s="1"/>
  <c r="J125" i="4"/>
  <c r="J124" i="4" s="1"/>
  <c r="J204" i="4"/>
  <c r="J207" i="4"/>
  <c r="J233" i="4"/>
  <c r="J258" i="4"/>
  <c r="J376" i="4"/>
  <c r="J380" i="4"/>
  <c r="J384" i="4"/>
  <c r="F158" i="4"/>
  <c r="F157" i="4"/>
  <c r="F156" i="4" s="1"/>
  <c r="H169" i="4"/>
  <c r="D180" i="4"/>
  <c r="F200" i="4"/>
  <c r="F199" i="4" s="1"/>
  <c r="J203" i="4"/>
  <c r="J275" i="4"/>
  <c r="J279" i="4"/>
  <c r="J278" i="4" s="1"/>
  <c r="J375" i="4"/>
  <c r="D169" i="4"/>
  <c r="J171" i="4"/>
  <c r="J170" i="4" s="1"/>
  <c r="H199" i="4"/>
  <c r="J276" i="4"/>
  <c r="G337" i="4"/>
  <c r="G329" i="4" s="1"/>
  <c r="G325" i="4" s="1"/>
  <c r="G305" i="4" s="1"/>
  <c r="G303" i="4" s="1"/>
  <c r="F344" i="4"/>
  <c r="F338" i="4" s="1"/>
  <c r="F337" i="4" s="1"/>
  <c r="F329" i="4" s="1"/>
  <c r="F325" i="4" s="1"/>
  <c r="F305" i="4" s="1"/>
  <c r="J344" i="4"/>
  <c r="J338" i="4" s="1"/>
  <c r="J175" i="4"/>
  <c r="J174" i="4" s="1"/>
  <c r="AG68" i="7"/>
  <c r="Q67" i="7"/>
  <c r="P67" i="7"/>
  <c r="AD67" i="7" s="1"/>
  <c r="O67" i="7"/>
  <c r="AC67" i="7" s="1"/>
  <c r="N67" i="7"/>
  <c r="AB67" i="7" s="1"/>
  <c r="L67" i="7"/>
  <c r="Z67" i="7" s="1"/>
  <c r="K67" i="7"/>
  <c r="Y67" i="7" s="1"/>
  <c r="AA67" i="7" s="1"/>
  <c r="C67" i="7"/>
  <c r="B67" i="7"/>
  <c r="A67" i="7"/>
  <c r="P66" i="7"/>
  <c r="O66" i="7"/>
  <c r="N66" i="7"/>
  <c r="AB66" i="7" s="1"/>
  <c r="M66" i="7"/>
  <c r="Q66" i="7" s="1"/>
  <c r="L66" i="7"/>
  <c r="K66" i="7"/>
  <c r="I66" i="7"/>
  <c r="AD66" i="7" s="1"/>
  <c r="H66" i="7"/>
  <c r="AC66" i="7" s="1"/>
  <c r="G66" i="7"/>
  <c r="F66" i="7"/>
  <c r="E66" i="7"/>
  <c r="Z66" i="7" s="1"/>
  <c r="D66" i="7"/>
  <c r="Y66" i="7" s="1"/>
  <c r="AA66" i="7" s="1"/>
  <c r="AE66" i="7" s="1"/>
  <c r="B66" i="7"/>
  <c r="A66" i="7"/>
  <c r="B65" i="7"/>
  <c r="A65" i="7"/>
  <c r="B64" i="7"/>
  <c r="A64" i="7"/>
  <c r="B63" i="7"/>
  <c r="A63" i="7"/>
  <c r="B62" i="7"/>
  <c r="P61" i="7"/>
  <c r="O61" i="7"/>
  <c r="N61" i="7"/>
  <c r="AB61" i="7" s="1"/>
  <c r="L61" i="7"/>
  <c r="K61" i="7"/>
  <c r="I61" i="7"/>
  <c r="H61" i="7"/>
  <c r="AC61" i="7" s="1"/>
  <c r="G61" i="7"/>
  <c r="F61" i="7"/>
  <c r="E61" i="7"/>
  <c r="D61" i="7"/>
  <c r="Y61" i="7" s="1"/>
  <c r="B61" i="7"/>
  <c r="A61" i="7"/>
  <c r="AG60" i="7"/>
  <c r="AB60" i="7"/>
  <c r="P60" i="7"/>
  <c r="O60" i="7"/>
  <c r="N60" i="7"/>
  <c r="M60" i="7"/>
  <c r="Q60" i="7" s="1"/>
  <c r="L60" i="7"/>
  <c r="K60" i="7"/>
  <c r="I60" i="7"/>
  <c r="AD60" i="7" s="1"/>
  <c r="H60" i="7"/>
  <c r="G60" i="7"/>
  <c r="F60" i="7"/>
  <c r="E60" i="7"/>
  <c r="Z60" i="7" s="1"/>
  <c r="D60" i="7"/>
  <c r="B60" i="7"/>
  <c r="A60" i="7"/>
  <c r="B59" i="7"/>
  <c r="A59" i="7"/>
  <c r="P58" i="7"/>
  <c r="O58" i="7"/>
  <c r="N58" i="7"/>
  <c r="L58" i="7"/>
  <c r="Z58" i="7" s="1"/>
  <c r="K58" i="7"/>
  <c r="I58" i="7"/>
  <c r="AD58" i="7" s="1"/>
  <c r="H58" i="7"/>
  <c r="G58" i="7"/>
  <c r="AB58" i="7" s="1"/>
  <c r="F58" i="7"/>
  <c r="E58" i="7"/>
  <c r="D58" i="7"/>
  <c r="B58" i="7"/>
  <c r="A58" i="7"/>
  <c r="AG57" i="7"/>
  <c r="P57" i="7"/>
  <c r="O57" i="7"/>
  <c r="N57" i="7"/>
  <c r="L57" i="7"/>
  <c r="Z57" i="7" s="1"/>
  <c r="K57" i="7"/>
  <c r="I57" i="7"/>
  <c r="H57" i="7"/>
  <c r="AC57" i="7" s="1"/>
  <c r="G57" i="7"/>
  <c r="AB57" i="7" s="1"/>
  <c r="F57" i="7"/>
  <c r="E57" i="7"/>
  <c r="D57" i="7"/>
  <c r="B57" i="7"/>
  <c r="A57" i="7"/>
  <c r="P56" i="7"/>
  <c r="O56" i="7"/>
  <c r="N56" i="7"/>
  <c r="L56" i="7"/>
  <c r="K56" i="7"/>
  <c r="M56" i="7" s="1"/>
  <c r="I56" i="7"/>
  <c r="H56" i="7"/>
  <c r="AC56" i="7" s="1"/>
  <c r="G56" i="7"/>
  <c r="F56" i="7"/>
  <c r="E56" i="7"/>
  <c r="D56" i="7"/>
  <c r="Y56" i="7" s="1"/>
  <c r="B56" i="7"/>
  <c r="A56" i="7"/>
  <c r="P55" i="7"/>
  <c r="O55" i="7"/>
  <c r="N55" i="7"/>
  <c r="L55" i="7"/>
  <c r="K55" i="7"/>
  <c r="I55" i="7"/>
  <c r="H55" i="7"/>
  <c r="G55" i="7"/>
  <c r="AB55" i="7" s="1"/>
  <c r="F55" i="7"/>
  <c r="E55" i="7"/>
  <c r="D55" i="7"/>
  <c r="Y55" i="7" s="1"/>
  <c r="B55" i="7"/>
  <c r="A55" i="7"/>
  <c r="P54" i="7"/>
  <c r="AD54" i="7" s="1"/>
  <c r="O54" i="7"/>
  <c r="N54" i="7"/>
  <c r="L54" i="7"/>
  <c r="K54" i="7"/>
  <c r="M54" i="7" s="1"/>
  <c r="Q54" i="7" s="1"/>
  <c r="I54" i="7"/>
  <c r="H54" i="7"/>
  <c r="AC54" i="7" s="1"/>
  <c r="G54" i="7"/>
  <c r="F54" i="7"/>
  <c r="J54" i="7" s="1"/>
  <c r="E54" i="7"/>
  <c r="D54" i="7"/>
  <c r="B54" i="7"/>
  <c r="A54" i="7"/>
  <c r="P53" i="7"/>
  <c r="O53" i="7"/>
  <c r="N53" i="7"/>
  <c r="L53" i="7"/>
  <c r="Z53" i="7" s="1"/>
  <c r="K53" i="7"/>
  <c r="I53" i="7"/>
  <c r="AD53" i="7" s="1"/>
  <c r="H53" i="7"/>
  <c r="AC53" i="7" s="1"/>
  <c r="G53" i="7"/>
  <c r="AB53" i="7" s="1"/>
  <c r="F53" i="7"/>
  <c r="E53" i="7"/>
  <c r="D53" i="7"/>
  <c r="Y53" i="7" s="1"/>
  <c r="B53" i="7"/>
  <c r="A53" i="7"/>
  <c r="P52" i="7"/>
  <c r="O52" i="7"/>
  <c r="N52" i="7"/>
  <c r="N48" i="7" s="1"/>
  <c r="AB48" i="7" s="1"/>
  <c r="L52" i="7"/>
  <c r="K52" i="7"/>
  <c r="I52" i="7"/>
  <c r="H52" i="7"/>
  <c r="G52" i="7"/>
  <c r="F52" i="7"/>
  <c r="E52" i="7"/>
  <c r="D52" i="7"/>
  <c r="B52" i="7"/>
  <c r="A52" i="7"/>
  <c r="AD51" i="7"/>
  <c r="P51" i="7"/>
  <c r="O51" i="7"/>
  <c r="N51" i="7"/>
  <c r="L51" i="7"/>
  <c r="Z51" i="7" s="1"/>
  <c r="K51" i="7"/>
  <c r="I51" i="7"/>
  <c r="H51" i="7"/>
  <c r="G51" i="7"/>
  <c r="AB51" i="7" s="1"/>
  <c r="F51" i="7"/>
  <c r="E51" i="7"/>
  <c r="D51" i="7"/>
  <c r="C51" i="7"/>
  <c r="B51" i="7"/>
  <c r="A51" i="7"/>
  <c r="P50" i="7"/>
  <c r="O50" i="7"/>
  <c r="N50" i="7"/>
  <c r="L50" i="7"/>
  <c r="K50" i="7"/>
  <c r="I50" i="7"/>
  <c r="AD50" i="7" s="1"/>
  <c r="H50" i="7"/>
  <c r="G50" i="7"/>
  <c r="AB50" i="7" s="1"/>
  <c r="F50" i="7"/>
  <c r="E50" i="7"/>
  <c r="D50" i="7"/>
  <c r="C50" i="7"/>
  <c r="B50" i="7"/>
  <c r="A50" i="7"/>
  <c r="I49" i="7"/>
  <c r="AD49" i="7" s="1"/>
  <c r="H49" i="7"/>
  <c r="AC49" i="7" s="1"/>
  <c r="G49" i="7"/>
  <c r="AB49" i="7" s="1"/>
  <c r="F49" i="7"/>
  <c r="E49" i="7"/>
  <c r="Z49" i="7" s="1"/>
  <c r="D49" i="7"/>
  <c r="Y49" i="7" s="1"/>
  <c r="C49" i="7"/>
  <c r="B49" i="7"/>
  <c r="A49" i="7"/>
  <c r="X48" i="7"/>
  <c r="I48" i="7"/>
  <c r="H48" i="7"/>
  <c r="G48" i="7"/>
  <c r="F48" i="7"/>
  <c r="E48" i="7"/>
  <c r="D48" i="7"/>
  <c r="C48" i="7"/>
  <c r="B48" i="7"/>
  <c r="A48" i="7"/>
  <c r="AB47" i="7"/>
  <c r="P47" i="7"/>
  <c r="N47" i="7"/>
  <c r="L47" i="7"/>
  <c r="I47" i="7"/>
  <c r="AD47" i="7" s="1"/>
  <c r="H47" i="7"/>
  <c r="G47" i="7"/>
  <c r="F47" i="7"/>
  <c r="E47" i="7"/>
  <c r="E45" i="7" s="1"/>
  <c r="D47" i="7"/>
  <c r="Y47" i="7" s="1"/>
  <c r="C47" i="7"/>
  <c r="B47" i="7"/>
  <c r="A47" i="7"/>
  <c r="P46" i="7"/>
  <c r="P45" i="7" s="1"/>
  <c r="N46" i="7"/>
  <c r="M46" i="7"/>
  <c r="L46" i="7"/>
  <c r="Z46" i="7" s="1"/>
  <c r="I46" i="7"/>
  <c r="AD46" i="7" s="1"/>
  <c r="H46" i="7"/>
  <c r="AC46" i="7" s="1"/>
  <c r="G46" i="7"/>
  <c r="AB46" i="7" s="1"/>
  <c r="F46" i="7"/>
  <c r="F45" i="7" s="1"/>
  <c r="E46" i="7"/>
  <c r="D46" i="7"/>
  <c r="Y46" i="7" s="1"/>
  <c r="C46" i="7"/>
  <c r="C52" i="7" s="1"/>
  <c r="C53" i="7" s="1"/>
  <c r="C54" i="7" s="1"/>
  <c r="C55" i="7" s="1"/>
  <c r="C56" i="7" s="1"/>
  <c r="C57" i="7" s="1"/>
  <c r="C58" i="7" s="1"/>
  <c r="C60" i="7" s="1"/>
  <c r="C61" i="7" s="1"/>
  <c r="C66" i="7" s="1"/>
  <c r="B46" i="7"/>
  <c r="A46" i="7"/>
  <c r="O45" i="7"/>
  <c r="N45" i="7"/>
  <c r="C45" i="7"/>
  <c r="B45" i="7"/>
  <c r="A45" i="7"/>
  <c r="Y44" i="7"/>
  <c r="I44" i="7"/>
  <c r="AD44" i="7" s="1"/>
  <c r="H44" i="7"/>
  <c r="AC44" i="7" s="1"/>
  <c r="G44" i="7"/>
  <c r="AB44" i="7" s="1"/>
  <c r="E44" i="7"/>
  <c r="Z44" i="7" s="1"/>
  <c r="C44" i="7"/>
  <c r="B44" i="7"/>
  <c r="A44" i="7"/>
  <c r="Y43" i="7"/>
  <c r="P43" i="7"/>
  <c r="N43" i="7"/>
  <c r="L43" i="7"/>
  <c r="Z43" i="7" s="1"/>
  <c r="I43" i="7"/>
  <c r="H43" i="7"/>
  <c r="AC43" i="7" s="1"/>
  <c r="G43" i="7"/>
  <c r="AB43" i="7" s="1"/>
  <c r="F43" i="7"/>
  <c r="E43" i="7"/>
  <c r="C43" i="7"/>
  <c r="B43" i="7"/>
  <c r="A43" i="7"/>
  <c r="P42" i="7"/>
  <c r="N42" i="7"/>
  <c r="L42" i="7"/>
  <c r="M42" i="7" s="1"/>
  <c r="I42" i="7"/>
  <c r="AD42" i="7" s="1"/>
  <c r="H42" i="7"/>
  <c r="G42" i="7"/>
  <c r="F42" i="7"/>
  <c r="E42" i="7"/>
  <c r="D42" i="7"/>
  <c r="C42" i="7"/>
  <c r="B42" i="7"/>
  <c r="A42" i="7"/>
  <c r="P41" i="7"/>
  <c r="N41" i="7"/>
  <c r="L41" i="7"/>
  <c r="Z41" i="7" s="1"/>
  <c r="I41" i="7"/>
  <c r="AD41" i="7" s="1"/>
  <c r="H41" i="7"/>
  <c r="AC41" i="7" s="1"/>
  <c r="G41" i="7"/>
  <c r="AB41" i="7" s="1"/>
  <c r="F41" i="7"/>
  <c r="E41" i="7"/>
  <c r="D41" i="7"/>
  <c r="Y41" i="7" s="1"/>
  <c r="C41" i="7"/>
  <c r="B41" i="7"/>
  <c r="A41" i="7"/>
  <c r="AF40" i="7"/>
  <c r="X40" i="7"/>
  <c r="W40" i="7"/>
  <c r="V40" i="7"/>
  <c r="U40" i="7"/>
  <c r="T40" i="7"/>
  <c r="S40" i="7"/>
  <c r="R40" i="7"/>
  <c r="O40" i="7"/>
  <c r="K40" i="7"/>
  <c r="E40" i="7"/>
  <c r="B40" i="7"/>
  <c r="A40" i="7"/>
  <c r="AC39" i="7"/>
  <c r="Y39" i="7"/>
  <c r="P39" i="7"/>
  <c r="AD39" i="7" s="1"/>
  <c r="N39" i="7"/>
  <c r="AB39" i="7" s="1"/>
  <c r="L39" i="7"/>
  <c r="Z39" i="7" s="1"/>
  <c r="K39" i="7"/>
  <c r="C39" i="7"/>
  <c r="B39" i="7"/>
  <c r="A39" i="7"/>
  <c r="AC38" i="7"/>
  <c r="Z38" i="7"/>
  <c r="P38" i="7"/>
  <c r="AD38" i="7" s="1"/>
  <c r="N38" i="7"/>
  <c r="AB38" i="7" s="1"/>
  <c r="M38" i="7"/>
  <c r="Q38" i="7" s="1"/>
  <c r="L38" i="7"/>
  <c r="K38" i="7"/>
  <c r="Y38" i="7" s="1"/>
  <c r="AA38" i="7" s="1"/>
  <c r="C38" i="7"/>
  <c r="B38" i="7"/>
  <c r="A38" i="7"/>
  <c r="P37" i="7"/>
  <c r="N37" i="7"/>
  <c r="L37" i="7"/>
  <c r="K37" i="7"/>
  <c r="M37" i="7" s="1"/>
  <c r="Q37" i="7" s="1"/>
  <c r="I37" i="7"/>
  <c r="I29" i="7" s="1"/>
  <c r="H37" i="7"/>
  <c r="AC37" i="7" s="1"/>
  <c r="G37" i="7"/>
  <c r="AB37" i="7" s="1"/>
  <c r="E37" i="7"/>
  <c r="Z37" i="7" s="1"/>
  <c r="D37" i="7"/>
  <c r="Y37" i="7" s="1"/>
  <c r="C37" i="7"/>
  <c r="B37" i="7"/>
  <c r="A37" i="7"/>
  <c r="AC36" i="7"/>
  <c r="P36" i="7"/>
  <c r="AD36" i="7" s="1"/>
  <c r="N36" i="7"/>
  <c r="AB36" i="7" s="1"/>
  <c r="L36" i="7"/>
  <c r="Z36" i="7" s="1"/>
  <c r="K36" i="7"/>
  <c r="M36" i="7" s="1"/>
  <c r="Q36" i="7" s="1"/>
  <c r="C36" i="7"/>
  <c r="B36" i="7"/>
  <c r="A36" i="7"/>
  <c r="AC35" i="7"/>
  <c r="P35" i="7"/>
  <c r="AD35" i="7" s="1"/>
  <c r="N35" i="7"/>
  <c r="AB35" i="7" s="1"/>
  <c r="L35" i="7"/>
  <c r="Z35" i="7" s="1"/>
  <c r="K35" i="7"/>
  <c r="M35" i="7" s="1"/>
  <c r="Q35" i="7" s="1"/>
  <c r="C35" i="7"/>
  <c r="B35" i="7"/>
  <c r="A35" i="7"/>
  <c r="AC34" i="7"/>
  <c r="Z34" i="7"/>
  <c r="P34" i="7"/>
  <c r="AD34" i="7" s="1"/>
  <c r="N34" i="7"/>
  <c r="AB34" i="7" s="1"/>
  <c r="M34" i="7"/>
  <c r="Q34" i="7" s="1"/>
  <c r="L34" i="7"/>
  <c r="K34" i="7"/>
  <c r="Y34" i="7" s="1"/>
  <c r="AA34" i="7" s="1"/>
  <c r="C34" i="7"/>
  <c r="B34" i="7"/>
  <c r="A34" i="7"/>
  <c r="AC33" i="7"/>
  <c r="Y33" i="7"/>
  <c r="P33" i="7"/>
  <c r="AD33" i="7" s="1"/>
  <c r="N33" i="7"/>
  <c r="AB33" i="7" s="1"/>
  <c r="L33" i="7"/>
  <c r="L29" i="7" s="1"/>
  <c r="K33" i="7"/>
  <c r="C33" i="7"/>
  <c r="B33" i="7"/>
  <c r="A33" i="7"/>
  <c r="AC32" i="7"/>
  <c r="Z32" i="7"/>
  <c r="P32" i="7"/>
  <c r="AD32" i="7" s="1"/>
  <c r="N32" i="7"/>
  <c r="AB32" i="7" s="1"/>
  <c r="L32" i="7"/>
  <c r="K32" i="7"/>
  <c r="M32" i="7" s="1"/>
  <c r="Q32" i="7" s="1"/>
  <c r="C32" i="7"/>
  <c r="B32" i="7"/>
  <c r="A32" i="7"/>
  <c r="AC31" i="7"/>
  <c r="Y31" i="7"/>
  <c r="P31" i="7"/>
  <c r="AD31" i="7" s="1"/>
  <c r="N31" i="7"/>
  <c r="AB31" i="7" s="1"/>
  <c r="L31" i="7"/>
  <c r="Z31" i="7" s="1"/>
  <c r="K31" i="7"/>
  <c r="M31" i="7" s="1"/>
  <c r="Q31" i="7" s="1"/>
  <c r="C31" i="7"/>
  <c r="B31" i="7"/>
  <c r="A31" i="7"/>
  <c r="AC30" i="7"/>
  <c r="Z30" i="7"/>
  <c r="P30" i="7"/>
  <c r="AD30" i="7" s="1"/>
  <c r="N30" i="7"/>
  <c r="AB30" i="7" s="1"/>
  <c r="M30" i="7"/>
  <c r="L30" i="7"/>
  <c r="K30" i="7"/>
  <c r="C30" i="7"/>
  <c r="B30" i="7"/>
  <c r="A30" i="7"/>
  <c r="AF29" i="7"/>
  <c r="X29" i="7"/>
  <c r="W29" i="7"/>
  <c r="V29" i="7"/>
  <c r="V28" i="7" s="1"/>
  <c r="U29" i="7"/>
  <c r="T29" i="7"/>
  <c r="S29" i="7"/>
  <c r="R29" i="7"/>
  <c r="R28" i="7" s="1"/>
  <c r="O29" i="7"/>
  <c r="H29" i="7"/>
  <c r="G29" i="7"/>
  <c r="D29" i="7"/>
  <c r="B29" i="7"/>
  <c r="A29" i="7"/>
  <c r="AF28" i="7"/>
  <c r="W28" i="7"/>
  <c r="C28" i="7"/>
  <c r="C29" i="7" s="1"/>
  <c r="C40" i="7" s="1"/>
  <c r="B28" i="7"/>
  <c r="A28" i="7"/>
  <c r="Z27" i="7"/>
  <c r="P27" i="7"/>
  <c r="N27" i="7"/>
  <c r="M27" i="7"/>
  <c r="K27" i="7"/>
  <c r="Y27" i="7" s="1"/>
  <c r="AA27" i="7" s="1"/>
  <c r="I27" i="7"/>
  <c r="AD27" i="7" s="1"/>
  <c r="H27" i="7"/>
  <c r="AC27" i="7" s="1"/>
  <c r="G27" i="7"/>
  <c r="AB27" i="7" s="1"/>
  <c r="D27" i="7"/>
  <c r="F27" i="7" s="1"/>
  <c r="J27" i="7" s="1"/>
  <c r="C27" i="7"/>
  <c r="B27" i="7"/>
  <c r="A27" i="7"/>
  <c r="Z26" i="7"/>
  <c r="P26" i="7"/>
  <c r="N26" i="7"/>
  <c r="K26" i="7"/>
  <c r="I26" i="7"/>
  <c r="AD26" i="7" s="1"/>
  <c r="H26" i="7"/>
  <c r="AC26" i="7" s="1"/>
  <c r="G26" i="7"/>
  <c r="AB26" i="7" s="1"/>
  <c r="D26" i="7"/>
  <c r="F26" i="7" s="1"/>
  <c r="C26" i="7"/>
  <c r="B26" i="7"/>
  <c r="A26" i="7"/>
  <c r="Z25" i="7"/>
  <c r="I25" i="7"/>
  <c r="AD25" i="7" s="1"/>
  <c r="H25" i="7"/>
  <c r="AC25" i="7" s="1"/>
  <c r="G25" i="7"/>
  <c r="AB25" i="7" s="1"/>
  <c r="D25" i="7"/>
  <c r="F25" i="7" s="1"/>
  <c r="C25" i="7"/>
  <c r="B25" i="7"/>
  <c r="A25" i="7"/>
  <c r="AC24" i="7"/>
  <c r="Z24" i="7"/>
  <c r="P24" i="7"/>
  <c r="N24" i="7"/>
  <c r="M24" i="7"/>
  <c r="K24" i="7"/>
  <c r="Y24" i="7" s="1"/>
  <c r="AA24" i="7" s="1"/>
  <c r="I24" i="7"/>
  <c r="H24" i="7"/>
  <c r="G24" i="7"/>
  <c r="AB24" i="7" s="1"/>
  <c r="D24" i="7"/>
  <c r="F24" i="7" s="1"/>
  <c r="J24" i="7" s="1"/>
  <c r="C24" i="7"/>
  <c r="B24" i="7"/>
  <c r="A24" i="7"/>
  <c r="C23" i="7"/>
  <c r="B23" i="7"/>
  <c r="A23" i="7"/>
  <c r="Z22" i="7"/>
  <c r="P22" i="7"/>
  <c r="N22" i="7"/>
  <c r="M22" i="7"/>
  <c r="K22" i="7"/>
  <c r="Y22" i="7" s="1"/>
  <c r="AA22" i="7" s="1"/>
  <c r="I22" i="7"/>
  <c r="AD22" i="7" s="1"/>
  <c r="H22" i="7"/>
  <c r="AC22" i="7" s="1"/>
  <c r="G22" i="7"/>
  <c r="AB22" i="7" s="1"/>
  <c r="D22" i="7"/>
  <c r="F22" i="7" s="1"/>
  <c r="J22" i="7" s="1"/>
  <c r="C22" i="7"/>
  <c r="B22" i="7"/>
  <c r="A22" i="7"/>
  <c r="Z21" i="7"/>
  <c r="P21" i="7"/>
  <c r="AD21" i="7" s="1"/>
  <c r="N21" i="7"/>
  <c r="K21" i="7"/>
  <c r="I21" i="7"/>
  <c r="H21" i="7"/>
  <c r="AC21" i="7" s="1"/>
  <c r="G21" i="7"/>
  <c r="AB21" i="7" s="1"/>
  <c r="D21" i="7"/>
  <c r="F21" i="7" s="1"/>
  <c r="C21" i="7"/>
  <c r="B21" i="7"/>
  <c r="A21" i="7"/>
  <c r="Z20" i="7"/>
  <c r="P20" i="7"/>
  <c r="N20" i="7"/>
  <c r="K20" i="7"/>
  <c r="I20" i="7"/>
  <c r="AD20" i="7" s="1"/>
  <c r="H20" i="7"/>
  <c r="AC20" i="7" s="1"/>
  <c r="G20" i="7"/>
  <c r="AB20" i="7" s="1"/>
  <c r="D20" i="7"/>
  <c r="F20" i="7" s="1"/>
  <c r="J20" i="7" s="1"/>
  <c r="C20" i="7"/>
  <c r="B20" i="7"/>
  <c r="A20" i="7"/>
  <c r="Z19" i="7"/>
  <c r="I19" i="7"/>
  <c r="AD19" i="7" s="1"/>
  <c r="H19" i="7"/>
  <c r="AC19" i="7" s="1"/>
  <c r="G19" i="7"/>
  <c r="AB19" i="7" s="1"/>
  <c r="D19" i="7"/>
  <c r="Y19" i="7" s="1"/>
  <c r="AA19" i="7" s="1"/>
  <c r="C19" i="7"/>
  <c r="B19" i="7"/>
  <c r="A19" i="7"/>
  <c r="Z18" i="7"/>
  <c r="P18" i="7"/>
  <c r="N18" i="7"/>
  <c r="AB18" i="7" s="1"/>
  <c r="K18" i="7"/>
  <c r="K14" i="7" s="1"/>
  <c r="I18" i="7"/>
  <c r="AD18" i="7" s="1"/>
  <c r="H18" i="7"/>
  <c r="AC18" i="7" s="1"/>
  <c r="G18" i="7"/>
  <c r="D18" i="7"/>
  <c r="F18" i="7" s="1"/>
  <c r="C18" i="7"/>
  <c r="B18" i="7"/>
  <c r="A18" i="7"/>
  <c r="Z17" i="7"/>
  <c r="P17" i="7"/>
  <c r="P14" i="7" s="1"/>
  <c r="N17" i="7"/>
  <c r="M17" i="7"/>
  <c r="K17" i="7"/>
  <c r="Y17" i="7" s="1"/>
  <c r="AA17" i="7" s="1"/>
  <c r="I17" i="7"/>
  <c r="AD17" i="7" s="1"/>
  <c r="H17" i="7"/>
  <c r="AC17" i="7" s="1"/>
  <c r="G17" i="7"/>
  <c r="AB17" i="7" s="1"/>
  <c r="D17" i="7"/>
  <c r="F17" i="7" s="1"/>
  <c r="C17" i="7"/>
  <c r="B17" i="7"/>
  <c r="A17" i="7"/>
  <c r="Z16" i="7"/>
  <c r="P16" i="7"/>
  <c r="N16" i="7"/>
  <c r="K16" i="7"/>
  <c r="I16" i="7"/>
  <c r="AD16" i="7" s="1"/>
  <c r="H16" i="7"/>
  <c r="AC16" i="7" s="1"/>
  <c r="G16" i="7"/>
  <c r="AB16" i="7" s="1"/>
  <c r="D16" i="7"/>
  <c r="F16" i="7" s="1"/>
  <c r="C16" i="7"/>
  <c r="B16" i="7"/>
  <c r="A16" i="7"/>
  <c r="AB15" i="7"/>
  <c r="Z15" i="7"/>
  <c r="Y15" i="7"/>
  <c r="I15" i="7"/>
  <c r="AD15" i="7" s="1"/>
  <c r="H15" i="7"/>
  <c r="H14" i="7" s="1"/>
  <c r="G15" i="7"/>
  <c r="F15" i="7"/>
  <c r="D15" i="7"/>
  <c r="C15" i="7"/>
  <c r="B15" i="7"/>
  <c r="A15" i="7"/>
  <c r="X14" i="7"/>
  <c r="W14" i="7"/>
  <c r="V14" i="7"/>
  <c r="U14" i="7"/>
  <c r="T14" i="7"/>
  <c r="S14" i="7"/>
  <c r="R14" i="7"/>
  <c r="O14" i="7"/>
  <c r="L14" i="7"/>
  <c r="E14" i="7"/>
  <c r="B14" i="7"/>
  <c r="A14" i="7"/>
  <c r="C13" i="7"/>
  <c r="B13" i="7"/>
  <c r="C12" i="7"/>
  <c r="C14" i="7" s="1"/>
  <c r="A12" i="7"/>
  <c r="C11" i="7"/>
  <c r="B11" i="7"/>
  <c r="A11" i="7"/>
  <c r="C10" i="7"/>
  <c r="B10" i="7"/>
  <c r="B9" i="7"/>
  <c r="A9" i="7"/>
  <c r="N8" i="7"/>
  <c r="H6" i="7"/>
  <c r="R5" i="7"/>
  <c r="K5" i="7"/>
  <c r="D5" i="7"/>
  <c r="F549" i="6"/>
  <c r="G548" i="6"/>
  <c r="G547" i="6" s="1"/>
  <c r="G546" i="6" s="1"/>
  <c r="F548" i="6"/>
  <c r="E548" i="6"/>
  <c r="C548" i="6"/>
  <c r="B548" i="6"/>
  <c r="A548" i="6"/>
  <c r="F547" i="6"/>
  <c r="F546" i="6" s="1"/>
  <c r="E547" i="6"/>
  <c r="D547" i="6"/>
  <c r="D546" i="6" s="1"/>
  <c r="C547" i="6"/>
  <c r="B547" i="6"/>
  <c r="E546" i="6"/>
  <c r="E549" i="6" s="1"/>
  <c r="C546" i="6"/>
  <c r="B546" i="6"/>
  <c r="A546" i="6"/>
  <c r="E545" i="6"/>
  <c r="C545" i="6"/>
  <c r="B545" i="6"/>
  <c r="A545" i="6"/>
  <c r="E544" i="6"/>
  <c r="C544" i="6"/>
  <c r="B544" i="6"/>
  <c r="A544" i="6"/>
  <c r="C543" i="6"/>
  <c r="G533" i="6"/>
  <c r="F533" i="6"/>
  <c r="E533" i="6"/>
  <c r="D533" i="6"/>
  <c r="H533" i="6" s="1"/>
  <c r="C533" i="6"/>
  <c r="B533" i="6"/>
  <c r="A533" i="6"/>
  <c r="G532" i="6"/>
  <c r="F532" i="6"/>
  <c r="E532" i="6"/>
  <c r="D532" i="6"/>
  <c r="H532" i="6" s="1"/>
  <c r="C532" i="6"/>
  <c r="B532" i="6"/>
  <c r="A532" i="6"/>
  <c r="G531" i="6"/>
  <c r="G530" i="6" s="1"/>
  <c r="F531" i="6"/>
  <c r="F530" i="6" s="1"/>
  <c r="E531" i="6"/>
  <c r="D531" i="6"/>
  <c r="C531" i="6"/>
  <c r="B531" i="6"/>
  <c r="E530" i="6"/>
  <c r="C530" i="6"/>
  <c r="B530" i="6"/>
  <c r="A530" i="6"/>
  <c r="G529" i="6"/>
  <c r="F529" i="6"/>
  <c r="E529" i="6"/>
  <c r="D529" i="6"/>
  <c r="H529" i="6" s="1"/>
  <c r="C529" i="6"/>
  <c r="B529" i="6"/>
  <c r="A529" i="6"/>
  <c r="G528" i="6"/>
  <c r="F528" i="6"/>
  <c r="E528" i="6"/>
  <c r="D528" i="6"/>
  <c r="C528" i="6"/>
  <c r="B528" i="6"/>
  <c r="A528" i="6"/>
  <c r="G527" i="6"/>
  <c r="F527" i="6"/>
  <c r="E527" i="6"/>
  <c r="D527" i="6"/>
  <c r="C527" i="6"/>
  <c r="B527" i="6"/>
  <c r="A527" i="6"/>
  <c r="F526" i="6"/>
  <c r="F525" i="6" s="1"/>
  <c r="E526" i="6"/>
  <c r="E525" i="6" s="1"/>
  <c r="D526" i="6"/>
  <c r="C526" i="6"/>
  <c r="B526" i="6"/>
  <c r="D525" i="6"/>
  <c r="C525" i="6"/>
  <c r="B525" i="6"/>
  <c r="A525" i="6"/>
  <c r="G524" i="6"/>
  <c r="F524" i="6"/>
  <c r="F523" i="6" s="1"/>
  <c r="E524" i="6"/>
  <c r="D524" i="6"/>
  <c r="H524" i="6" s="1"/>
  <c r="H523" i="6" s="1"/>
  <c r="C524" i="6"/>
  <c r="B524" i="6"/>
  <c r="A524" i="6"/>
  <c r="G523" i="6"/>
  <c r="G522" i="6" s="1"/>
  <c r="E523" i="6"/>
  <c r="E522" i="6" s="1"/>
  <c r="D523" i="6"/>
  <c r="D522" i="6" s="1"/>
  <c r="B523" i="6"/>
  <c r="I522" i="6"/>
  <c r="C522" i="6"/>
  <c r="B522" i="6"/>
  <c r="A522" i="6"/>
  <c r="B521" i="6"/>
  <c r="C520" i="6"/>
  <c r="C523" i="6" s="1"/>
  <c r="B520" i="6"/>
  <c r="A520" i="6"/>
  <c r="C519" i="6"/>
  <c r="B519" i="6"/>
  <c r="A519" i="6"/>
  <c r="C514" i="6"/>
  <c r="G513" i="6"/>
  <c r="F513" i="6"/>
  <c r="E513" i="6"/>
  <c r="H513" i="6" s="1"/>
  <c r="C513" i="6"/>
  <c r="B513" i="6"/>
  <c r="A513" i="6"/>
  <c r="C512" i="6"/>
  <c r="G511" i="6"/>
  <c r="F511" i="6"/>
  <c r="E511" i="6"/>
  <c r="E503" i="6" s="1"/>
  <c r="D511" i="6"/>
  <c r="C511" i="6"/>
  <c r="B511" i="6"/>
  <c r="A511" i="6"/>
  <c r="C510" i="6"/>
  <c r="G509" i="6"/>
  <c r="F509" i="6"/>
  <c r="E509" i="6"/>
  <c r="D509" i="6"/>
  <c r="C509" i="6"/>
  <c r="B509" i="6"/>
  <c r="A509" i="6"/>
  <c r="G508" i="6"/>
  <c r="F508" i="6"/>
  <c r="E508" i="6"/>
  <c r="D508" i="6"/>
  <c r="C508" i="6"/>
  <c r="B508" i="6"/>
  <c r="A508" i="6"/>
  <c r="G507" i="6"/>
  <c r="F507" i="6"/>
  <c r="E507" i="6"/>
  <c r="D507" i="6"/>
  <c r="H507" i="6" s="1"/>
  <c r="C507" i="6"/>
  <c r="B507" i="6"/>
  <c r="A507" i="6"/>
  <c r="G506" i="6"/>
  <c r="F506" i="6"/>
  <c r="E506" i="6"/>
  <c r="D506" i="6"/>
  <c r="H506" i="6" s="1"/>
  <c r="C506" i="6"/>
  <c r="B506" i="6"/>
  <c r="A506" i="6"/>
  <c r="G505" i="6"/>
  <c r="F505" i="6"/>
  <c r="E505" i="6"/>
  <c r="D505" i="6"/>
  <c r="C505" i="6"/>
  <c r="B505" i="6"/>
  <c r="A505" i="6"/>
  <c r="G504" i="6"/>
  <c r="F504" i="6"/>
  <c r="E504" i="6"/>
  <c r="D504" i="6"/>
  <c r="C504" i="6"/>
  <c r="B504" i="6"/>
  <c r="A504" i="6"/>
  <c r="G503" i="6"/>
  <c r="G502" i="6" s="1"/>
  <c r="G501" i="6" s="1"/>
  <c r="G500" i="6" s="1"/>
  <c r="D503" i="6"/>
  <c r="C503" i="6"/>
  <c r="B503" i="6"/>
  <c r="E502" i="6"/>
  <c r="E501" i="6" s="1"/>
  <c r="E500" i="6" s="1"/>
  <c r="D502" i="6"/>
  <c r="D501" i="6" s="1"/>
  <c r="D500" i="6" s="1"/>
  <c r="C502" i="6"/>
  <c r="B502" i="6"/>
  <c r="A502" i="6"/>
  <c r="C501" i="6"/>
  <c r="B501" i="6"/>
  <c r="A501" i="6"/>
  <c r="C500" i="6"/>
  <c r="B500" i="6"/>
  <c r="A500" i="6"/>
  <c r="G499" i="6"/>
  <c r="D499" i="6"/>
  <c r="H499" i="6" s="1"/>
  <c r="G498" i="6"/>
  <c r="F498" i="6"/>
  <c r="E498" i="6"/>
  <c r="E497" i="6" s="1"/>
  <c r="E496" i="6" s="1"/>
  <c r="D498" i="6"/>
  <c r="H498" i="6" s="1"/>
  <c r="H497" i="6" s="1"/>
  <c r="H496" i="6" s="1"/>
  <c r="G497" i="6"/>
  <c r="G496" i="6" s="1"/>
  <c r="F497" i="6"/>
  <c r="F496" i="6" s="1"/>
  <c r="C497" i="6"/>
  <c r="B497" i="6"/>
  <c r="C496" i="6"/>
  <c r="B496" i="6"/>
  <c r="G495" i="6"/>
  <c r="F495" i="6"/>
  <c r="E495" i="6"/>
  <c r="D495" i="6"/>
  <c r="H495" i="6" s="1"/>
  <c r="C495" i="6"/>
  <c r="B495" i="6"/>
  <c r="A495" i="6"/>
  <c r="G494" i="6"/>
  <c r="F494" i="6"/>
  <c r="E494" i="6"/>
  <c r="D494" i="6"/>
  <c r="H494" i="6" s="1"/>
  <c r="H493" i="6" s="1"/>
  <c r="H492" i="6" s="1"/>
  <c r="C494" i="6"/>
  <c r="B494" i="6"/>
  <c r="A494" i="6"/>
  <c r="G493" i="6"/>
  <c r="G492" i="6" s="1"/>
  <c r="F493" i="6"/>
  <c r="F492" i="6" s="1"/>
  <c r="E493" i="6"/>
  <c r="E492" i="6" s="1"/>
  <c r="D493" i="6"/>
  <c r="D492" i="6" s="1"/>
  <c r="C493" i="6"/>
  <c r="B493" i="6"/>
  <c r="C492" i="6"/>
  <c r="B492" i="6"/>
  <c r="A492" i="6"/>
  <c r="G491" i="6"/>
  <c r="F491" i="6"/>
  <c r="E491" i="6"/>
  <c r="D491" i="6"/>
  <c r="C491" i="6"/>
  <c r="B491" i="6"/>
  <c r="A491" i="6"/>
  <c r="G490" i="6"/>
  <c r="F490" i="6"/>
  <c r="E490" i="6"/>
  <c r="D490" i="6"/>
  <c r="H490" i="6" s="1"/>
  <c r="C490" i="6"/>
  <c r="B490" i="6"/>
  <c r="A490" i="6"/>
  <c r="G489" i="6"/>
  <c r="F489" i="6"/>
  <c r="E489" i="6"/>
  <c r="D489" i="6"/>
  <c r="H489" i="6" s="1"/>
  <c r="C489" i="6"/>
  <c r="B489" i="6"/>
  <c r="A489" i="6"/>
  <c r="G488" i="6"/>
  <c r="G487" i="6" s="1"/>
  <c r="G486" i="6" s="1"/>
  <c r="F488" i="6"/>
  <c r="E488" i="6"/>
  <c r="D488" i="6"/>
  <c r="C488" i="6"/>
  <c r="B488" i="6"/>
  <c r="A488" i="6"/>
  <c r="F487" i="6"/>
  <c r="E487" i="6"/>
  <c r="D487" i="6"/>
  <c r="D486" i="6" s="1"/>
  <c r="C487" i="6"/>
  <c r="B487" i="6"/>
  <c r="F486" i="6"/>
  <c r="E486" i="6"/>
  <c r="C486" i="6"/>
  <c r="B486" i="6"/>
  <c r="A486" i="6"/>
  <c r="G485" i="6"/>
  <c r="E485" i="6"/>
  <c r="D485" i="6"/>
  <c r="H485" i="6" s="1"/>
  <c r="C485" i="6"/>
  <c r="B485" i="6"/>
  <c r="A485" i="6"/>
  <c r="G484" i="6"/>
  <c r="E484" i="6"/>
  <c r="D484" i="6"/>
  <c r="H484" i="6" s="1"/>
  <c r="C484" i="6"/>
  <c r="B484" i="6"/>
  <c r="A484" i="6"/>
  <c r="H483" i="6"/>
  <c r="G483" i="6"/>
  <c r="E483" i="6"/>
  <c r="D483" i="6"/>
  <c r="D479" i="6" s="1"/>
  <c r="D478" i="6" s="1"/>
  <c r="C483" i="6"/>
  <c r="B483" i="6"/>
  <c r="A483" i="6"/>
  <c r="G482" i="6"/>
  <c r="E482" i="6"/>
  <c r="D482" i="6"/>
  <c r="C482" i="6"/>
  <c r="B482" i="6"/>
  <c r="A482" i="6"/>
  <c r="G481" i="6"/>
  <c r="F481" i="6"/>
  <c r="E481" i="6"/>
  <c r="D481" i="6"/>
  <c r="C481" i="6"/>
  <c r="B481" i="6"/>
  <c r="A481" i="6"/>
  <c r="G480" i="6"/>
  <c r="F480" i="6"/>
  <c r="E480" i="6"/>
  <c r="D480" i="6"/>
  <c r="C480" i="6"/>
  <c r="B480" i="6"/>
  <c r="A480" i="6"/>
  <c r="C479" i="6"/>
  <c r="B479" i="6"/>
  <c r="C478" i="6"/>
  <c r="B478" i="6"/>
  <c r="A478" i="6"/>
  <c r="G477" i="6"/>
  <c r="F477" i="6"/>
  <c r="E477" i="6"/>
  <c r="D477" i="6"/>
  <c r="H477" i="6" s="1"/>
  <c r="C477" i="6"/>
  <c r="B477" i="6"/>
  <c r="A477" i="6"/>
  <c r="G476" i="6"/>
  <c r="F476" i="6"/>
  <c r="E476" i="6"/>
  <c r="D476" i="6"/>
  <c r="C476" i="6"/>
  <c r="B476" i="6"/>
  <c r="A476" i="6"/>
  <c r="G475" i="6"/>
  <c r="F475" i="6"/>
  <c r="E475" i="6"/>
  <c r="D475" i="6"/>
  <c r="C475" i="6"/>
  <c r="B475" i="6"/>
  <c r="A475" i="6"/>
  <c r="G474" i="6"/>
  <c r="F474" i="6"/>
  <c r="E474" i="6"/>
  <c r="D474" i="6"/>
  <c r="H474" i="6" s="1"/>
  <c r="C474" i="6"/>
  <c r="B474" i="6"/>
  <c r="A474" i="6"/>
  <c r="G473" i="6"/>
  <c r="F473" i="6"/>
  <c r="E473" i="6"/>
  <c r="D473" i="6"/>
  <c r="H473" i="6" s="1"/>
  <c r="C473" i="6"/>
  <c r="B473" i="6"/>
  <c r="A473" i="6"/>
  <c r="G472" i="6"/>
  <c r="F472" i="6"/>
  <c r="E472" i="6"/>
  <c r="D472" i="6"/>
  <c r="C472" i="6"/>
  <c r="B472" i="6"/>
  <c r="A472" i="6"/>
  <c r="G471" i="6"/>
  <c r="F471" i="6"/>
  <c r="E471" i="6"/>
  <c r="D471" i="6"/>
  <c r="C471" i="6"/>
  <c r="B471" i="6"/>
  <c r="A471" i="6"/>
  <c r="G470" i="6"/>
  <c r="F470" i="6"/>
  <c r="E470" i="6"/>
  <c r="D470" i="6"/>
  <c r="H470" i="6" s="1"/>
  <c r="C470" i="6"/>
  <c r="B470" i="6"/>
  <c r="A470" i="6"/>
  <c r="G469" i="6"/>
  <c r="F469" i="6"/>
  <c r="E469" i="6"/>
  <c r="D469" i="6"/>
  <c r="H469" i="6" s="1"/>
  <c r="C469" i="6"/>
  <c r="B469" i="6"/>
  <c r="A469" i="6"/>
  <c r="G468" i="6"/>
  <c r="G467" i="6" s="1"/>
  <c r="F468" i="6"/>
  <c r="F467" i="6" s="1"/>
  <c r="D468" i="6"/>
  <c r="C468" i="6"/>
  <c r="B468" i="6"/>
  <c r="D467" i="6"/>
  <c r="C467" i="6"/>
  <c r="B467" i="6"/>
  <c r="A467" i="6"/>
  <c r="G466" i="6"/>
  <c r="F466" i="6"/>
  <c r="E466" i="6"/>
  <c r="D466" i="6"/>
  <c r="H466" i="6" s="1"/>
  <c r="C466" i="6"/>
  <c r="B466" i="6"/>
  <c r="A466" i="6"/>
  <c r="G465" i="6"/>
  <c r="F465" i="6"/>
  <c r="E465" i="6"/>
  <c r="D465" i="6"/>
  <c r="H465" i="6" s="1"/>
  <c r="C465" i="6"/>
  <c r="B465" i="6"/>
  <c r="A465" i="6"/>
  <c r="G464" i="6"/>
  <c r="F464" i="6"/>
  <c r="E464" i="6"/>
  <c r="D464" i="6"/>
  <c r="H464" i="6" s="1"/>
  <c r="C464" i="6"/>
  <c r="B464" i="6"/>
  <c r="A464" i="6"/>
  <c r="G463" i="6"/>
  <c r="F463" i="6"/>
  <c r="E463" i="6"/>
  <c r="D463" i="6"/>
  <c r="D457" i="6" s="1"/>
  <c r="D456" i="6" s="1"/>
  <c r="C463" i="6"/>
  <c r="B463" i="6"/>
  <c r="A463" i="6"/>
  <c r="I462" i="6"/>
  <c r="G462" i="6"/>
  <c r="F462" i="6"/>
  <c r="E462" i="6"/>
  <c r="D462" i="6"/>
  <c r="H462" i="6" s="1"/>
  <c r="C462" i="6"/>
  <c r="B462" i="6"/>
  <c r="A462" i="6"/>
  <c r="G461" i="6"/>
  <c r="F461" i="6"/>
  <c r="E461" i="6"/>
  <c r="D461" i="6"/>
  <c r="C461" i="6"/>
  <c r="B461" i="6"/>
  <c r="A461" i="6"/>
  <c r="G460" i="6"/>
  <c r="F460" i="6"/>
  <c r="E460" i="6"/>
  <c r="D460" i="6"/>
  <c r="H460" i="6" s="1"/>
  <c r="C460" i="6"/>
  <c r="B460" i="6"/>
  <c r="A460" i="6"/>
  <c r="G459" i="6"/>
  <c r="F459" i="6"/>
  <c r="E459" i="6"/>
  <c r="D459" i="6"/>
  <c r="H459" i="6" s="1"/>
  <c r="C459" i="6"/>
  <c r="B459" i="6"/>
  <c r="A459" i="6"/>
  <c r="G458" i="6"/>
  <c r="F458" i="6"/>
  <c r="E458" i="6"/>
  <c r="D458" i="6"/>
  <c r="H458" i="6" s="1"/>
  <c r="C458" i="6"/>
  <c r="B458" i="6"/>
  <c r="A458" i="6"/>
  <c r="G457" i="6"/>
  <c r="G456" i="6" s="1"/>
  <c r="F457" i="6"/>
  <c r="E457" i="6"/>
  <c r="E456" i="6" s="1"/>
  <c r="C457" i="6"/>
  <c r="B457" i="6"/>
  <c r="A457" i="6"/>
  <c r="F456" i="6"/>
  <c r="C456" i="6"/>
  <c r="B456" i="6"/>
  <c r="A456" i="6"/>
  <c r="G455" i="6"/>
  <c r="F455" i="6"/>
  <c r="E455" i="6"/>
  <c r="D455" i="6"/>
  <c r="C455" i="6"/>
  <c r="B455" i="6"/>
  <c r="A455" i="6"/>
  <c r="G454" i="6"/>
  <c r="F454" i="6"/>
  <c r="E454" i="6"/>
  <c r="D454" i="6"/>
  <c r="H454" i="6" s="1"/>
  <c r="C454" i="6"/>
  <c r="B454" i="6"/>
  <c r="A454" i="6"/>
  <c r="G453" i="6"/>
  <c r="F453" i="6"/>
  <c r="E453" i="6"/>
  <c r="D453" i="6"/>
  <c r="H453" i="6" s="1"/>
  <c r="C453" i="6"/>
  <c r="B453" i="6"/>
  <c r="A453" i="6"/>
  <c r="G452" i="6"/>
  <c r="F452" i="6"/>
  <c r="E452" i="6"/>
  <c r="D452" i="6"/>
  <c r="H452" i="6" s="1"/>
  <c r="C452" i="6"/>
  <c r="B452" i="6"/>
  <c r="A452" i="6"/>
  <c r="G451" i="6"/>
  <c r="F451" i="6"/>
  <c r="E451" i="6"/>
  <c r="D451" i="6"/>
  <c r="C451" i="6"/>
  <c r="B451" i="6"/>
  <c r="A451" i="6"/>
  <c r="G450" i="6"/>
  <c r="F450" i="6"/>
  <c r="E450" i="6"/>
  <c r="D450" i="6"/>
  <c r="H450" i="6" s="1"/>
  <c r="C450" i="6"/>
  <c r="B450" i="6"/>
  <c r="A450" i="6"/>
  <c r="C449" i="6"/>
  <c r="B449" i="6"/>
  <c r="A449" i="6"/>
  <c r="H448" i="6"/>
  <c r="G448" i="6"/>
  <c r="F448" i="6"/>
  <c r="E448" i="6"/>
  <c r="D448" i="6"/>
  <c r="C448" i="6"/>
  <c r="B448" i="6"/>
  <c r="A448" i="6"/>
  <c r="H447" i="6"/>
  <c r="H444" i="6" s="1"/>
  <c r="H443" i="6" s="1"/>
  <c r="C447" i="6"/>
  <c r="B447" i="6"/>
  <c r="A447" i="6"/>
  <c r="H446" i="6"/>
  <c r="C446" i="6"/>
  <c r="B446" i="6"/>
  <c r="A446" i="6"/>
  <c r="H445" i="6"/>
  <c r="C445" i="6"/>
  <c r="B445" i="6"/>
  <c r="A445" i="6"/>
  <c r="G444" i="6"/>
  <c r="F444" i="6"/>
  <c r="F443" i="6" s="1"/>
  <c r="E444" i="6"/>
  <c r="E443" i="6" s="1"/>
  <c r="D444" i="6"/>
  <c r="D443" i="6" s="1"/>
  <c r="B444" i="6"/>
  <c r="A444" i="6"/>
  <c r="G443" i="6"/>
  <c r="B443" i="6"/>
  <c r="A443" i="6"/>
  <c r="D442" i="6"/>
  <c r="D441" i="6"/>
  <c r="D440" i="6"/>
  <c r="D439" i="6"/>
  <c r="D438" i="6"/>
  <c r="D437" i="6"/>
  <c r="D436" i="6"/>
  <c r="D435" i="6"/>
  <c r="D434" i="6"/>
  <c r="D433" i="6"/>
  <c r="D432" i="6"/>
  <c r="G425" i="6"/>
  <c r="F425" i="6"/>
  <c r="F422" i="6" s="1"/>
  <c r="F421" i="6" s="1"/>
  <c r="E425" i="6"/>
  <c r="G423" i="6"/>
  <c r="G422" i="6" s="1"/>
  <c r="G421" i="6" s="1"/>
  <c r="E423" i="6"/>
  <c r="D423" i="6"/>
  <c r="H423" i="6" s="1"/>
  <c r="C423" i="6"/>
  <c r="B423" i="6"/>
  <c r="A423" i="6"/>
  <c r="D422" i="6"/>
  <c r="D421" i="6" s="1"/>
  <c r="B422" i="6"/>
  <c r="A422" i="6"/>
  <c r="C421" i="6"/>
  <c r="B421" i="6"/>
  <c r="A421" i="6"/>
  <c r="H420" i="6"/>
  <c r="H414" i="6" s="1"/>
  <c r="H413" i="6" s="1"/>
  <c r="C420" i="6"/>
  <c r="B420" i="6"/>
  <c r="A420" i="6"/>
  <c r="C419" i="6"/>
  <c r="B419" i="6"/>
  <c r="H418" i="6"/>
  <c r="C418" i="6"/>
  <c r="B418" i="6"/>
  <c r="H417" i="6"/>
  <c r="C417" i="6"/>
  <c r="B417" i="6"/>
  <c r="A417" i="6"/>
  <c r="H416" i="6"/>
  <c r="C416" i="6"/>
  <c r="B416" i="6"/>
  <c r="A416" i="6"/>
  <c r="H415" i="6"/>
  <c r="C415" i="6"/>
  <c r="B415" i="6"/>
  <c r="A415" i="6"/>
  <c r="G414" i="6"/>
  <c r="F414" i="6"/>
  <c r="E414" i="6"/>
  <c r="D414" i="6"/>
  <c r="C414" i="6"/>
  <c r="B414" i="6"/>
  <c r="A414" i="6"/>
  <c r="G413" i="6"/>
  <c r="F413" i="6"/>
  <c r="E413" i="6"/>
  <c r="D413" i="6"/>
  <c r="C413" i="6"/>
  <c r="B413" i="6"/>
  <c r="A413" i="6"/>
  <c r="G412" i="6"/>
  <c r="F412" i="6"/>
  <c r="E412" i="6"/>
  <c r="D412" i="6"/>
  <c r="H412" i="6" s="1"/>
  <c r="C412" i="6"/>
  <c r="B412" i="6"/>
  <c r="A412" i="6"/>
  <c r="G411" i="6"/>
  <c r="F411" i="6"/>
  <c r="E411" i="6"/>
  <c r="D411" i="6"/>
  <c r="H411" i="6" s="1"/>
  <c r="C411" i="6"/>
  <c r="B411" i="6"/>
  <c r="A411" i="6"/>
  <c r="G410" i="6"/>
  <c r="G409" i="6" s="1"/>
  <c r="F410" i="6"/>
  <c r="F409" i="6" s="1"/>
  <c r="E410" i="6"/>
  <c r="E409" i="6" s="1"/>
  <c r="D410" i="6"/>
  <c r="D409" i="6" s="1"/>
  <c r="C410" i="6"/>
  <c r="B410" i="6"/>
  <c r="C409" i="6"/>
  <c r="B409" i="6"/>
  <c r="A409" i="6"/>
  <c r="G408" i="6"/>
  <c r="G406" i="6" s="1"/>
  <c r="E408" i="6"/>
  <c r="H408" i="6" s="1"/>
  <c r="D408" i="6"/>
  <c r="C408" i="6"/>
  <c r="B408" i="6"/>
  <c r="A408" i="6"/>
  <c r="G407" i="6"/>
  <c r="E407" i="6"/>
  <c r="E406" i="6" s="1"/>
  <c r="D407" i="6"/>
  <c r="H407" i="6" s="1"/>
  <c r="H406" i="6" s="1"/>
  <c r="C407" i="6"/>
  <c r="B407" i="6"/>
  <c r="A407" i="6"/>
  <c r="I406" i="6"/>
  <c r="F406" i="6"/>
  <c r="C406" i="6"/>
  <c r="B406" i="6"/>
  <c r="A406" i="6"/>
  <c r="G405" i="6"/>
  <c r="F405" i="6"/>
  <c r="E405" i="6"/>
  <c r="D405" i="6"/>
  <c r="C405" i="6"/>
  <c r="B405" i="6"/>
  <c r="A405" i="6"/>
  <c r="G404" i="6"/>
  <c r="F404" i="6"/>
  <c r="E404" i="6"/>
  <c r="D404" i="6"/>
  <c r="C404" i="6"/>
  <c r="B404" i="6"/>
  <c r="A404" i="6"/>
  <c r="G403" i="6"/>
  <c r="E403" i="6"/>
  <c r="D403" i="6"/>
  <c r="C403" i="6"/>
  <c r="B403" i="6"/>
  <c r="I402" i="6"/>
  <c r="C402" i="6"/>
  <c r="B402" i="6"/>
  <c r="A402" i="6"/>
  <c r="G401" i="6"/>
  <c r="F401" i="6"/>
  <c r="E401" i="6"/>
  <c r="D401" i="6"/>
  <c r="H401" i="6" s="1"/>
  <c r="C401" i="6"/>
  <c r="B401" i="6"/>
  <c r="A401" i="6"/>
  <c r="G400" i="6"/>
  <c r="F400" i="6"/>
  <c r="F399" i="6" s="1"/>
  <c r="F398" i="6" s="1"/>
  <c r="E400" i="6"/>
  <c r="D400" i="6"/>
  <c r="C400" i="6"/>
  <c r="B400" i="6"/>
  <c r="A400" i="6"/>
  <c r="G399" i="6"/>
  <c r="G398" i="6" s="1"/>
  <c r="E399" i="6"/>
  <c r="D399" i="6"/>
  <c r="C399" i="6"/>
  <c r="B399" i="6"/>
  <c r="E398" i="6"/>
  <c r="D398" i="6"/>
  <c r="C398" i="6"/>
  <c r="B398" i="6"/>
  <c r="A398" i="6"/>
  <c r="H397" i="6"/>
  <c r="B397" i="6"/>
  <c r="A397" i="6"/>
  <c r="H396" i="6"/>
  <c r="B396" i="6"/>
  <c r="A396" i="6"/>
  <c r="H395" i="6"/>
  <c r="B395" i="6"/>
  <c r="A395" i="6"/>
  <c r="H394" i="6"/>
  <c r="C394" i="6"/>
  <c r="B394" i="6"/>
  <c r="A394" i="6"/>
  <c r="H393" i="6"/>
  <c r="G393" i="6"/>
  <c r="F393" i="6"/>
  <c r="E393" i="6"/>
  <c r="D393" i="6"/>
  <c r="C393" i="6"/>
  <c r="C397" i="6" s="1"/>
  <c r="B393" i="6"/>
  <c r="A393" i="6"/>
  <c r="G392" i="6"/>
  <c r="F392" i="6"/>
  <c r="E392" i="6"/>
  <c r="D392" i="6"/>
  <c r="C392" i="6"/>
  <c r="B392" i="6"/>
  <c r="A392" i="6"/>
  <c r="G391" i="6"/>
  <c r="F391" i="6"/>
  <c r="E391" i="6"/>
  <c r="D391" i="6"/>
  <c r="H391" i="6" s="1"/>
  <c r="C391" i="6"/>
  <c r="B391" i="6"/>
  <c r="A391" i="6"/>
  <c r="G390" i="6"/>
  <c r="F390" i="6"/>
  <c r="E390" i="6"/>
  <c r="D390" i="6"/>
  <c r="H390" i="6" s="1"/>
  <c r="C390" i="6"/>
  <c r="B390" i="6"/>
  <c r="A390" i="6"/>
  <c r="G389" i="6"/>
  <c r="F389" i="6"/>
  <c r="E389" i="6"/>
  <c r="D389" i="6"/>
  <c r="H389" i="6" s="1"/>
  <c r="C389" i="6"/>
  <c r="B389" i="6"/>
  <c r="A389" i="6"/>
  <c r="C388" i="6"/>
  <c r="B388" i="6"/>
  <c r="A388" i="6"/>
  <c r="C387" i="6"/>
  <c r="B387" i="6"/>
  <c r="A387" i="6"/>
  <c r="G386" i="6"/>
  <c r="G382" i="6" s="1"/>
  <c r="G381" i="6" s="1"/>
  <c r="F386" i="6"/>
  <c r="E386" i="6"/>
  <c r="D386" i="6"/>
  <c r="C386" i="6"/>
  <c r="B386" i="6"/>
  <c r="A386" i="6"/>
  <c r="C385" i="6"/>
  <c r="B385" i="6"/>
  <c r="A385" i="6"/>
  <c r="C384" i="6"/>
  <c r="B384" i="6"/>
  <c r="A384" i="6"/>
  <c r="G383" i="6"/>
  <c r="F383" i="6"/>
  <c r="F382" i="6" s="1"/>
  <c r="F381" i="6" s="1"/>
  <c r="E383" i="6"/>
  <c r="D383" i="6"/>
  <c r="H383" i="6" s="1"/>
  <c r="B383" i="6"/>
  <c r="A383" i="6"/>
  <c r="D382" i="6"/>
  <c r="D381" i="6" s="1"/>
  <c r="B382" i="6"/>
  <c r="C381" i="6"/>
  <c r="B381" i="6"/>
  <c r="A381" i="6"/>
  <c r="B380" i="6"/>
  <c r="H379" i="6"/>
  <c r="G379" i="6"/>
  <c r="F379" i="6"/>
  <c r="E379" i="6"/>
  <c r="D379" i="6"/>
  <c r="C379" i="6"/>
  <c r="B379" i="6"/>
  <c r="A379" i="6"/>
  <c r="G378" i="6"/>
  <c r="F378" i="6"/>
  <c r="E378" i="6"/>
  <c r="D378" i="6"/>
  <c r="D376" i="6" s="1"/>
  <c r="D375" i="6" s="1"/>
  <c r="C378" i="6"/>
  <c r="B378" i="6"/>
  <c r="A378" i="6"/>
  <c r="H377" i="6"/>
  <c r="F377" i="6"/>
  <c r="E377" i="6"/>
  <c r="D377" i="6"/>
  <c r="C377" i="6"/>
  <c r="B377" i="6"/>
  <c r="A377" i="6"/>
  <c r="G376" i="6"/>
  <c r="G375" i="6" s="1"/>
  <c r="F376" i="6"/>
  <c r="F375" i="6" s="1"/>
  <c r="E376" i="6"/>
  <c r="B376" i="6"/>
  <c r="E375" i="6"/>
  <c r="C375" i="6"/>
  <c r="B375" i="6"/>
  <c r="A375" i="6"/>
  <c r="G374" i="6"/>
  <c r="F374" i="6"/>
  <c r="E374" i="6"/>
  <c r="D374" i="6"/>
  <c r="H374" i="6" s="1"/>
  <c r="C374" i="6"/>
  <c r="B374" i="6"/>
  <c r="A374" i="6"/>
  <c r="G373" i="6"/>
  <c r="F373" i="6"/>
  <c r="E373" i="6"/>
  <c r="D373" i="6"/>
  <c r="C373" i="6"/>
  <c r="B373" i="6"/>
  <c r="A373" i="6"/>
  <c r="G372" i="6"/>
  <c r="F372" i="6"/>
  <c r="E372" i="6"/>
  <c r="D372" i="6"/>
  <c r="C372" i="6"/>
  <c r="B372" i="6"/>
  <c r="A372" i="6"/>
  <c r="G371" i="6"/>
  <c r="F371" i="6"/>
  <c r="E371" i="6"/>
  <c r="D371" i="6"/>
  <c r="H371" i="6" s="1"/>
  <c r="C371" i="6"/>
  <c r="B371" i="6"/>
  <c r="A371" i="6"/>
  <c r="G370" i="6"/>
  <c r="F370" i="6"/>
  <c r="E370" i="6"/>
  <c r="D370" i="6"/>
  <c r="H370" i="6" s="1"/>
  <c r="C370" i="6"/>
  <c r="B370" i="6"/>
  <c r="A370" i="6"/>
  <c r="G369" i="6"/>
  <c r="F369" i="6"/>
  <c r="F368" i="6" s="1"/>
  <c r="F367" i="6" s="1"/>
  <c r="E369" i="6"/>
  <c r="D369" i="6"/>
  <c r="C369" i="6"/>
  <c r="B369" i="6"/>
  <c r="A369" i="6"/>
  <c r="G368" i="6"/>
  <c r="G367" i="6" s="1"/>
  <c r="E368" i="6"/>
  <c r="D368" i="6"/>
  <c r="C368" i="6"/>
  <c r="B368" i="6"/>
  <c r="E367" i="6"/>
  <c r="D367" i="6"/>
  <c r="C367" i="6"/>
  <c r="B367" i="6"/>
  <c r="A367" i="6"/>
  <c r="G366" i="6"/>
  <c r="F366" i="6"/>
  <c r="E366" i="6"/>
  <c r="D366" i="6"/>
  <c r="H366" i="6" s="1"/>
  <c r="C366" i="6"/>
  <c r="B366" i="6"/>
  <c r="A366" i="6"/>
  <c r="G365" i="6"/>
  <c r="F365" i="6"/>
  <c r="E365" i="6"/>
  <c r="E364" i="6" s="1"/>
  <c r="E363" i="6" s="1"/>
  <c r="D365" i="6"/>
  <c r="H365" i="6" s="1"/>
  <c r="C365" i="6"/>
  <c r="B365" i="6"/>
  <c r="A365" i="6"/>
  <c r="G364" i="6"/>
  <c r="F364" i="6"/>
  <c r="F363" i="6" s="1"/>
  <c r="D364" i="6"/>
  <c r="C364" i="6"/>
  <c r="B364" i="6"/>
  <c r="G363" i="6"/>
  <c r="D363" i="6"/>
  <c r="C363" i="6"/>
  <c r="B363" i="6"/>
  <c r="A363" i="6"/>
  <c r="C362" i="6"/>
  <c r="C380" i="6" s="1"/>
  <c r="B362" i="6"/>
  <c r="A362" i="6"/>
  <c r="H361" i="6"/>
  <c r="C361" i="6"/>
  <c r="B361" i="6"/>
  <c r="A361" i="6"/>
  <c r="H360" i="6"/>
  <c r="C360" i="6"/>
  <c r="B360" i="6"/>
  <c r="A360" i="6"/>
  <c r="H359" i="6"/>
  <c r="H358" i="6" s="1"/>
  <c r="G359" i="6"/>
  <c r="F359" i="6"/>
  <c r="E359" i="6"/>
  <c r="D359" i="6"/>
  <c r="D358" i="6" s="1"/>
  <c r="C359" i="6"/>
  <c r="C376" i="6" s="1"/>
  <c r="B359" i="6"/>
  <c r="G358" i="6"/>
  <c r="F358" i="6"/>
  <c r="E358" i="6"/>
  <c r="C358" i="6"/>
  <c r="B358" i="6"/>
  <c r="A358" i="6"/>
  <c r="G357" i="6"/>
  <c r="G356" i="6" s="1"/>
  <c r="F357" i="6"/>
  <c r="E357" i="6"/>
  <c r="D357" i="6"/>
  <c r="H357" i="6" s="1"/>
  <c r="C357" i="6"/>
  <c r="E356" i="6"/>
  <c r="D356" i="6"/>
  <c r="C356" i="6"/>
  <c r="B356" i="6"/>
  <c r="G355" i="6"/>
  <c r="G354" i="6" s="1"/>
  <c r="E355" i="6"/>
  <c r="D355" i="6"/>
  <c r="D354" i="6" s="1"/>
  <c r="D353" i="6" s="1"/>
  <c r="D352" i="6" s="1"/>
  <c r="C355" i="6"/>
  <c r="B355" i="6"/>
  <c r="A355" i="6"/>
  <c r="E354" i="6"/>
  <c r="B354" i="6"/>
  <c r="A354" i="6"/>
  <c r="G353" i="6"/>
  <c r="G352" i="6" s="1"/>
  <c r="E353" i="6"/>
  <c r="B353" i="6"/>
  <c r="E352" i="6"/>
  <c r="C352" i="6"/>
  <c r="B352" i="6"/>
  <c r="A352" i="6"/>
  <c r="C351" i="6"/>
  <c r="B351" i="6"/>
  <c r="A351" i="6"/>
  <c r="H349" i="6"/>
  <c r="C349" i="6"/>
  <c r="B349" i="6"/>
  <c r="A349" i="6"/>
  <c r="H348" i="6"/>
  <c r="H347" i="6" s="1"/>
  <c r="G348" i="6"/>
  <c r="F348" i="6"/>
  <c r="E348" i="6"/>
  <c r="E347" i="6" s="1"/>
  <c r="D348" i="6"/>
  <c r="D347" i="6" s="1"/>
  <c r="C348" i="6"/>
  <c r="B348" i="6"/>
  <c r="G347" i="6"/>
  <c r="F347" i="6"/>
  <c r="C347" i="6"/>
  <c r="B347" i="6"/>
  <c r="A347" i="6"/>
  <c r="G346" i="6"/>
  <c r="G342" i="6" s="1"/>
  <c r="G341" i="6" s="1"/>
  <c r="G340" i="6" s="1"/>
  <c r="E346" i="6"/>
  <c r="D346" i="6"/>
  <c r="C346" i="6"/>
  <c r="B346" i="6"/>
  <c r="A346" i="6"/>
  <c r="G345" i="6"/>
  <c r="E345" i="6"/>
  <c r="D345" i="6"/>
  <c r="H345" i="6" s="1"/>
  <c r="C345" i="6"/>
  <c r="B345" i="6"/>
  <c r="A345" i="6"/>
  <c r="G344" i="6"/>
  <c r="E344" i="6"/>
  <c r="E342" i="6" s="1"/>
  <c r="E341" i="6" s="1"/>
  <c r="E340" i="6" s="1"/>
  <c r="D344" i="6"/>
  <c r="C344" i="6"/>
  <c r="B344" i="6"/>
  <c r="A344" i="6"/>
  <c r="G343" i="6"/>
  <c r="E343" i="6"/>
  <c r="D343" i="6"/>
  <c r="C343" i="6"/>
  <c r="B343" i="6"/>
  <c r="A343" i="6"/>
  <c r="F342" i="6"/>
  <c r="F341" i="6" s="1"/>
  <c r="F340" i="6" s="1"/>
  <c r="C342" i="6"/>
  <c r="B342" i="6"/>
  <c r="C341" i="6"/>
  <c r="B341" i="6"/>
  <c r="A341" i="6"/>
  <c r="C340" i="6"/>
  <c r="B340" i="6"/>
  <c r="A340" i="6"/>
  <c r="G339" i="6"/>
  <c r="G337" i="6" s="1"/>
  <c r="E339" i="6"/>
  <c r="D339" i="6"/>
  <c r="C339" i="6"/>
  <c r="B339" i="6"/>
  <c r="A339" i="6"/>
  <c r="G338" i="6"/>
  <c r="F338" i="6"/>
  <c r="E338" i="6"/>
  <c r="D338" i="6"/>
  <c r="C338" i="6"/>
  <c r="B338" i="6"/>
  <c r="A338" i="6"/>
  <c r="F337" i="6"/>
  <c r="E337" i="6"/>
  <c r="E336" i="6" s="1"/>
  <c r="E334" i="6" s="1"/>
  <c r="D337" i="6"/>
  <c r="D336" i="6" s="1"/>
  <c r="C337" i="6"/>
  <c r="B337" i="6"/>
  <c r="A337" i="6"/>
  <c r="F336" i="6"/>
  <c r="F334" i="6" s="1"/>
  <c r="C336" i="6"/>
  <c r="B336" i="6"/>
  <c r="A336" i="6"/>
  <c r="F335" i="6"/>
  <c r="B335" i="6"/>
  <c r="C334" i="6"/>
  <c r="B334" i="6"/>
  <c r="A334" i="6"/>
  <c r="H333" i="6"/>
  <c r="C333" i="6"/>
  <c r="B333" i="6"/>
  <c r="A333" i="6"/>
  <c r="H332" i="6"/>
  <c r="C332" i="6"/>
  <c r="A332" i="6"/>
  <c r="I331" i="6"/>
  <c r="H331" i="6"/>
  <c r="G331" i="6"/>
  <c r="F331" i="6"/>
  <c r="E331" i="6"/>
  <c r="D331" i="6"/>
  <c r="C331" i="6"/>
  <c r="B331" i="6"/>
  <c r="A331" i="6"/>
  <c r="G330" i="6"/>
  <c r="G324" i="6" s="1"/>
  <c r="F330" i="6"/>
  <c r="E330" i="6"/>
  <c r="D330" i="6"/>
  <c r="C330" i="6"/>
  <c r="B330" i="6"/>
  <c r="A330" i="6"/>
  <c r="C329" i="6"/>
  <c r="B329" i="6"/>
  <c r="A329" i="6"/>
  <c r="C328" i="6"/>
  <c r="B328" i="6"/>
  <c r="A328" i="6"/>
  <c r="C327" i="6"/>
  <c r="B327" i="6"/>
  <c r="A327" i="6"/>
  <c r="G326" i="6"/>
  <c r="F326" i="6"/>
  <c r="E326" i="6"/>
  <c r="D326" i="6"/>
  <c r="D324" i="6" s="1"/>
  <c r="C326" i="6"/>
  <c r="B326" i="6"/>
  <c r="A326" i="6"/>
  <c r="I325" i="6"/>
  <c r="H325" i="6"/>
  <c r="G325" i="6"/>
  <c r="F325" i="6"/>
  <c r="E325" i="6"/>
  <c r="D325" i="6"/>
  <c r="C325" i="6"/>
  <c r="B325" i="6"/>
  <c r="A325" i="6"/>
  <c r="I324" i="6"/>
  <c r="F324" i="6"/>
  <c r="E324" i="6"/>
  <c r="C324" i="6"/>
  <c r="B324" i="6"/>
  <c r="A324" i="6"/>
  <c r="I323" i="6"/>
  <c r="H323" i="6"/>
  <c r="C323" i="6"/>
  <c r="B323" i="6"/>
  <c r="A323" i="6"/>
  <c r="I322" i="6"/>
  <c r="G322" i="6"/>
  <c r="F322" i="6"/>
  <c r="E322" i="6"/>
  <c r="D322" i="6"/>
  <c r="D316" i="6" s="1"/>
  <c r="C322" i="6"/>
  <c r="B322" i="6"/>
  <c r="A322" i="6"/>
  <c r="I321" i="6"/>
  <c r="H321" i="6"/>
  <c r="C321" i="6"/>
  <c r="B321" i="6"/>
  <c r="A321" i="6"/>
  <c r="H320" i="6"/>
  <c r="C320" i="6"/>
  <c r="B320" i="6"/>
  <c r="A320" i="6"/>
  <c r="H319" i="6"/>
  <c r="C319" i="6"/>
  <c r="B319" i="6"/>
  <c r="A319" i="6"/>
  <c r="H318" i="6"/>
  <c r="C318" i="6"/>
  <c r="B318" i="6"/>
  <c r="A318" i="6"/>
  <c r="H317" i="6"/>
  <c r="C317" i="6"/>
  <c r="B317" i="6"/>
  <c r="A317" i="6"/>
  <c r="G316" i="6"/>
  <c r="F316" i="6"/>
  <c r="E316" i="6"/>
  <c r="B316" i="6"/>
  <c r="A316" i="6"/>
  <c r="G315" i="6"/>
  <c r="F315" i="6"/>
  <c r="E315" i="6"/>
  <c r="D315" i="6"/>
  <c r="H315" i="6" s="1"/>
  <c r="B315" i="6"/>
  <c r="A315" i="6"/>
  <c r="C314" i="6"/>
  <c r="B314" i="6"/>
  <c r="A314" i="6"/>
  <c r="B313" i="6"/>
  <c r="G312" i="6"/>
  <c r="F312" i="6"/>
  <c r="E312" i="6"/>
  <c r="D312" i="6"/>
  <c r="C312" i="6"/>
  <c r="B312" i="6"/>
  <c r="A312" i="6"/>
  <c r="B311" i="6"/>
  <c r="G310" i="6"/>
  <c r="F310" i="6"/>
  <c r="F302" i="6" s="1"/>
  <c r="F301" i="6" s="1"/>
  <c r="F300" i="6" s="1"/>
  <c r="F299" i="6" s="1"/>
  <c r="E310" i="6"/>
  <c r="D310" i="6"/>
  <c r="C310" i="6"/>
  <c r="B310" i="6"/>
  <c r="A310" i="6"/>
  <c r="B309" i="6"/>
  <c r="G308" i="6"/>
  <c r="F308" i="6"/>
  <c r="E308" i="6"/>
  <c r="D308" i="6"/>
  <c r="C308" i="6"/>
  <c r="B308" i="6"/>
  <c r="A308" i="6"/>
  <c r="G307" i="6"/>
  <c r="F307" i="6"/>
  <c r="E307" i="6"/>
  <c r="D307" i="6"/>
  <c r="H307" i="6" s="1"/>
  <c r="C307" i="6"/>
  <c r="B307" i="6"/>
  <c r="A307" i="6"/>
  <c r="B306" i="6"/>
  <c r="G305" i="6"/>
  <c r="F305" i="6"/>
  <c r="E305" i="6"/>
  <c r="D305" i="6"/>
  <c r="D302" i="6" s="1"/>
  <c r="D301" i="6" s="1"/>
  <c r="D300" i="6" s="1"/>
  <c r="D299" i="6" s="1"/>
  <c r="C305" i="6"/>
  <c r="B305" i="6"/>
  <c r="A305" i="6"/>
  <c r="B304" i="6"/>
  <c r="G303" i="6"/>
  <c r="F303" i="6"/>
  <c r="E303" i="6"/>
  <c r="D303" i="6"/>
  <c r="C303" i="6"/>
  <c r="B303" i="6"/>
  <c r="A303" i="6"/>
  <c r="B302" i="6"/>
  <c r="C301" i="6"/>
  <c r="B301" i="6"/>
  <c r="A301" i="6"/>
  <c r="I299" i="6"/>
  <c r="B299" i="6"/>
  <c r="A299" i="6"/>
  <c r="C298" i="6"/>
  <c r="B298" i="6"/>
  <c r="A298" i="6"/>
  <c r="C297" i="6"/>
  <c r="B297" i="6"/>
  <c r="A297" i="6"/>
  <c r="G296" i="6"/>
  <c r="F296" i="6"/>
  <c r="E296" i="6"/>
  <c r="D296" i="6"/>
  <c r="C296" i="6"/>
  <c r="B296" i="6"/>
  <c r="A296" i="6"/>
  <c r="C295" i="6"/>
  <c r="B295" i="6"/>
  <c r="A295" i="6"/>
  <c r="C294" i="6"/>
  <c r="B294" i="6"/>
  <c r="A294" i="6"/>
  <c r="G293" i="6"/>
  <c r="F293" i="6"/>
  <c r="E293" i="6"/>
  <c r="D293" i="6"/>
  <c r="H293" i="6" s="1"/>
  <c r="C293" i="6"/>
  <c r="B293" i="6"/>
  <c r="A293" i="6"/>
  <c r="C292" i="6"/>
  <c r="B292" i="6"/>
  <c r="A292" i="6"/>
  <c r="C291" i="6"/>
  <c r="B291" i="6"/>
  <c r="A291" i="6"/>
  <c r="G290" i="6"/>
  <c r="F290" i="6"/>
  <c r="E290" i="6"/>
  <c r="D290" i="6"/>
  <c r="C290" i="6"/>
  <c r="B290" i="6"/>
  <c r="A290" i="6"/>
  <c r="C289" i="6"/>
  <c r="B289" i="6"/>
  <c r="A289" i="6"/>
  <c r="C288" i="6"/>
  <c r="B288" i="6"/>
  <c r="A288" i="6"/>
  <c r="G287" i="6"/>
  <c r="F287" i="6"/>
  <c r="E287" i="6"/>
  <c r="D287" i="6"/>
  <c r="C287" i="6"/>
  <c r="B287" i="6"/>
  <c r="A287" i="6"/>
  <c r="C286" i="6"/>
  <c r="B286" i="6"/>
  <c r="A286" i="6"/>
  <c r="C285" i="6"/>
  <c r="B285" i="6"/>
  <c r="A285" i="6"/>
  <c r="G284" i="6"/>
  <c r="F284" i="6"/>
  <c r="E284" i="6"/>
  <c r="D284" i="6"/>
  <c r="H284" i="6" s="1"/>
  <c r="C284" i="6"/>
  <c r="B284" i="6"/>
  <c r="A284" i="6"/>
  <c r="B283" i="6"/>
  <c r="A283" i="6"/>
  <c r="B282" i="6"/>
  <c r="A282" i="6"/>
  <c r="G281" i="6"/>
  <c r="E281" i="6"/>
  <c r="C281" i="6"/>
  <c r="B281" i="6"/>
  <c r="A281" i="6"/>
  <c r="G280" i="6"/>
  <c r="F280" i="6"/>
  <c r="E280" i="6"/>
  <c r="D280" i="6"/>
  <c r="C280" i="6"/>
  <c r="B280" i="6"/>
  <c r="A280" i="6"/>
  <c r="G279" i="6"/>
  <c r="F279" i="6"/>
  <c r="E279" i="6"/>
  <c r="D279" i="6"/>
  <c r="H279" i="6" s="1"/>
  <c r="C279" i="6"/>
  <c r="B279" i="6"/>
  <c r="A279" i="6"/>
  <c r="B278" i="6"/>
  <c r="H277" i="6"/>
  <c r="C277" i="6"/>
  <c r="B277" i="6"/>
  <c r="A277" i="6"/>
  <c r="I276" i="6"/>
  <c r="G276" i="6"/>
  <c r="E276" i="6"/>
  <c r="D276" i="6"/>
  <c r="C276" i="6"/>
  <c r="B276" i="6"/>
  <c r="A276" i="6"/>
  <c r="C275" i="6"/>
  <c r="B275" i="6"/>
  <c r="C274" i="6"/>
  <c r="B274" i="6"/>
  <c r="G273" i="6"/>
  <c r="F273" i="6"/>
  <c r="E273" i="6"/>
  <c r="D273" i="6"/>
  <c r="H273" i="6" s="1"/>
  <c r="B273" i="6"/>
  <c r="A273" i="6"/>
  <c r="G272" i="6"/>
  <c r="F272" i="6"/>
  <c r="E272" i="6"/>
  <c r="D272" i="6"/>
  <c r="C272" i="6"/>
  <c r="B272" i="6"/>
  <c r="A272" i="6"/>
  <c r="G271" i="6"/>
  <c r="F271" i="6"/>
  <c r="E271" i="6"/>
  <c r="D271" i="6"/>
  <c r="C271" i="6"/>
  <c r="B271" i="6"/>
  <c r="A271" i="6"/>
  <c r="G270" i="6"/>
  <c r="F270" i="6"/>
  <c r="E270" i="6"/>
  <c r="D270" i="6"/>
  <c r="C270" i="6"/>
  <c r="B270" i="6"/>
  <c r="A270" i="6"/>
  <c r="G269" i="6"/>
  <c r="F269" i="6"/>
  <c r="E269" i="6"/>
  <c r="D269" i="6"/>
  <c r="H269" i="6" s="1"/>
  <c r="C269" i="6"/>
  <c r="B269" i="6"/>
  <c r="A269" i="6"/>
  <c r="G268" i="6"/>
  <c r="G262" i="6" s="1"/>
  <c r="F268" i="6"/>
  <c r="E268" i="6"/>
  <c r="D268" i="6"/>
  <c r="C268" i="6"/>
  <c r="B268" i="6"/>
  <c r="A268" i="6"/>
  <c r="C267" i="6"/>
  <c r="B267" i="6"/>
  <c r="A267" i="6"/>
  <c r="C266" i="6"/>
  <c r="B266" i="6"/>
  <c r="A266" i="6"/>
  <c r="C265" i="6"/>
  <c r="B265" i="6"/>
  <c r="A265" i="6"/>
  <c r="C264" i="6"/>
  <c r="B264" i="6"/>
  <c r="A264" i="6"/>
  <c r="C263" i="6"/>
  <c r="B263" i="6"/>
  <c r="A263" i="6"/>
  <c r="I262" i="6"/>
  <c r="F262" i="6"/>
  <c r="E262" i="6"/>
  <c r="D262" i="6"/>
  <c r="C262" i="6"/>
  <c r="B262" i="6"/>
  <c r="A262" i="6"/>
  <c r="H261" i="6"/>
  <c r="C261" i="6"/>
  <c r="B261" i="6"/>
  <c r="A261" i="6"/>
  <c r="H260" i="6"/>
  <c r="C260" i="6"/>
  <c r="B260" i="6"/>
  <c r="A260" i="6"/>
  <c r="H259" i="6"/>
  <c r="C259" i="6"/>
  <c r="B259" i="6"/>
  <c r="A259" i="6"/>
  <c r="H258" i="6"/>
  <c r="C258" i="6"/>
  <c r="B258" i="6"/>
  <c r="A258" i="6"/>
  <c r="H257" i="6"/>
  <c r="C257" i="6"/>
  <c r="B257" i="6"/>
  <c r="A257" i="6"/>
  <c r="I256" i="6"/>
  <c r="H256" i="6"/>
  <c r="G256" i="6"/>
  <c r="F256" i="6"/>
  <c r="E256" i="6"/>
  <c r="D256" i="6"/>
  <c r="C256" i="6"/>
  <c r="B256" i="6"/>
  <c r="A256" i="6"/>
  <c r="C255" i="6"/>
  <c r="B255" i="6"/>
  <c r="A255" i="6"/>
  <c r="C254" i="6"/>
  <c r="C300" i="6" s="1"/>
  <c r="B254" i="6"/>
  <c r="B300" i="6" s="1"/>
  <c r="C253" i="6"/>
  <c r="B253" i="6"/>
  <c r="A253" i="6"/>
  <c r="C252" i="6"/>
  <c r="B252" i="6"/>
  <c r="A252" i="6"/>
  <c r="F250" i="6"/>
  <c r="B249" i="6"/>
  <c r="A249" i="6"/>
  <c r="G248" i="6"/>
  <c r="F248" i="6"/>
  <c r="E248" i="6"/>
  <c r="D248" i="6"/>
  <c r="H248" i="6" s="1"/>
  <c r="H247" i="6" s="1"/>
  <c r="H246" i="6" s="1"/>
  <c r="C248" i="6"/>
  <c r="B248" i="6"/>
  <c r="A248" i="6"/>
  <c r="G247" i="6"/>
  <c r="F247" i="6"/>
  <c r="E247" i="6"/>
  <c r="D247" i="6"/>
  <c r="D246" i="6" s="1"/>
  <c r="C247" i="6"/>
  <c r="B247" i="6"/>
  <c r="A247" i="6"/>
  <c r="G246" i="6"/>
  <c r="F246" i="6"/>
  <c r="E246" i="6"/>
  <c r="C246" i="6"/>
  <c r="B246" i="6"/>
  <c r="A246" i="6"/>
  <c r="G245" i="6"/>
  <c r="F245" i="6"/>
  <c r="E245" i="6"/>
  <c r="D245" i="6"/>
  <c r="H245" i="6" s="1"/>
  <c r="H244" i="6" s="1"/>
  <c r="H235" i="6" s="1"/>
  <c r="C245" i="6"/>
  <c r="B245" i="6"/>
  <c r="A245" i="6"/>
  <c r="G244" i="6"/>
  <c r="F244" i="6"/>
  <c r="E244" i="6"/>
  <c r="E235" i="6" s="1"/>
  <c r="D244" i="6"/>
  <c r="C244" i="6"/>
  <c r="B244" i="6"/>
  <c r="A244" i="6"/>
  <c r="G243" i="6"/>
  <c r="F243" i="6"/>
  <c r="E243" i="6"/>
  <c r="D243" i="6"/>
  <c r="H243" i="6" s="1"/>
  <c r="C243" i="6"/>
  <c r="B243" i="6"/>
  <c r="A243" i="6"/>
  <c r="G242" i="6"/>
  <c r="F242" i="6"/>
  <c r="E242" i="6"/>
  <c r="D242" i="6"/>
  <c r="H242" i="6" s="1"/>
  <c r="C242" i="6"/>
  <c r="B242" i="6"/>
  <c r="A242" i="6"/>
  <c r="G241" i="6"/>
  <c r="F241" i="6"/>
  <c r="E241" i="6"/>
  <c r="D241" i="6"/>
  <c r="H241" i="6" s="1"/>
  <c r="C241" i="6"/>
  <c r="B241" i="6"/>
  <c r="A241" i="6"/>
  <c r="G240" i="6"/>
  <c r="F240" i="6"/>
  <c r="E240" i="6"/>
  <c r="D240" i="6"/>
  <c r="H240" i="6" s="1"/>
  <c r="C240" i="6"/>
  <c r="B240" i="6"/>
  <c r="A240" i="6"/>
  <c r="G239" i="6"/>
  <c r="F239" i="6"/>
  <c r="E239" i="6"/>
  <c r="D239" i="6"/>
  <c r="H239" i="6" s="1"/>
  <c r="C239" i="6"/>
  <c r="B239" i="6"/>
  <c r="A239" i="6"/>
  <c r="G238" i="6"/>
  <c r="G236" i="6" s="1"/>
  <c r="F238" i="6"/>
  <c r="E238" i="6"/>
  <c r="E236" i="6" s="1"/>
  <c r="D238" i="6"/>
  <c r="D237" i="6" s="1"/>
  <c r="C238" i="6"/>
  <c r="B238" i="6"/>
  <c r="A238" i="6"/>
  <c r="F237" i="6"/>
  <c r="E237" i="6"/>
  <c r="C237" i="6"/>
  <c r="B237" i="6"/>
  <c r="A237" i="6"/>
  <c r="F236" i="6"/>
  <c r="C236" i="6"/>
  <c r="B236" i="6"/>
  <c r="A236" i="6"/>
  <c r="G235" i="6"/>
  <c r="F235" i="6"/>
  <c r="D235" i="6"/>
  <c r="C235" i="6"/>
  <c r="B235" i="6"/>
  <c r="A235" i="6"/>
  <c r="I234" i="6"/>
  <c r="C234" i="6"/>
  <c r="B234" i="6"/>
  <c r="A234" i="6"/>
  <c r="G232" i="6"/>
  <c r="E232" i="6"/>
  <c r="D232" i="6"/>
  <c r="H232" i="6" s="1"/>
  <c r="C232" i="6"/>
  <c r="B232" i="6"/>
  <c r="A232" i="6"/>
  <c r="G231" i="6"/>
  <c r="F231" i="6"/>
  <c r="E231" i="6"/>
  <c r="D231" i="6"/>
  <c r="H231" i="6" s="1"/>
  <c r="C231" i="6"/>
  <c r="B231" i="6"/>
  <c r="A231" i="6"/>
  <c r="G230" i="6"/>
  <c r="F230" i="6"/>
  <c r="E230" i="6"/>
  <c r="D230" i="6"/>
  <c r="H230" i="6" s="1"/>
  <c r="C230" i="6"/>
  <c r="B230" i="6"/>
  <c r="A230" i="6"/>
  <c r="G229" i="6"/>
  <c r="F229" i="6"/>
  <c r="E229" i="6"/>
  <c r="D229" i="6"/>
  <c r="H229" i="6" s="1"/>
  <c r="C229" i="6"/>
  <c r="B229" i="6"/>
  <c r="A229" i="6"/>
  <c r="G228" i="6"/>
  <c r="G227" i="6" s="1"/>
  <c r="F228" i="6"/>
  <c r="E228" i="6"/>
  <c r="D228" i="6"/>
  <c r="D227" i="6" s="1"/>
  <c r="C228" i="6"/>
  <c r="B228" i="6"/>
  <c r="A228" i="6"/>
  <c r="F227" i="6"/>
  <c r="E227" i="6"/>
  <c r="C227" i="6"/>
  <c r="B227" i="6"/>
  <c r="A227" i="6"/>
  <c r="H225" i="6"/>
  <c r="G225" i="6"/>
  <c r="F225" i="6"/>
  <c r="E225" i="6"/>
  <c r="D225" i="6"/>
  <c r="C225" i="6"/>
  <c r="B225" i="6"/>
  <c r="A225" i="6"/>
  <c r="H224" i="6"/>
  <c r="H223" i="6" s="1"/>
  <c r="H222" i="6" s="1"/>
  <c r="G224" i="6"/>
  <c r="G223" i="6" s="1"/>
  <c r="F223" i="6"/>
  <c r="E223" i="6"/>
  <c r="E222" i="6" s="1"/>
  <c r="D223" i="6"/>
  <c r="D222" i="6" s="1"/>
  <c r="G222" i="6"/>
  <c r="C222" i="6"/>
  <c r="B222" i="6"/>
  <c r="A222" i="6"/>
  <c r="H221" i="6"/>
  <c r="C221" i="6"/>
  <c r="B221" i="6"/>
  <c r="A221" i="6"/>
  <c r="H220" i="6"/>
  <c r="C220" i="6"/>
  <c r="B220" i="6"/>
  <c r="A220" i="6"/>
  <c r="G219" i="6"/>
  <c r="H219" i="6" s="1"/>
  <c r="H218" i="6" s="1"/>
  <c r="F219" i="6"/>
  <c r="E219" i="6"/>
  <c r="D219" i="6"/>
  <c r="C219" i="6"/>
  <c r="B219" i="6"/>
  <c r="A219" i="6"/>
  <c r="F218" i="6"/>
  <c r="E218" i="6"/>
  <c r="D218" i="6"/>
  <c r="C218" i="6"/>
  <c r="B218" i="6"/>
  <c r="F217" i="6"/>
  <c r="E217" i="6"/>
  <c r="D217" i="6"/>
  <c r="C217" i="6"/>
  <c r="B217" i="6"/>
  <c r="A217" i="6"/>
  <c r="G215" i="6"/>
  <c r="E215" i="6"/>
  <c r="D215" i="6"/>
  <c r="H215" i="6" s="1"/>
  <c r="C215" i="6"/>
  <c r="B215" i="6"/>
  <c r="A215" i="6"/>
  <c r="G214" i="6"/>
  <c r="E214" i="6"/>
  <c r="D214" i="6"/>
  <c r="H214" i="6" s="1"/>
  <c r="C214" i="6"/>
  <c r="B214" i="6"/>
  <c r="A214" i="6"/>
  <c r="H213" i="6"/>
  <c r="G213" i="6"/>
  <c r="E213" i="6"/>
  <c r="D213" i="6"/>
  <c r="C213" i="6"/>
  <c r="B213" i="6"/>
  <c r="A213" i="6"/>
  <c r="G212" i="6"/>
  <c r="E212" i="6"/>
  <c r="D212" i="6"/>
  <c r="H212" i="6" s="1"/>
  <c r="C212" i="6"/>
  <c r="B212" i="6"/>
  <c r="A212" i="6"/>
  <c r="G211" i="6"/>
  <c r="E211" i="6"/>
  <c r="D211" i="6"/>
  <c r="C211" i="6"/>
  <c r="B211" i="6"/>
  <c r="A211" i="6"/>
  <c r="G210" i="6"/>
  <c r="E210" i="6"/>
  <c r="D210" i="6"/>
  <c r="H210" i="6" s="1"/>
  <c r="C210" i="6"/>
  <c r="B210" i="6"/>
  <c r="A210" i="6"/>
  <c r="H209" i="6"/>
  <c r="G209" i="6"/>
  <c r="E209" i="6"/>
  <c r="D209" i="6"/>
  <c r="C209" i="6"/>
  <c r="B209" i="6"/>
  <c r="A209" i="6"/>
  <c r="G208" i="6"/>
  <c r="E208" i="6"/>
  <c r="D208" i="6"/>
  <c r="H208" i="6" s="1"/>
  <c r="C208" i="6"/>
  <c r="B208" i="6"/>
  <c r="A208" i="6"/>
  <c r="G207" i="6"/>
  <c r="E207" i="6"/>
  <c r="D207" i="6"/>
  <c r="H207" i="6" s="1"/>
  <c r="C207" i="6"/>
  <c r="B207" i="6"/>
  <c r="A207" i="6"/>
  <c r="G206" i="6"/>
  <c r="E206" i="6"/>
  <c r="D206" i="6"/>
  <c r="C206" i="6"/>
  <c r="B206" i="6"/>
  <c r="A206" i="6"/>
  <c r="H205" i="6"/>
  <c r="G205" i="6"/>
  <c r="E205" i="6"/>
  <c r="D205" i="6"/>
  <c r="C205" i="6"/>
  <c r="B205" i="6"/>
  <c r="A205" i="6"/>
  <c r="G204" i="6"/>
  <c r="F204" i="6"/>
  <c r="C204" i="6"/>
  <c r="B204" i="6"/>
  <c r="A204" i="6"/>
  <c r="F203" i="6"/>
  <c r="C203" i="6"/>
  <c r="B203" i="6"/>
  <c r="A203" i="6"/>
  <c r="E202" i="6"/>
  <c r="D202" i="6"/>
  <c r="B202" i="6"/>
  <c r="B201" i="6"/>
  <c r="F200" i="6"/>
  <c r="C200" i="6"/>
  <c r="B200" i="6"/>
  <c r="I199" i="6"/>
  <c r="C199" i="6"/>
  <c r="B199" i="6"/>
  <c r="A199" i="6"/>
  <c r="G198" i="6"/>
  <c r="E198" i="6"/>
  <c r="D198" i="6"/>
  <c r="H198" i="6" s="1"/>
  <c r="C198" i="6"/>
  <c r="B198" i="6"/>
  <c r="A198" i="6"/>
  <c r="G197" i="6"/>
  <c r="F197" i="6"/>
  <c r="E197" i="6"/>
  <c r="D197" i="6"/>
  <c r="H197" i="6" s="1"/>
  <c r="C197" i="6"/>
  <c r="B197" i="6"/>
  <c r="A197" i="6"/>
  <c r="G196" i="6"/>
  <c r="F196" i="6"/>
  <c r="E196" i="6"/>
  <c r="D196" i="6"/>
  <c r="H196" i="6" s="1"/>
  <c r="C196" i="6"/>
  <c r="B196" i="6"/>
  <c r="A196" i="6"/>
  <c r="G195" i="6"/>
  <c r="G194" i="6" s="1"/>
  <c r="F195" i="6"/>
  <c r="F194" i="6" s="1"/>
  <c r="B195" i="6"/>
  <c r="C194" i="6"/>
  <c r="B194" i="6"/>
  <c r="A194" i="6"/>
  <c r="H193" i="6"/>
  <c r="H192" i="6" s="1"/>
  <c r="H188" i="6" s="1"/>
  <c r="H187" i="6" s="1"/>
  <c r="C193" i="6"/>
  <c r="B193" i="6"/>
  <c r="A193" i="6"/>
  <c r="I192" i="6"/>
  <c r="G192" i="6"/>
  <c r="F192" i="6"/>
  <c r="E192" i="6"/>
  <c r="D192" i="6"/>
  <c r="C192" i="6"/>
  <c r="B192" i="6"/>
  <c r="A192" i="6"/>
  <c r="H191" i="6"/>
  <c r="C191" i="6"/>
  <c r="B191" i="6"/>
  <c r="A191" i="6"/>
  <c r="H190" i="6"/>
  <c r="C190" i="6"/>
  <c r="B190" i="6"/>
  <c r="A190" i="6"/>
  <c r="H189" i="6"/>
  <c r="G189" i="6"/>
  <c r="G188" i="6" s="1"/>
  <c r="F189" i="6"/>
  <c r="F188" i="6" s="1"/>
  <c r="E189" i="6"/>
  <c r="D189" i="6"/>
  <c r="C189" i="6"/>
  <c r="B189" i="6"/>
  <c r="E188" i="6"/>
  <c r="D188" i="6"/>
  <c r="C188" i="6"/>
  <c r="B188" i="6"/>
  <c r="A188" i="6"/>
  <c r="E187" i="6"/>
  <c r="D187" i="6"/>
  <c r="C187" i="6"/>
  <c r="B187" i="6"/>
  <c r="C186" i="6"/>
  <c r="B186" i="6"/>
  <c r="A186" i="6"/>
  <c r="H185" i="6"/>
  <c r="H184" i="6" s="1"/>
  <c r="H183" i="6" s="1"/>
  <c r="C185" i="6"/>
  <c r="B185" i="6"/>
  <c r="A185" i="6"/>
  <c r="I184" i="6"/>
  <c r="I183" i="6" s="1"/>
  <c r="G184" i="6"/>
  <c r="F184" i="6"/>
  <c r="E184" i="6"/>
  <c r="E183" i="6" s="1"/>
  <c r="D184" i="6"/>
  <c r="C184" i="6"/>
  <c r="B184" i="6"/>
  <c r="A184" i="6"/>
  <c r="G183" i="6"/>
  <c r="F183" i="6"/>
  <c r="D183" i="6"/>
  <c r="C183" i="6"/>
  <c r="B183" i="6"/>
  <c r="A183" i="6"/>
  <c r="G182" i="6"/>
  <c r="F182" i="6"/>
  <c r="E182" i="6"/>
  <c r="D182" i="6"/>
  <c r="H182" i="6" s="1"/>
  <c r="C182" i="6"/>
  <c r="B182" i="6"/>
  <c r="A182" i="6"/>
  <c r="G181" i="6"/>
  <c r="F181" i="6"/>
  <c r="E181" i="6"/>
  <c r="D181" i="6"/>
  <c r="H181" i="6" s="1"/>
  <c r="C181" i="6"/>
  <c r="B181" i="6"/>
  <c r="A181" i="6"/>
  <c r="G180" i="6"/>
  <c r="F180" i="6"/>
  <c r="E180" i="6"/>
  <c r="D180" i="6"/>
  <c r="C180" i="6"/>
  <c r="B180" i="6"/>
  <c r="A180" i="6"/>
  <c r="G179" i="6"/>
  <c r="F179" i="6"/>
  <c r="E179" i="6"/>
  <c r="D179" i="6"/>
  <c r="D178" i="6"/>
  <c r="C178" i="6"/>
  <c r="B178" i="6"/>
  <c r="A178" i="6"/>
  <c r="G177" i="6"/>
  <c r="F177" i="6"/>
  <c r="E177" i="6"/>
  <c r="D177" i="6"/>
  <c r="C177" i="6"/>
  <c r="B177" i="6"/>
  <c r="A177" i="6"/>
  <c r="C176" i="6"/>
  <c r="B176" i="6"/>
  <c r="A176" i="6"/>
  <c r="C175" i="6"/>
  <c r="B175" i="6"/>
  <c r="A175" i="6"/>
  <c r="C174" i="6"/>
  <c r="B174" i="6"/>
  <c r="A174" i="6"/>
  <c r="C173" i="6"/>
  <c r="B173" i="6"/>
  <c r="A173" i="6"/>
  <c r="G172" i="6"/>
  <c r="F172" i="6"/>
  <c r="E172" i="6"/>
  <c r="D172" i="6"/>
  <c r="H172" i="6" s="1"/>
  <c r="C172" i="6"/>
  <c r="B172" i="6"/>
  <c r="A172" i="6"/>
  <c r="H171" i="6"/>
  <c r="C171" i="6"/>
  <c r="B171" i="6"/>
  <c r="H170" i="6"/>
  <c r="C170" i="6"/>
  <c r="B170" i="6"/>
  <c r="A170" i="6"/>
  <c r="H169" i="6"/>
  <c r="C169" i="6"/>
  <c r="B169" i="6"/>
  <c r="A169" i="6"/>
  <c r="H168" i="6"/>
  <c r="C168" i="6"/>
  <c r="B168" i="6"/>
  <c r="A168" i="6"/>
  <c r="G167" i="6"/>
  <c r="F167" i="6"/>
  <c r="E167" i="6"/>
  <c r="D167" i="6"/>
  <c r="C167" i="6"/>
  <c r="B167" i="6"/>
  <c r="A167" i="6"/>
  <c r="C166" i="6"/>
  <c r="B166" i="6"/>
  <c r="A166" i="6"/>
  <c r="C165" i="6"/>
  <c r="B165" i="6"/>
  <c r="A165" i="6"/>
  <c r="C164" i="6"/>
  <c r="B164" i="6"/>
  <c r="A164" i="6"/>
  <c r="C163" i="6"/>
  <c r="B163" i="6"/>
  <c r="A163" i="6"/>
  <c r="G162" i="6"/>
  <c r="F162" i="6"/>
  <c r="E162" i="6"/>
  <c r="E161" i="6" s="1"/>
  <c r="E160" i="6" s="1"/>
  <c r="D162" i="6"/>
  <c r="C162" i="6"/>
  <c r="B162" i="6"/>
  <c r="A162" i="6"/>
  <c r="I161" i="6"/>
  <c r="G161" i="6"/>
  <c r="G160" i="6" s="1"/>
  <c r="D161" i="6"/>
  <c r="D160" i="6" s="1"/>
  <c r="C161" i="6"/>
  <c r="B161" i="6"/>
  <c r="A161" i="6"/>
  <c r="I160" i="6"/>
  <c r="C160" i="6"/>
  <c r="B160" i="6"/>
  <c r="A160" i="6"/>
  <c r="C159" i="6"/>
  <c r="B159" i="6"/>
  <c r="A159" i="6"/>
  <c r="C158" i="6"/>
  <c r="B158" i="6"/>
  <c r="A158" i="6"/>
  <c r="C157" i="6"/>
  <c r="B157" i="6"/>
  <c r="A157" i="6"/>
  <c r="G156" i="6"/>
  <c r="F156" i="6"/>
  <c r="E156" i="6"/>
  <c r="E145" i="6" s="1"/>
  <c r="E144" i="6" s="1"/>
  <c r="D156" i="6"/>
  <c r="C156" i="6"/>
  <c r="B156" i="6"/>
  <c r="A156" i="6"/>
  <c r="C155" i="6"/>
  <c r="B155" i="6"/>
  <c r="A155" i="6"/>
  <c r="C154" i="6"/>
  <c r="B154" i="6"/>
  <c r="A154" i="6"/>
  <c r="G153" i="6"/>
  <c r="F153" i="6"/>
  <c r="E153" i="6"/>
  <c r="D153" i="6"/>
  <c r="C153" i="6"/>
  <c r="B153" i="6"/>
  <c r="A153" i="6"/>
  <c r="G152" i="6"/>
  <c r="F152" i="6"/>
  <c r="E152" i="6"/>
  <c r="D152" i="6"/>
  <c r="C152" i="6"/>
  <c r="B152" i="6"/>
  <c r="A152" i="6"/>
  <c r="C151" i="6"/>
  <c r="B151" i="6"/>
  <c r="A151" i="6"/>
  <c r="C150" i="6"/>
  <c r="B150" i="6"/>
  <c r="A150" i="6"/>
  <c r="C149" i="6"/>
  <c r="B149" i="6"/>
  <c r="A149" i="6"/>
  <c r="C148" i="6"/>
  <c r="B148" i="6"/>
  <c r="A148" i="6"/>
  <c r="C147" i="6"/>
  <c r="B147" i="6"/>
  <c r="A147" i="6"/>
  <c r="G146" i="6"/>
  <c r="F146" i="6"/>
  <c r="D146" i="6"/>
  <c r="H146" i="6" s="1"/>
  <c r="C146" i="6"/>
  <c r="B146" i="6"/>
  <c r="A146" i="6"/>
  <c r="I145" i="6"/>
  <c r="F145" i="6"/>
  <c r="F144" i="6" s="1"/>
  <c r="D145" i="6"/>
  <c r="D144" i="6" s="1"/>
  <c r="C145" i="6"/>
  <c r="B145" i="6"/>
  <c r="A145" i="6"/>
  <c r="I144" i="6"/>
  <c r="C144" i="6"/>
  <c r="B144" i="6"/>
  <c r="A144" i="6"/>
  <c r="C143" i="6"/>
  <c r="B143" i="6"/>
  <c r="A143" i="6"/>
  <c r="C142" i="6"/>
  <c r="B142" i="6"/>
  <c r="A142" i="6"/>
  <c r="C141" i="6"/>
  <c r="B141" i="6"/>
  <c r="A141" i="6"/>
  <c r="C140" i="6"/>
  <c r="B140" i="6"/>
  <c r="A140" i="6"/>
  <c r="C139" i="6"/>
  <c r="B139" i="6"/>
  <c r="A139" i="6"/>
  <c r="H138" i="6"/>
  <c r="C138" i="6"/>
  <c r="B138" i="6"/>
  <c r="A138" i="6"/>
  <c r="C137" i="6"/>
  <c r="B137" i="6"/>
  <c r="A137" i="6"/>
  <c r="G136" i="6"/>
  <c r="F136" i="6"/>
  <c r="E136" i="6"/>
  <c r="D136" i="6"/>
  <c r="D135" i="6" s="1"/>
  <c r="D134" i="6" s="1"/>
  <c r="C136" i="6"/>
  <c r="B136" i="6"/>
  <c r="A136" i="6"/>
  <c r="I135" i="6"/>
  <c r="I134" i="6" s="1"/>
  <c r="G135" i="6"/>
  <c r="F135" i="6"/>
  <c r="F134" i="6" s="1"/>
  <c r="E135" i="6"/>
  <c r="E134" i="6" s="1"/>
  <c r="C135" i="6"/>
  <c r="B135" i="6"/>
  <c r="A135" i="6"/>
  <c r="G134" i="6"/>
  <c r="C134" i="6"/>
  <c r="B134" i="6"/>
  <c r="A134" i="6"/>
  <c r="C133" i="6"/>
  <c r="B133" i="6"/>
  <c r="A133" i="6"/>
  <c r="C132" i="6"/>
  <c r="B132" i="6"/>
  <c r="A132" i="6"/>
  <c r="C131" i="6"/>
  <c r="B131" i="6"/>
  <c r="A131" i="6"/>
  <c r="G130" i="6"/>
  <c r="G129" i="6" s="1"/>
  <c r="G128" i="6" s="1"/>
  <c r="F130" i="6"/>
  <c r="E130" i="6"/>
  <c r="E129" i="6" s="1"/>
  <c r="D130" i="6"/>
  <c r="C130" i="6"/>
  <c r="B130" i="6"/>
  <c r="A130" i="6"/>
  <c r="I129" i="6"/>
  <c r="F129" i="6"/>
  <c r="F128" i="6" s="1"/>
  <c r="D129" i="6"/>
  <c r="D128" i="6" s="1"/>
  <c r="C129" i="6"/>
  <c r="B129" i="6"/>
  <c r="A129" i="6"/>
  <c r="I128" i="6"/>
  <c r="I124" i="6" s="1"/>
  <c r="I122" i="6" s="1"/>
  <c r="I121" i="6" s="1"/>
  <c r="E128" i="6"/>
  <c r="C128" i="6"/>
  <c r="B128" i="6"/>
  <c r="A128" i="6"/>
  <c r="B124" i="6"/>
  <c r="A124" i="6"/>
  <c r="G123" i="6"/>
  <c r="F123" i="6"/>
  <c r="F122" i="6" s="1"/>
  <c r="F121" i="6" s="1"/>
  <c r="E123" i="6"/>
  <c r="D123" i="6"/>
  <c r="D122" i="6" s="1"/>
  <c r="D121" i="6" s="1"/>
  <c r="C123" i="6"/>
  <c r="B123" i="6"/>
  <c r="A123" i="6"/>
  <c r="G122" i="6"/>
  <c r="E122" i="6"/>
  <c r="B122" i="6"/>
  <c r="A122" i="6"/>
  <c r="G121" i="6"/>
  <c r="E121" i="6"/>
  <c r="C121" i="6"/>
  <c r="B121" i="6"/>
  <c r="A121" i="6"/>
  <c r="G120" i="6"/>
  <c r="E120" i="6"/>
  <c r="D120" i="6"/>
  <c r="C120" i="6"/>
  <c r="B120" i="6"/>
  <c r="A120" i="6"/>
  <c r="H119" i="6"/>
  <c r="G119" i="6"/>
  <c r="E119" i="6"/>
  <c r="D119" i="6"/>
  <c r="C119" i="6"/>
  <c r="B119" i="6"/>
  <c r="A119" i="6"/>
  <c r="G118" i="6"/>
  <c r="G116" i="6" s="1"/>
  <c r="G115" i="6" s="1"/>
  <c r="E118" i="6"/>
  <c r="D118" i="6"/>
  <c r="H118" i="6" s="1"/>
  <c r="C118" i="6"/>
  <c r="B118" i="6"/>
  <c r="A118" i="6"/>
  <c r="G117" i="6"/>
  <c r="E117" i="6"/>
  <c r="D117" i="6"/>
  <c r="C117" i="6"/>
  <c r="B117" i="6"/>
  <c r="A117" i="6"/>
  <c r="I116" i="6"/>
  <c r="F116" i="6"/>
  <c r="B116" i="6"/>
  <c r="A116" i="6"/>
  <c r="I115" i="6"/>
  <c r="F115" i="6"/>
  <c r="C115" i="6"/>
  <c r="B115" i="6"/>
  <c r="A115" i="6"/>
  <c r="G114" i="6"/>
  <c r="F114" i="6"/>
  <c r="H114" i="6" s="1"/>
  <c r="H113" i="6" s="1"/>
  <c r="H112" i="6" s="1"/>
  <c r="I113" i="6"/>
  <c r="G113" i="6"/>
  <c r="G112" i="6" s="1"/>
  <c r="E113" i="6"/>
  <c r="D113" i="6"/>
  <c r="B113" i="6"/>
  <c r="A113" i="6"/>
  <c r="I112" i="6"/>
  <c r="E112" i="6"/>
  <c r="D112" i="6"/>
  <c r="B112" i="6"/>
  <c r="A112" i="6"/>
  <c r="G111" i="6"/>
  <c r="F111" i="6"/>
  <c r="E111" i="6"/>
  <c r="D111" i="6"/>
  <c r="A111" i="6"/>
  <c r="G110" i="6"/>
  <c r="E110" i="6"/>
  <c r="D110" i="6"/>
  <c r="C110" i="6"/>
  <c r="B110" i="6"/>
  <c r="A110" i="6"/>
  <c r="G109" i="6"/>
  <c r="E109" i="6"/>
  <c r="H109" i="6" s="1"/>
  <c r="D109" i="6"/>
  <c r="C109" i="6"/>
  <c r="B109" i="6"/>
  <c r="A109" i="6"/>
  <c r="G108" i="6"/>
  <c r="E108" i="6"/>
  <c r="D108" i="6"/>
  <c r="H108" i="6" s="1"/>
  <c r="C108" i="6"/>
  <c r="B108" i="6"/>
  <c r="A108" i="6"/>
  <c r="H107" i="6"/>
  <c r="G107" i="6"/>
  <c r="E107" i="6"/>
  <c r="D107" i="6"/>
  <c r="C107" i="6"/>
  <c r="B107" i="6"/>
  <c r="A107" i="6"/>
  <c r="G106" i="6"/>
  <c r="G105" i="6" s="1"/>
  <c r="G104" i="6" s="1"/>
  <c r="F106" i="6"/>
  <c r="E106" i="6"/>
  <c r="D106" i="6"/>
  <c r="C106" i="6"/>
  <c r="B106" i="6"/>
  <c r="A106" i="6"/>
  <c r="I105" i="6"/>
  <c r="I104" i="6" s="1"/>
  <c r="F105" i="6"/>
  <c r="F104" i="6" s="1"/>
  <c r="D105" i="6"/>
  <c r="D104" i="6" s="1"/>
  <c r="C105" i="6"/>
  <c r="B105" i="6"/>
  <c r="A105" i="6"/>
  <c r="C104" i="6"/>
  <c r="B104" i="6"/>
  <c r="A104" i="6"/>
  <c r="G103" i="6"/>
  <c r="E103" i="6"/>
  <c r="D103" i="6"/>
  <c r="H103" i="6" s="1"/>
  <c r="C103" i="6"/>
  <c r="B103" i="6"/>
  <c r="A103" i="6"/>
  <c r="H102" i="6"/>
  <c r="G102" i="6"/>
  <c r="E102" i="6"/>
  <c r="E101" i="6" s="1"/>
  <c r="E100" i="6" s="1"/>
  <c r="D102" i="6"/>
  <c r="C102" i="6"/>
  <c r="B102" i="6"/>
  <c r="A102" i="6"/>
  <c r="I101" i="6"/>
  <c r="H101" i="6"/>
  <c r="H100" i="6" s="1"/>
  <c r="G101" i="6"/>
  <c r="F101" i="6"/>
  <c r="F100" i="6" s="1"/>
  <c r="D101" i="6"/>
  <c r="D100" i="6" s="1"/>
  <c r="C101" i="6"/>
  <c r="B101" i="6"/>
  <c r="A101" i="6"/>
  <c r="I100" i="6"/>
  <c r="G100" i="6"/>
  <c r="C100" i="6"/>
  <c r="B100" i="6"/>
  <c r="A100" i="6"/>
  <c r="H99" i="6"/>
  <c r="C99" i="6"/>
  <c r="B99" i="6"/>
  <c r="A99" i="6"/>
  <c r="H98" i="6"/>
  <c r="C98" i="6"/>
  <c r="B98" i="6"/>
  <c r="A98" i="6"/>
  <c r="G97" i="6"/>
  <c r="G96" i="6" s="1"/>
  <c r="F97" i="6"/>
  <c r="E97" i="6"/>
  <c r="E96" i="6" s="1"/>
  <c r="D97" i="6"/>
  <c r="C97" i="6"/>
  <c r="B97" i="6"/>
  <c r="A97" i="6"/>
  <c r="I96" i="6"/>
  <c r="F96" i="6"/>
  <c r="F95" i="6" s="1"/>
  <c r="D96" i="6"/>
  <c r="B96" i="6"/>
  <c r="A96" i="6"/>
  <c r="I95" i="6"/>
  <c r="D95" i="6"/>
  <c r="C95" i="6"/>
  <c r="B95" i="6"/>
  <c r="A95" i="6"/>
  <c r="G94" i="6"/>
  <c r="F94" i="6"/>
  <c r="E94" i="6"/>
  <c r="D94" i="6"/>
  <c r="H94" i="6" s="1"/>
  <c r="C94" i="6"/>
  <c r="B94" i="6"/>
  <c r="A94" i="6"/>
  <c r="I93" i="6"/>
  <c r="I92" i="6" s="1"/>
  <c r="C93" i="6"/>
  <c r="B93" i="6"/>
  <c r="A93" i="6"/>
  <c r="C92" i="6"/>
  <c r="B92" i="6"/>
  <c r="A92" i="6"/>
  <c r="B91" i="6"/>
  <c r="B90" i="6"/>
  <c r="C89" i="6"/>
  <c r="B89" i="6"/>
  <c r="A89" i="6"/>
  <c r="E87" i="6"/>
  <c r="H86" i="6"/>
  <c r="G86" i="6"/>
  <c r="G85" i="6" s="1"/>
  <c r="F86" i="6"/>
  <c r="E86" i="6"/>
  <c r="D86" i="6"/>
  <c r="C86" i="6"/>
  <c r="B86" i="6"/>
  <c r="A86" i="6"/>
  <c r="H85" i="6"/>
  <c r="F85" i="6"/>
  <c r="E85" i="6"/>
  <c r="D85" i="6"/>
  <c r="C85" i="6"/>
  <c r="B85" i="6"/>
  <c r="A85" i="6"/>
  <c r="G84" i="6"/>
  <c r="G83" i="6" s="1"/>
  <c r="E84" i="6"/>
  <c r="D84" i="6"/>
  <c r="H84" i="6" s="1"/>
  <c r="C84" i="6"/>
  <c r="B84" i="6"/>
  <c r="A84" i="6"/>
  <c r="F83" i="6"/>
  <c r="F82" i="6" s="1"/>
  <c r="E83" i="6"/>
  <c r="C83" i="6"/>
  <c r="B83" i="6"/>
  <c r="G82" i="6"/>
  <c r="E82" i="6"/>
  <c r="C82" i="6"/>
  <c r="B82" i="6"/>
  <c r="A82" i="6"/>
  <c r="G81" i="6"/>
  <c r="G80" i="6" s="1"/>
  <c r="G79" i="6" s="1"/>
  <c r="F81" i="6"/>
  <c r="E81" i="6"/>
  <c r="D81" i="6"/>
  <c r="H81" i="6" s="1"/>
  <c r="C81" i="6"/>
  <c r="B81" i="6"/>
  <c r="F80" i="6"/>
  <c r="E80" i="6"/>
  <c r="D80" i="6"/>
  <c r="C80" i="6"/>
  <c r="B80" i="6"/>
  <c r="E79" i="6"/>
  <c r="D79" i="6"/>
  <c r="C79" i="6"/>
  <c r="B79" i="6"/>
  <c r="A79" i="6"/>
  <c r="G78" i="6"/>
  <c r="E78" i="6"/>
  <c r="D78" i="6"/>
  <c r="H78" i="6" s="1"/>
  <c r="C78" i="6"/>
  <c r="B78" i="6"/>
  <c r="A78" i="6"/>
  <c r="H77" i="6"/>
  <c r="G77" i="6"/>
  <c r="E77" i="6"/>
  <c r="D77" i="6"/>
  <c r="C77" i="6"/>
  <c r="B77" i="6"/>
  <c r="A77" i="6"/>
  <c r="G76" i="6"/>
  <c r="E76" i="6"/>
  <c r="D76" i="6"/>
  <c r="H76" i="6" s="1"/>
  <c r="C76" i="6"/>
  <c r="B76" i="6"/>
  <c r="A76" i="6"/>
  <c r="G75" i="6"/>
  <c r="E75" i="6"/>
  <c r="D75" i="6"/>
  <c r="H75" i="6" s="1"/>
  <c r="C75" i="6"/>
  <c r="B75" i="6"/>
  <c r="A75" i="6"/>
  <c r="G74" i="6"/>
  <c r="F74" i="6"/>
  <c r="E74" i="6"/>
  <c r="E71" i="6" s="1"/>
  <c r="D74" i="6"/>
  <c r="C74" i="6"/>
  <c r="A74" i="6"/>
  <c r="G73" i="6"/>
  <c r="F73" i="6"/>
  <c r="E73" i="6"/>
  <c r="D73" i="6"/>
  <c r="D71" i="6" s="1"/>
  <c r="D70" i="6" s="1"/>
  <c r="C73" i="6"/>
  <c r="A73" i="6"/>
  <c r="G72" i="6"/>
  <c r="G71" i="6" s="1"/>
  <c r="F72" i="6"/>
  <c r="E72" i="6"/>
  <c r="D72" i="6"/>
  <c r="C72" i="6"/>
  <c r="A72" i="6"/>
  <c r="I71" i="6"/>
  <c r="F71" i="6"/>
  <c r="C71" i="6"/>
  <c r="B71" i="6"/>
  <c r="I70" i="6"/>
  <c r="I69" i="6" s="1"/>
  <c r="F70" i="6"/>
  <c r="C70" i="6"/>
  <c r="B70" i="6"/>
  <c r="A70" i="6"/>
  <c r="C69" i="6"/>
  <c r="B69" i="6"/>
  <c r="I68" i="6"/>
  <c r="C68" i="6"/>
  <c r="B68" i="6"/>
  <c r="A68" i="6"/>
  <c r="G67" i="6"/>
  <c r="F67" i="6"/>
  <c r="E67" i="6"/>
  <c r="D67" i="6"/>
  <c r="H67" i="6" s="1"/>
  <c r="H66" i="6" s="1"/>
  <c r="H65" i="6" s="1"/>
  <c r="C67" i="6"/>
  <c r="B67" i="6"/>
  <c r="A67" i="6"/>
  <c r="G66" i="6"/>
  <c r="F66" i="6"/>
  <c r="E66" i="6"/>
  <c r="D66" i="6"/>
  <c r="D65" i="6" s="1"/>
  <c r="C66" i="6"/>
  <c r="B66" i="6"/>
  <c r="G65" i="6"/>
  <c r="F65" i="6"/>
  <c r="E65" i="6"/>
  <c r="C65" i="6"/>
  <c r="B65" i="6"/>
  <c r="A65" i="6"/>
  <c r="H63" i="6"/>
  <c r="G63" i="6"/>
  <c r="F63" i="6"/>
  <c r="E63" i="6"/>
  <c r="D63" i="6"/>
  <c r="C63" i="6"/>
  <c r="B63" i="6"/>
  <c r="A63" i="6"/>
  <c r="G61" i="6"/>
  <c r="G56" i="6" s="1"/>
  <c r="G55" i="6" s="1"/>
  <c r="F61" i="6"/>
  <c r="E61" i="6"/>
  <c r="D61" i="6"/>
  <c r="G60" i="6"/>
  <c r="F60" i="6"/>
  <c r="E60" i="6"/>
  <c r="D60" i="6"/>
  <c r="H60" i="6" s="1"/>
  <c r="A60" i="6"/>
  <c r="H59" i="6"/>
  <c r="A59" i="6"/>
  <c r="G58" i="6"/>
  <c r="F58" i="6"/>
  <c r="E58" i="6"/>
  <c r="D58" i="6"/>
  <c r="H58" i="6" s="1"/>
  <c r="C58" i="6"/>
  <c r="B58" i="6"/>
  <c r="A58" i="6"/>
  <c r="G57" i="6"/>
  <c r="F57" i="6"/>
  <c r="E57" i="6"/>
  <c r="D57" i="6"/>
  <c r="D56" i="6" s="1"/>
  <c r="D55" i="6" s="1"/>
  <c r="C57" i="6"/>
  <c r="B57" i="6"/>
  <c r="A57" i="6"/>
  <c r="F56" i="6"/>
  <c r="E56" i="6"/>
  <c r="C56" i="6"/>
  <c r="B56" i="6"/>
  <c r="F55" i="6"/>
  <c r="E55" i="6"/>
  <c r="C55" i="6"/>
  <c r="B55" i="6"/>
  <c r="A55" i="6"/>
  <c r="G54" i="6"/>
  <c r="F54" i="6"/>
  <c r="E54" i="6"/>
  <c r="D54" i="6"/>
  <c r="C54" i="6"/>
  <c r="B54" i="6"/>
  <c r="A54" i="6"/>
  <c r="G53" i="6"/>
  <c r="G52" i="6" s="1"/>
  <c r="G51" i="6" s="1"/>
  <c r="F53" i="6"/>
  <c r="E53" i="6"/>
  <c r="D53" i="6"/>
  <c r="C53" i="6"/>
  <c r="B53" i="6"/>
  <c r="A53" i="6"/>
  <c r="F52" i="6"/>
  <c r="F51" i="6" s="1"/>
  <c r="E52" i="6"/>
  <c r="E51" i="6" s="1"/>
  <c r="D52" i="6"/>
  <c r="D51" i="6" s="1"/>
  <c r="C52" i="6"/>
  <c r="B52" i="6"/>
  <c r="C51" i="6"/>
  <c r="B51" i="6"/>
  <c r="A51" i="6"/>
  <c r="G50" i="6"/>
  <c r="F50" i="6"/>
  <c r="F48" i="6" s="1"/>
  <c r="F47" i="6" s="1"/>
  <c r="E50" i="6"/>
  <c r="D50" i="6"/>
  <c r="H49" i="6"/>
  <c r="C49" i="6"/>
  <c r="B49" i="6"/>
  <c r="A49" i="6"/>
  <c r="G48" i="6"/>
  <c r="G47" i="6" s="1"/>
  <c r="E48" i="6"/>
  <c r="E47" i="6" s="1"/>
  <c r="C48" i="6"/>
  <c r="B48" i="6"/>
  <c r="C47" i="6"/>
  <c r="B47" i="6"/>
  <c r="A47" i="6"/>
  <c r="H46" i="6"/>
  <c r="C46" i="6"/>
  <c r="B46" i="6"/>
  <c r="A46" i="6"/>
  <c r="H45" i="6"/>
  <c r="C45" i="6"/>
  <c r="B45" i="6"/>
  <c r="A45" i="6"/>
  <c r="H44" i="6"/>
  <c r="C44" i="6"/>
  <c r="B44" i="6"/>
  <c r="A44" i="6"/>
  <c r="H43" i="6"/>
  <c r="H42" i="6" s="1"/>
  <c r="G43" i="6"/>
  <c r="G42" i="6" s="1"/>
  <c r="F43" i="6"/>
  <c r="F42" i="6" s="1"/>
  <c r="E43" i="6"/>
  <c r="D43" i="6"/>
  <c r="D42" i="6" s="1"/>
  <c r="C43" i="6"/>
  <c r="B43" i="6"/>
  <c r="E42" i="6"/>
  <c r="C42" i="6"/>
  <c r="B42" i="6"/>
  <c r="A42" i="6"/>
  <c r="G41" i="6"/>
  <c r="F41" i="6"/>
  <c r="E41" i="6"/>
  <c r="D41" i="6"/>
  <c r="H41" i="6" s="1"/>
  <c r="C41" i="6"/>
  <c r="B41" i="6"/>
  <c r="A41" i="6"/>
  <c r="G40" i="6"/>
  <c r="F40" i="6"/>
  <c r="E40" i="6"/>
  <c r="D40" i="6"/>
  <c r="H40" i="6" s="1"/>
  <c r="C40" i="6"/>
  <c r="B40" i="6"/>
  <c r="A40" i="6"/>
  <c r="G39" i="6"/>
  <c r="F39" i="6"/>
  <c r="E39" i="6"/>
  <c r="D39" i="6"/>
  <c r="C39" i="6"/>
  <c r="B39" i="6"/>
  <c r="A39" i="6"/>
  <c r="G38" i="6"/>
  <c r="G37" i="6" s="1"/>
  <c r="F38" i="6"/>
  <c r="E38" i="6"/>
  <c r="E37" i="6" s="1"/>
  <c r="D38" i="6"/>
  <c r="C38" i="6"/>
  <c r="B38" i="6"/>
  <c r="F37" i="6"/>
  <c r="D37" i="6"/>
  <c r="C37" i="6"/>
  <c r="B37" i="6"/>
  <c r="A37" i="6"/>
  <c r="H36" i="6"/>
  <c r="G36" i="6"/>
  <c r="E36" i="6"/>
  <c r="E35" i="6" s="1"/>
  <c r="E34" i="6" s="1"/>
  <c r="D36" i="6"/>
  <c r="C36" i="6"/>
  <c r="B36" i="6"/>
  <c r="A36" i="6"/>
  <c r="I35" i="6"/>
  <c r="H35" i="6"/>
  <c r="H34" i="6" s="1"/>
  <c r="G35" i="6"/>
  <c r="F35" i="6"/>
  <c r="F34" i="6" s="1"/>
  <c r="D35" i="6"/>
  <c r="D34" i="6" s="1"/>
  <c r="C35" i="6"/>
  <c r="B35" i="6"/>
  <c r="G34" i="6"/>
  <c r="C34" i="6"/>
  <c r="B34" i="6"/>
  <c r="A34" i="6"/>
  <c r="C33" i="6"/>
  <c r="B33" i="6"/>
  <c r="A33" i="6"/>
  <c r="I32" i="6"/>
  <c r="I539" i="6" s="1"/>
  <c r="C32" i="6"/>
  <c r="B32" i="6"/>
  <c r="A32" i="6"/>
  <c r="C31" i="6"/>
  <c r="B31" i="6"/>
  <c r="A31" i="6"/>
  <c r="C30" i="6"/>
  <c r="B30" i="6"/>
  <c r="A30" i="6"/>
  <c r="G29" i="6"/>
  <c r="F29" i="6"/>
  <c r="E29" i="6"/>
  <c r="D29" i="6"/>
  <c r="H29" i="6" s="1"/>
  <c r="C29" i="6"/>
  <c r="B29" i="6"/>
  <c r="A29" i="6"/>
  <c r="C28" i="6"/>
  <c r="B28" i="6"/>
  <c r="A28" i="6"/>
  <c r="C27" i="6"/>
  <c r="B27" i="6"/>
  <c r="A27" i="6"/>
  <c r="G26" i="6"/>
  <c r="F26" i="6"/>
  <c r="E26" i="6"/>
  <c r="D26" i="6"/>
  <c r="H26" i="6" s="1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G21" i="6"/>
  <c r="F21" i="6"/>
  <c r="E21" i="6"/>
  <c r="D21" i="6"/>
  <c r="H21" i="6" s="1"/>
  <c r="C21" i="6"/>
  <c r="B21" i="6"/>
  <c r="A21" i="6"/>
  <c r="G20" i="6"/>
  <c r="F20" i="6"/>
  <c r="E20" i="6"/>
  <c r="C20" i="6"/>
  <c r="B20" i="6"/>
  <c r="A20" i="6"/>
  <c r="G18" i="6"/>
  <c r="F18" i="6"/>
  <c r="E18" i="6"/>
  <c r="D18" i="6"/>
  <c r="H18" i="6" s="1"/>
  <c r="C18" i="6"/>
  <c r="B18" i="6"/>
  <c r="A18" i="6"/>
  <c r="G17" i="6"/>
  <c r="F17" i="6"/>
  <c r="F13" i="6" s="1"/>
  <c r="E17" i="6"/>
  <c r="D17" i="6"/>
  <c r="H17" i="6" s="1"/>
  <c r="C17" i="6"/>
  <c r="B17" i="6"/>
  <c r="A17" i="6"/>
  <c r="C16" i="6"/>
  <c r="B16" i="6"/>
  <c r="A16" i="6"/>
  <c r="C15" i="6"/>
  <c r="B15" i="6"/>
  <c r="A15" i="6"/>
  <c r="G14" i="6"/>
  <c r="F14" i="6"/>
  <c r="E14" i="6"/>
  <c r="D14" i="6"/>
  <c r="D13" i="6" s="1"/>
  <c r="C14" i="6"/>
  <c r="B14" i="6"/>
  <c r="A14" i="6"/>
  <c r="G13" i="6"/>
  <c r="E13" i="6"/>
  <c r="C13" i="6"/>
  <c r="B13" i="6"/>
  <c r="G12" i="6"/>
  <c r="F12" i="6"/>
  <c r="E12" i="6"/>
  <c r="H12" i="6" s="1"/>
  <c r="C12" i="6"/>
  <c r="B12" i="6"/>
  <c r="A12" i="6"/>
  <c r="G11" i="6"/>
  <c r="F11" i="6"/>
  <c r="F9" i="6" s="1"/>
  <c r="E11" i="6"/>
  <c r="H11" i="6" s="1"/>
  <c r="C11" i="6"/>
  <c r="B11" i="6"/>
  <c r="A11" i="6"/>
  <c r="G10" i="6"/>
  <c r="F10" i="6"/>
  <c r="E10" i="6"/>
  <c r="D10" i="6"/>
  <c r="H10" i="6" s="1"/>
  <c r="C10" i="6"/>
  <c r="B10" i="6"/>
  <c r="A10" i="6"/>
  <c r="G9" i="6"/>
  <c r="G8" i="6" s="1"/>
  <c r="G7" i="6" s="1"/>
  <c r="G6" i="6" s="1"/>
  <c r="E9" i="6"/>
  <c r="E8" i="6" s="1"/>
  <c r="E7" i="6" s="1"/>
  <c r="E6" i="6" s="1"/>
  <c r="D9" i="6"/>
  <c r="C9" i="6"/>
  <c r="B9" i="6"/>
  <c r="C8" i="6"/>
  <c r="B8" i="6"/>
  <c r="A8" i="6"/>
  <c r="C7" i="6"/>
  <c r="B7" i="6"/>
  <c r="A7" i="6"/>
  <c r="C6" i="6"/>
  <c r="B6" i="6"/>
  <c r="A6" i="6"/>
  <c r="B4" i="6"/>
  <c r="K138" i="3"/>
  <c r="B138" i="3"/>
  <c r="C136" i="3"/>
  <c r="B136" i="3"/>
  <c r="G134" i="3"/>
  <c r="B134" i="3"/>
  <c r="B132" i="3"/>
  <c r="J131" i="3"/>
  <c r="I131" i="3"/>
  <c r="H131" i="3"/>
  <c r="G131" i="3"/>
  <c r="K131" i="3" s="1"/>
  <c r="F131" i="3"/>
  <c r="E131" i="3"/>
  <c r="I130" i="3"/>
  <c r="K130" i="3" s="1"/>
  <c r="G130" i="3"/>
  <c r="E130" i="3"/>
  <c r="J129" i="3"/>
  <c r="J126" i="3" s="1"/>
  <c r="I129" i="3"/>
  <c r="H129" i="3"/>
  <c r="G129" i="3"/>
  <c r="F129" i="3"/>
  <c r="F126" i="3" s="1"/>
  <c r="E129" i="3"/>
  <c r="D129" i="3"/>
  <c r="C129" i="3"/>
  <c r="B129" i="3"/>
  <c r="A129" i="3"/>
  <c r="J128" i="3"/>
  <c r="I128" i="3"/>
  <c r="I126" i="3" s="1"/>
  <c r="H128" i="3"/>
  <c r="G128" i="3"/>
  <c r="F128" i="3"/>
  <c r="E128" i="3"/>
  <c r="E126" i="3" s="1"/>
  <c r="D128" i="3"/>
  <c r="K128" i="3" s="1"/>
  <c r="C128" i="3"/>
  <c r="B128" i="3"/>
  <c r="A128" i="3"/>
  <c r="J127" i="3"/>
  <c r="I127" i="3"/>
  <c r="H127" i="3"/>
  <c r="H126" i="3" s="1"/>
  <c r="G127" i="3"/>
  <c r="F127" i="3"/>
  <c r="E127" i="3"/>
  <c r="D127" i="3"/>
  <c r="C127" i="3"/>
  <c r="B127" i="3"/>
  <c r="A127" i="3"/>
  <c r="G126" i="3"/>
  <c r="C126" i="3"/>
  <c r="B126" i="3"/>
  <c r="J125" i="3"/>
  <c r="I125" i="3"/>
  <c r="H125" i="3"/>
  <c r="G125" i="3"/>
  <c r="F125" i="3"/>
  <c r="E125" i="3"/>
  <c r="D125" i="3"/>
  <c r="K125" i="3" s="1"/>
  <c r="C125" i="3"/>
  <c r="B125" i="3"/>
  <c r="A125" i="3"/>
  <c r="J124" i="3"/>
  <c r="I124" i="3"/>
  <c r="H124" i="3"/>
  <c r="G124" i="3"/>
  <c r="F124" i="3"/>
  <c r="E124" i="3"/>
  <c r="D124" i="3"/>
  <c r="K124" i="3" s="1"/>
  <c r="C124" i="3"/>
  <c r="B124" i="3"/>
  <c r="A124" i="3"/>
  <c r="J123" i="3"/>
  <c r="I123" i="3"/>
  <c r="H123" i="3"/>
  <c r="G123" i="3"/>
  <c r="K123" i="3" s="1"/>
  <c r="F123" i="3"/>
  <c r="E123" i="3"/>
  <c r="D123" i="3"/>
  <c r="C123" i="3"/>
  <c r="B123" i="3"/>
  <c r="A123" i="3"/>
  <c r="J122" i="3"/>
  <c r="J120" i="3" s="1"/>
  <c r="I122" i="3"/>
  <c r="H122" i="3"/>
  <c r="G122" i="3"/>
  <c r="F122" i="3"/>
  <c r="F120" i="3" s="1"/>
  <c r="E122" i="3"/>
  <c r="D122" i="3"/>
  <c r="K122" i="3" s="1"/>
  <c r="C122" i="3"/>
  <c r="B122" i="3"/>
  <c r="A122" i="3"/>
  <c r="J121" i="3"/>
  <c r="I121" i="3"/>
  <c r="I120" i="3" s="1"/>
  <c r="H121" i="3"/>
  <c r="G121" i="3"/>
  <c r="G120" i="3" s="1"/>
  <c r="G119" i="3" s="1"/>
  <c r="F121" i="3"/>
  <c r="E121" i="3"/>
  <c r="D121" i="3"/>
  <c r="C121" i="3"/>
  <c r="B121" i="3"/>
  <c r="A121" i="3"/>
  <c r="H120" i="3"/>
  <c r="H119" i="3" s="1"/>
  <c r="D120" i="3"/>
  <c r="C120" i="3"/>
  <c r="B120" i="3"/>
  <c r="C119" i="3"/>
  <c r="B119" i="3"/>
  <c r="B135" i="3" s="1"/>
  <c r="A119" i="3"/>
  <c r="B118" i="3"/>
  <c r="C117" i="3"/>
  <c r="B117" i="3"/>
  <c r="C116" i="3"/>
  <c r="B116" i="3"/>
  <c r="B115" i="3"/>
  <c r="A115" i="3"/>
  <c r="C114" i="3"/>
  <c r="J113" i="3"/>
  <c r="I113" i="3"/>
  <c r="I112" i="3" s="1"/>
  <c r="H113" i="3"/>
  <c r="G113" i="3"/>
  <c r="F113" i="3"/>
  <c r="E113" i="3"/>
  <c r="D113" i="3"/>
  <c r="C113" i="3"/>
  <c r="B113" i="3"/>
  <c r="A113" i="3"/>
  <c r="J112" i="3"/>
  <c r="H112" i="3"/>
  <c r="F112" i="3"/>
  <c r="D112" i="3"/>
  <c r="C112" i="3"/>
  <c r="B112" i="3"/>
  <c r="C111" i="3"/>
  <c r="J110" i="3"/>
  <c r="I110" i="3"/>
  <c r="H110" i="3"/>
  <c r="G110" i="3"/>
  <c r="F110" i="3"/>
  <c r="E110" i="3"/>
  <c r="D110" i="3"/>
  <c r="K110" i="3" s="1"/>
  <c r="C110" i="3"/>
  <c r="B110" i="3"/>
  <c r="J109" i="3"/>
  <c r="I109" i="3"/>
  <c r="H109" i="3"/>
  <c r="G109" i="3"/>
  <c r="F109" i="3"/>
  <c r="E109" i="3"/>
  <c r="D109" i="3"/>
  <c r="K109" i="3" s="1"/>
  <c r="C109" i="3"/>
  <c r="B109" i="3"/>
  <c r="B108" i="3"/>
  <c r="J107" i="3"/>
  <c r="I107" i="3"/>
  <c r="I106" i="3" s="1"/>
  <c r="I105" i="3" s="1"/>
  <c r="I104" i="3" s="1"/>
  <c r="H107" i="3"/>
  <c r="G107" i="3"/>
  <c r="G106" i="3" s="1"/>
  <c r="G105" i="3" s="1"/>
  <c r="G133" i="3" s="1"/>
  <c r="F107" i="3"/>
  <c r="E107" i="3"/>
  <c r="E106" i="3" s="1"/>
  <c r="D107" i="3"/>
  <c r="C107" i="3"/>
  <c r="B107" i="3"/>
  <c r="A107" i="3"/>
  <c r="J106" i="3"/>
  <c r="J105" i="3" s="1"/>
  <c r="J133" i="3" s="1"/>
  <c r="H106" i="3"/>
  <c r="H105" i="3" s="1"/>
  <c r="F106" i="3"/>
  <c r="F105" i="3" s="1"/>
  <c r="D106" i="3"/>
  <c r="D105" i="3" s="1"/>
  <c r="B106" i="3"/>
  <c r="C105" i="3"/>
  <c r="B105" i="3"/>
  <c r="B133" i="3" s="1"/>
  <c r="A105" i="3"/>
  <c r="C104" i="3"/>
  <c r="B104" i="3"/>
  <c r="K103" i="3"/>
  <c r="J103" i="3"/>
  <c r="I103" i="3"/>
  <c r="H103" i="3"/>
  <c r="F103" i="3"/>
  <c r="E103" i="3"/>
  <c r="D103" i="3"/>
  <c r="C103" i="3"/>
  <c r="B103" i="3"/>
  <c r="A103" i="3"/>
  <c r="K102" i="3"/>
  <c r="J102" i="3"/>
  <c r="I102" i="3"/>
  <c r="H102" i="3"/>
  <c r="F102" i="3"/>
  <c r="E102" i="3"/>
  <c r="D102" i="3"/>
  <c r="B102" i="3"/>
  <c r="A102" i="3"/>
  <c r="K101" i="3"/>
  <c r="J101" i="3"/>
  <c r="I101" i="3"/>
  <c r="H101" i="3"/>
  <c r="F101" i="3"/>
  <c r="E101" i="3"/>
  <c r="D101" i="3"/>
  <c r="B101" i="3"/>
  <c r="A101" i="3"/>
  <c r="K100" i="3"/>
  <c r="J100" i="3"/>
  <c r="I100" i="3"/>
  <c r="H100" i="3"/>
  <c r="F100" i="3"/>
  <c r="E100" i="3"/>
  <c r="D100" i="3"/>
  <c r="C100" i="3"/>
  <c r="B100" i="3"/>
  <c r="A100" i="3"/>
  <c r="K99" i="3"/>
  <c r="J99" i="3"/>
  <c r="I99" i="3"/>
  <c r="H99" i="3"/>
  <c r="F99" i="3"/>
  <c r="E99" i="3"/>
  <c r="D99" i="3"/>
  <c r="C99" i="3"/>
  <c r="B99" i="3"/>
  <c r="A99" i="3"/>
  <c r="K98" i="3"/>
  <c r="J98" i="3"/>
  <c r="I98" i="3"/>
  <c r="H98" i="3"/>
  <c r="F98" i="3"/>
  <c r="E98" i="3"/>
  <c r="D98" i="3"/>
  <c r="B98" i="3"/>
  <c r="A98" i="3"/>
  <c r="J96" i="3"/>
  <c r="I96" i="3"/>
  <c r="H96" i="3"/>
  <c r="H92" i="3" s="1"/>
  <c r="G96" i="3"/>
  <c r="F96" i="3"/>
  <c r="E96" i="3"/>
  <c r="D96" i="3"/>
  <c r="K96" i="3" s="1"/>
  <c r="C96" i="3"/>
  <c r="B96" i="3"/>
  <c r="J95" i="3"/>
  <c r="I95" i="3"/>
  <c r="H95" i="3"/>
  <c r="G95" i="3"/>
  <c r="F95" i="3"/>
  <c r="E95" i="3"/>
  <c r="D95" i="3"/>
  <c r="K95" i="3" s="1"/>
  <c r="K92" i="3" s="1"/>
  <c r="K91" i="3" s="1"/>
  <c r="C95" i="3"/>
  <c r="B95" i="3"/>
  <c r="C94" i="3"/>
  <c r="K93" i="3"/>
  <c r="J93" i="3"/>
  <c r="I93" i="3"/>
  <c r="H93" i="3"/>
  <c r="F93" i="3"/>
  <c r="E93" i="3"/>
  <c r="D93" i="3"/>
  <c r="D92" i="3" s="1"/>
  <c r="C93" i="3"/>
  <c r="B93" i="3"/>
  <c r="J92" i="3"/>
  <c r="J91" i="3" s="1"/>
  <c r="I92" i="3"/>
  <c r="I91" i="3" s="1"/>
  <c r="G92" i="3"/>
  <c r="F92" i="3"/>
  <c r="F91" i="3" s="1"/>
  <c r="E92" i="3"/>
  <c r="E91" i="3" s="1"/>
  <c r="C92" i="3"/>
  <c r="B92" i="3"/>
  <c r="H91" i="3"/>
  <c r="G91" i="3"/>
  <c r="D91" i="3"/>
  <c r="B91" i="3"/>
  <c r="K90" i="3"/>
  <c r="K89" i="3" s="1"/>
  <c r="J90" i="3"/>
  <c r="I90" i="3"/>
  <c r="I89" i="3" s="1"/>
  <c r="H90" i="3"/>
  <c r="H89" i="3" s="1"/>
  <c r="E90" i="3"/>
  <c r="J89" i="3"/>
  <c r="F89" i="3"/>
  <c r="E89" i="3"/>
  <c r="D89" i="3"/>
  <c r="K88" i="3"/>
  <c r="J88" i="3"/>
  <c r="I88" i="3"/>
  <c r="H88" i="3"/>
  <c r="E88" i="3"/>
  <c r="K86" i="3"/>
  <c r="K85" i="3" s="1"/>
  <c r="I86" i="3"/>
  <c r="H86" i="3"/>
  <c r="J85" i="3"/>
  <c r="I85" i="3"/>
  <c r="H85" i="3"/>
  <c r="G85" i="3"/>
  <c r="F85" i="3"/>
  <c r="E85" i="3"/>
  <c r="D85" i="3"/>
  <c r="D87" i="3" s="1"/>
  <c r="C85" i="3"/>
  <c r="B85" i="3"/>
  <c r="A85" i="3"/>
  <c r="C84" i="3"/>
  <c r="J82" i="3"/>
  <c r="H82" i="3"/>
  <c r="H77" i="3" s="1"/>
  <c r="H76" i="3" s="1"/>
  <c r="H75" i="3" s="1"/>
  <c r="C81" i="3"/>
  <c r="B81" i="3"/>
  <c r="K80" i="3"/>
  <c r="J80" i="3"/>
  <c r="J77" i="3" s="1"/>
  <c r="J76" i="3" s="1"/>
  <c r="J75" i="3" s="1"/>
  <c r="I80" i="3"/>
  <c r="H80" i="3"/>
  <c r="G80" i="3"/>
  <c r="F80" i="3"/>
  <c r="F77" i="3" s="1"/>
  <c r="F76" i="3" s="1"/>
  <c r="F75" i="3" s="1"/>
  <c r="E80" i="3"/>
  <c r="D80" i="3"/>
  <c r="C80" i="3"/>
  <c r="B80" i="3"/>
  <c r="A80" i="3"/>
  <c r="C79" i="3"/>
  <c r="B79" i="3"/>
  <c r="K78" i="3"/>
  <c r="K77" i="3" s="1"/>
  <c r="K76" i="3" s="1"/>
  <c r="K75" i="3" s="1"/>
  <c r="J78" i="3"/>
  <c r="I78" i="3"/>
  <c r="H78" i="3"/>
  <c r="G78" i="3"/>
  <c r="G77" i="3" s="1"/>
  <c r="G76" i="3" s="1"/>
  <c r="F78" i="3"/>
  <c r="E78" i="3"/>
  <c r="D78" i="3"/>
  <c r="C78" i="3"/>
  <c r="B78" i="3"/>
  <c r="I77" i="3"/>
  <c r="I76" i="3" s="1"/>
  <c r="E77" i="3"/>
  <c r="E76" i="3" s="1"/>
  <c r="E75" i="3" s="1"/>
  <c r="D77" i="3"/>
  <c r="D76" i="3" s="1"/>
  <c r="D75" i="3" s="1"/>
  <c r="C77" i="3"/>
  <c r="B77" i="3"/>
  <c r="C76" i="3"/>
  <c r="B76" i="3"/>
  <c r="I75" i="3"/>
  <c r="C75" i="3"/>
  <c r="B75" i="3"/>
  <c r="A75" i="3"/>
  <c r="J73" i="3"/>
  <c r="H73" i="3"/>
  <c r="C72" i="3"/>
  <c r="B72" i="3"/>
  <c r="J71" i="3"/>
  <c r="I71" i="3"/>
  <c r="H71" i="3"/>
  <c r="H69" i="3" s="1"/>
  <c r="G71" i="3"/>
  <c r="F71" i="3"/>
  <c r="E71" i="3"/>
  <c r="D71" i="3"/>
  <c r="K71" i="3" s="1"/>
  <c r="J70" i="3"/>
  <c r="I70" i="3"/>
  <c r="G70" i="3"/>
  <c r="F70" i="3"/>
  <c r="E70" i="3"/>
  <c r="J69" i="3"/>
  <c r="J68" i="3" s="1"/>
  <c r="I69" i="3"/>
  <c r="G69" i="3"/>
  <c r="G68" i="3" s="1"/>
  <c r="F69" i="3"/>
  <c r="F68" i="3" s="1"/>
  <c r="E69" i="3"/>
  <c r="B69" i="3"/>
  <c r="I68" i="3"/>
  <c r="E68" i="3"/>
  <c r="I67" i="3"/>
  <c r="I66" i="3" s="1"/>
  <c r="I65" i="3" s="1"/>
  <c r="E67" i="3"/>
  <c r="C66" i="3"/>
  <c r="B66" i="3"/>
  <c r="B65" i="3"/>
  <c r="K62" i="3"/>
  <c r="J62" i="3"/>
  <c r="I62" i="3"/>
  <c r="H62" i="3"/>
  <c r="H61" i="3" s="1"/>
  <c r="F62" i="3"/>
  <c r="E62" i="3"/>
  <c r="D62" i="3"/>
  <c r="C62" i="3"/>
  <c r="B62" i="3"/>
  <c r="A62" i="3"/>
  <c r="K61" i="3"/>
  <c r="J61" i="3"/>
  <c r="I61" i="3"/>
  <c r="F61" i="3"/>
  <c r="E61" i="3"/>
  <c r="D61" i="3"/>
  <c r="C61" i="3"/>
  <c r="B61" i="3"/>
  <c r="A61" i="3"/>
  <c r="K60" i="3"/>
  <c r="J60" i="3"/>
  <c r="I60" i="3"/>
  <c r="H60" i="3"/>
  <c r="H59" i="3" s="1"/>
  <c r="H54" i="3" s="1"/>
  <c r="F60" i="3"/>
  <c r="E60" i="3"/>
  <c r="D60" i="3"/>
  <c r="C60" i="3"/>
  <c r="B60" i="3"/>
  <c r="A60" i="3"/>
  <c r="K59" i="3"/>
  <c r="J59" i="3"/>
  <c r="I59" i="3"/>
  <c r="F59" i="3"/>
  <c r="E59" i="3"/>
  <c r="D59" i="3"/>
  <c r="C59" i="3"/>
  <c r="B59" i="3"/>
  <c r="A59" i="3"/>
  <c r="K58" i="3"/>
  <c r="J58" i="3"/>
  <c r="I58" i="3"/>
  <c r="H58" i="3"/>
  <c r="H57" i="3" s="1"/>
  <c r="F58" i="3"/>
  <c r="E58" i="3"/>
  <c r="D58" i="3"/>
  <c r="D57" i="3" s="1"/>
  <c r="C58" i="3"/>
  <c r="B58" i="3"/>
  <c r="A58" i="3"/>
  <c r="K57" i="3"/>
  <c r="J57" i="3"/>
  <c r="I57" i="3"/>
  <c r="F57" i="3"/>
  <c r="E57" i="3"/>
  <c r="C57" i="3"/>
  <c r="B57" i="3"/>
  <c r="A57" i="3"/>
  <c r="K56" i="3"/>
  <c r="J56" i="3"/>
  <c r="I56" i="3"/>
  <c r="I55" i="3" s="1"/>
  <c r="I54" i="3" s="1"/>
  <c r="H56" i="3"/>
  <c r="H55" i="3" s="1"/>
  <c r="F56" i="3"/>
  <c r="E56" i="3"/>
  <c r="D56" i="3"/>
  <c r="D55" i="3" s="1"/>
  <c r="C56" i="3"/>
  <c r="B56" i="3"/>
  <c r="A56" i="3"/>
  <c r="K55" i="3"/>
  <c r="J55" i="3"/>
  <c r="F55" i="3"/>
  <c r="F54" i="3" s="1"/>
  <c r="E55" i="3"/>
  <c r="C55" i="3"/>
  <c r="B55" i="3"/>
  <c r="A55" i="3"/>
  <c r="C54" i="3"/>
  <c r="B54" i="3"/>
  <c r="K53" i="3"/>
  <c r="J53" i="3"/>
  <c r="J52" i="3" s="1"/>
  <c r="I53" i="3"/>
  <c r="I52" i="3" s="1"/>
  <c r="I45" i="3" s="1"/>
  <c r="H53" i="3"/>
  <c r="G53" i="3"/>
  <c r="F53" i="3"/>
  <c r="E53" i="3"/>
  <c r="E52" i="3" s="1"/>
  <c r="D53" i="3"/>
  <c r="C53" i="3"/>
  <c r="B53" i="3"/>
  <c r="A53" i="3"/>
  <c r="K52" i="3"/>
  <c r="H52" i="3"/>
  <c r="F52" i="3"/>
  <c r="D52" i="3"/>
  <c r="C52" i="3"/>
  <c r="B52" i="3"/>
  <c r="A52" i="3"/>
  <c r="K51" i="3"/>
  <c r="J51" i="3"/>
  <c r="J50" i="3" s="1"/>
  <c r="I51" i="3"/>
  <c r="H51" i="3"/>
  <c r="F51" i="3"/>
  <c r="E51" i="3"/>
  <c r="E50" i="3" s="1"/>
  <c r="D51" i="3"/>
  <c r="C51" i="3"/>
  <c r="B51" i="3"/>
  <c r="A51" i="3"/>
  <c r="K50" i="3"/>
  <c r="I50" i="3"/>
  <c r="H50" i="3"/>
  <c r="F50" i="3"/>
  <c r="D50" i="3"/>
  <c r="C50" i="3"/>
  <c r="B50" i="3"/>
  <c r="A50" i="3"/>
  <c r="K49" i="3"/>
  <c r="J49" i="3"/>
  <c r="J48" i="3" s="1"/>
  <c r="I49" i="3"/>
  <c r="H49" i="3"/>
  <c r="F49" i="3"/>
  <c r="E49" i="3"/>
  <c r="E48" i="3" s="1"/>
  <c r="D49" i="3"/>
  <c r="C49" i="3"/>
  <c r="B49" i="3"/>
  <c r="A49" i="3"/>
  <c r="K48" i="3"/>
  <c r="I48" i="3"/>
  <c r="H48" i="3"/>
  <c r="F48" i="3"/>
  <c r="D48" i="3"/>
  <c r="C48" i="3"/>
  <c r="B48" i="3"/>
  <c r="A48" i="3"/>
  <c r="K47" i="3"/>
  <c r="J47" i="3"/>
  <c r="J46" i="3" s="1"/>
  <c r="I47" i="3"/>
  <c r="H47" i="3"/>
  <c r="F47" i="3"/>
  <c r="E47" i="3"/>
  <c r="E46" i="3" s="1"/>
  <c r="D47" i="3"/>
  <c r="C47" i="3"/>
  <c r="B47" i="3"/>
  <c r="A47" i="3"/>
  <c r="K46" i="3"/>
  <c r="I46" i="3"/>
  <c r="H46" i="3"/>
  <c r="F46" i="3"/>
  <c r="D46" i="3"/>
  <c r="C46" i="3"/>
  <c r="B46" i="3"/>
  <c r="A46" i="3"/>
  <c r="K45" i="3"/>
  <c r="J45" i="3"/>
  <c r="F45" i="3"/>
  <c r="C45" i="3"/>
  <c r="C44" i="3"/>
  <c r="J43" i="3"/>
  <c r="I43" i="3"/>
  <c r="H43" i="3"/>
  <c r="G43" i="3"/>
  <c r="K43" i="3" s="1"/>
  <c r="K42" i="3" s="1"/>
  <c r="F43" i="3"/>
  <c r="E43" i="3"/>
  <c r="D43" i="3"/>
  <c r="C43" i="3"/>
  <c r="B43" i="3"/>
  <c r="J42" i="3"/>
  <c r="I42" i="3"/>
  <c r="H42" i="3"/>
  <c r="F42" i="3"/>
  <c r="E42" i="3"/>
  <c r="D42" i="3"/>
  <c r="C42" i="3"/>
  <c r="B42" i="3"/>
  <c r="C41" i="3"/>
  <c r="J40" i="3"/>
  <c r="I40" i="3"/>
  <c r="H40" i="3"/>
  <c r="G40" i="3"/>
  <c r="K40" i="3" s="1"/>
  <c r="K39" i="3" s="1"/>
  <c r="F40" i="3"/>
  <c r="E40" i="3"/>
  <c r="E39" i="3" s="1"/>
  <c r="E33" i="3" s="1"/>
  <c r="D40" i="3"/>
  <c r="C40" i="3"/>
  <c r="B40" i="3"/>
  <c r="J39" i="3"/>
  <c r="I39" i="3"/>
  <c r="I33" i="3" s="1"/>
  <c r="I32" i="3" s="1"/>
  <c r="I31" i="3" s="1"/>
  <c r="H39" i="3"/>
  <c r="F39" i="3"/>
  <c r="D39" i="3"/>
  <c r="C39" i="3"/>
  <c r="B39" i="3"/>
  <c r="C38" i="3"/>
  <c r="J37" i="3"/>
  <c r="I37" i="3"/>
  <c r="H37" i="3"/>
  <c r="G37" i="3"/>
  <c r="G34" i="3" s="1"/>
  <c r="G33" i="3" s="1"/>
  <c r="F37" i="3"/>
  <c r="E37" i="3"/>
  <c r="D37" i="3"/>
  <c r="C37" i="3"/>
  <c r="B37" i="3"/>
  <c r="C36" i="3"/>
  <c r="J35" i="3"/>
  <c r="J34" i="3" s="1"/>
  <c r="J33" i="3" s="1"/>
  <c r="J32" i="3" s="1"/>
  <c r="J31" i="3" s="1"/>
  <c r="I35" i="3"/>
  <c r="H35" i="3"/>
  <c r="G35" i="3"/>
  <c r="F35" i="3"/>
  <c r="F34" i="3" s="1"/>
  <c r="E35" i="3"/>
  <c r="D35" i="3"/>
  <c r="K35" i="3" s="1"/>
  <c r="C35" i="3"/>
  <c r="B35" i="3"/>
  <c r="I34" i="3"/>
  <c r="H34" i="3"/>
  <c r="H33" i="3" s="1"/>
  <c r="H32" i="3" s="1"/>
  <c r="E34" i="3"/>
  <c r="D34" i="3"/>
  <c r="D33" i="3" s="1"/>
  <c r="D32" i="3" s="1"/>
  <c r="D31" i="3" s="1"/>
  <c r="C34" i="3"/>
  <c r="B34" i="3"/>
  <c r="F33" i="3"/>
  <c r="F32" i="3" s="1"/>
  <c r="F31" i="3" s="1"/>
  <c r="B33" i="3"/>
  <c r="C32" i="3"/>
  <c r="B32" i="3"/>
  <c r="H31" i="3"/>
  <c r="C31" i="3"/>
  <c r="B31" i="3"/>
  <c r="K29" i="3"/>
  <c r="C29" i="3"/>
  <c r="B29" i="3"/>
  <c r="K28" i="3"/>
  <c r="J28" i="3"/>
  <c r="I28" i="3"/>
  <c r="H28" i="3"/>
  <c r="H27" i="3" s="1"/>
  <c r="H26" i="3" s="1"/>
  <c r="G28" i="3"/>
  <c r="F28" i="3"/>
  <c r="F27" i="3" s="1"/>
  <c r="E28" i="3"/>
  <c r="D28" i="3"/>
  <c r="D27" i="3" s="1"/>
  <c r="D26" i="3" s="1"/>
  <c r="C28" i="3"/>
  <c r="B28" i="3"/>
  <c r="K27" i="3"/>
  <c r="J27" i="3"/>
  <c r="J26" i="3" s="1"/>
  <c r="J25" i="3" s="1"/>
  <c r="J24" i="3" s="1"/>
  <c r="I27" i="3"/>
  <c r="E27" i="3"/>
  <c r="E26" i="3" s="1"/>
  <c r="E25" i="3" s="1"/>
  <c r="E24" i="3" s="1"/>
  <c r="C27" i="3"/>
  <c r="B27" i="3"/>
  <c r="K26" i="3"/>
  <c r="K25" i="3" s="1"/>
  <c r="I26" i="3"/>
  <c r="F26" i="3"/>
  <c r="F25" i="3" s="1"/>
  <c r="F24" i="3" s="1"/>
  <c r="C26" i="3"/>
  <c r="B26" i="3"/>
  <c r="I25" i="3"/>
  <c r="H25" i="3"/>
  <c r="H24" i="3" s="1"/>
  <c r="G25" i="3"/>
  <c r="D25" i="3"/>
  <c r="D24" i="3" s="1"/>
  <c r="C25" i="3"/>
  <c r="B25" i="3"/>
  <c r="A25" i="3"/>
  <c r="K24" i="3"/>
  <c r="I24" i="3"/>
  <c r="C24" i="3"/>
  <c r="B24" i="3"/>
  <c r="A24" i="3"/>
  <c r="C22" i="3"/>
  <c r="B22" i="3"/>
  <c r="K21" i="3"/>
  <c r="J21" i="3"/>
  <c r="I21" i="3"/>
  <c r="H21" i="3"/>
  <c r="H20" i="3" s="1"/>
  <c r="G21" i="3"/>
  <c r="F21" i="3"/>
  <c r="E21" i="3"/>
  <c r="D21" i="3"/>
  <c r="D20" i="3" s="1"/>
  <c r="D18" i="3" s="1"/>
  <c r="C21" i="3"/>
  <c r="B21" i="3"/>
  <c r="J20" i="3"/>
  <c r="I20" i="3"/>
  <c r="G20" i="3"/>
  <c r="F20" i="3"/>
  <c r="F18" i="3" s="1"/>
  <c r="F134" i="3" s="1"/>
  <c r="E20" i="3"/>
  <c r="E18" i="3" s="1"/>
  <c r="C20" i="3"/>
  <c r="B20" i="3"/>
  <c r="A20" i="3"/>
  <c r="J19" i="3"/>
  <c r="I19" i="3"/>
  <c r="H19" i="3"/>
  <c r="F19" i="3"/>
  <c r="E19" i="3"/>
  <c r="D19" i="3"/>
  <c r="B19" i="3"/>
  <c r="J18" i="3"/>
  <c r="J134" i="3" s="1"/>
  <c r="I18" i="3"/>
  <c r="I134" i="3" s="1"/>
  <c r="H18" i="3"/>
  <c r="H134" i="3" s="1"/>
  <c r="B18" i="3"/>
  <c r="J17" i="3"/>
  <c r="J16" i="3" s="1"/>
  <c r="G17" i="3"/>
  <c r="F17" i="3"/>
  <c r="C17" i="3"/>
  <c r="B17" i="3"/>
  <c r="A17" i="3"/>
  <c r="F16" i="3"/>
  <c r="B16" i="3"/>
  <c r="A16" i="3"/>
  <c r="J14" i="3"/>
  <c r="I14" i="3"/>
  <c r="H14" i="3"/>
  <c r="G14" i="3"/>
  <c r="F14" i="3"/>
  <c r="E14" i="3"/>
  <c r="D14" i="3"/>
  <c r="K14" i="3" s="1"/>
  <c r="C14" i="3"/>
  <c r="B14" i="3"/>
  <c r="J13" i="3"/>
  <c r="I13" i="3"/>
  <c r="H13" i="3"/>
  <c r="G13" i="3"/>
  <c r="F13" i="3"/>
  <c r="E13" i="3"/>
  <c r="D13" i="3"/>
  <c r="K13" i="3" s="1"/>
  <c r="C13" i="3"/>
  <c r="B13" i="3"/>
  <c r="J12" i="3"/>
  <c r="I12" i="3"/>
  <c r="H12" i="3"/>
  <c r="G12" i="3"/>
  <c r="F12" i="3"/>
  <c r="E12" i="3"/>
  <c r="D12" i="3"/>
  <c r="K12" i="3" s="1"/>
  <c r="C12" i="3"/>
  <c r="B12" i="3"/>
  <c r="J11" i="3"/>
  <c r="I11" i="3"/>
  <c r="H11" i="3"/>
  <c r="H10" i="3" s="1"/>
  <c r="H9" i="3" s="1"/>
  <c r="H8" i="3" s="1"/>
  <c r="H7" i="3" s="1"/>
  <c r="G11" i="3"/>
  <c r="G10" i="3" s="1"/>
  <c r="F11" i="3"/>
  <c r="E11" i="3"/>
  <c r="D11" i="3"/>
  <c r="K11" i="3" s="1"/>
  <c r="K10" i="3" s="1"/>
  <c r="K9" i="3" s="1"/>
  <c r="K8" i="3" s="1"/>
  <c r="K7" i="3" s="1"/>
  <c r="C11" i="3"/>
  <c r="B11" i="3"/>
  <c r="J10" i="3"/>
  <c r="J9" i="3" s="1"/>
  <c r="J8" i="3" s="1"/>
  <c r="J7" i="3" s="1"/>
  <c r="J6" i="3" s="1"/>
  <c r="I10" i="3"/>
  <c r="F10" i="3"/>
  <c r="F9" i="3" s="1"/>
  <c r="F8" i="3" s="1"/>
  <c r="F7" i="3" s="1"/>
  <c r="E10" i="3"/>
  <c r="E9" i="3" s="1"/>
  <c r="E8" i="3" s="1"/>
  <c r="E7" i="3" s="1"/>
  <c r="C10" i="3"/>
  <c r="B10" i="3"/>
  <c r="A10" i="3"/>
  <c r="I9" i="3"/>
  <c r="I8" i="3" s="1"/>
  <c r="I7" i="3" s="1"/>
  <c r="C9" i="3"/>
  <c r="B9" i="3"/>
  <c r="G8" i="3"/>
  <c r="C8" i="3"/>
  <c r="B8" i="3"/>
  <c r="C7" i="3"/>
  <c r="B7" i="3"/>
  <c r="A7" i="3"/>
  <c r="G6" i="3"/>
  <c r="B6" i="3"/>
  <c r="A2" i="3"/>
  <c r="G33" i="4" l="1"/>
  <c r="I168" i="4"/>
  <c r="I167" i="4" s="1"/>
  <c r="H33" i="4"/>
  <c r="H8" i="4" s="1"/>
  <c r="H7" i="4" s="1"/>
  <c r="G116" i="4"/>
  <c r="G115" i="4" s="1"/>
  <c r="J41" i="4"/>
  <c r="J33" i="4" s="1"/>
  <c r="G12" i="4"/>
  <c r="G11" i="4" s="1"/>
  <c r="G10" i="4" s="1"/>
  <c r="F24" i="4"/>
  <c r="J176" i="4"/>
  <c r="D176" i="4"/>
  <c r="D168" i="4" s="1"/>
  <c r="D167" i="4" s="1"/>
  <c r="H9" i="4"/>
  <c r="J54" i="4"/>
  <c r="J53" i="4" s="1"/>
  <c r="E24" i="4"/>
  <c r="I33" i="4"/>
  <c r="I32" i="4" s="1"/>
  <c r="D33" i="4"/>
  <c r="D32" i="4" s="1"/>
  <c r="E389" i="4"/>
  <c r="F9" i="4"/>
  <c r="J99" i="4"/>
  <c r="J98" i="4" s="1"/>
  <c r="J97" i="4" s="1"/>
  <c r="J96" i="4" s="1"/>
  <c r="F116" i="4"/>
  <c r="F115" i="4" s="1"/>
  <c r="J169" i="4"/>
  <c r="J168" i="4" s="1"/>
  <c r="J167" i="4" s="1"/>
  <c r="H168" i="4"/>
  <c r="H167" i="4" s="1"/>
  <c r="E168" i="4"/>
  <c r="E167" i="4" s="1"/>
  <c r="J306" i="4"/>
  <c r="J304" i="4" s="1"/>
  <c r="I79" i="4"/>
  <c r="J79" i="4"/>
  <c r="G9" i="4"/>
  <c r="I8" i="4"/>
  <c r="I7" i="4" s="1"/>
  <c r="H338" i="4"/>
  <c r="H337" i="4" s="1"/>
  <c r="H329" i="4" s="1"/>
  <c r="H325" i="4" s="1"/>
  <c r="H305" i="4" s="1"/>
  <c r="G168" i="4"/>
  <c r="J117" i="4"/>
  <c r="F303" i="4"/>
  <c r="G32" i="4"/>
  <c r="G24" i="4" s="1"/>
  <c r="G8" i="4"/>
  <c r="J11" i="4"/>
  <c r="J10" i="4" s="1"/>
  <c r="E11" i="4"/>
  <c r="E10" i="4" s="1"/>
  <c r="E8" i="4"/>
  <c r="E115" i="4"/>
  <c r="H198" i="4"/>
  <c r="H114" i="4"/>
  <c r="H389" i="4" s="1"/>
  <c r="J128" i="4"/>
  <c r="J127" i="4" s="1"/>
  <c r="D127" i="4"/>
  <c r="D116" i="4" s="1"/>
  <c r="D306" i="4"/>
  <c r="D304" i="4" s="1"/>
  <c r="D303" i="4" s="1"/>
  <c r="J200" i="4"/>
  <c r="F11" i="4"/>
  <c r="F10" i="4" s="1"/>
  <c r="F8" i="4"/>
  <c r="F198" i="4"/>
  <c r="F114" i="4"/>
  <c r="F389" i="4" s="1"/>
  <c r="I337" i="4"/>
  <c r="I329" i="4" s="1"/>
  <c r="I325" i="4" s="1"/>
  <c r="I305" i="4" s="1"/>
  <c r="I114" i="4" s="1"/>
  <c r="I389" i="4" s="1"/>
  <c r="I311" i="4" s="1"/>
  <c r="I310" i="4" s="1"/>
  <c r="J158" i="4"/>
  <c r="J157" i="4"/>
  <c r="J156" i="4" s="1"/>
  <c r="J374" i="4"/>
  <c r="J371" i="4" s="1"/>
  <c r="J370" i="4" s="1"/>
  <c r="J369" i="4" s="1"/>
  <c r="J368" i="4" s="1"/>
  <c r="E303" i="4"/>
  <c r="D198" i="4"/>
  <c r="D114" i="4"/>
  <c r="J206" i="4"/>
  <c r="I115" i="4"/>
  <c r="G114" i="4"/>
  <c r="D53" i="4"/>
  <c r="W13" i="7"/>
  <c r="W12" i="7" s="1"/>
  <c r="W11" i="7" s="1"/>
  <c r="S28" i="7"/>
  <c r="T28" i="7"/>
  <c r="T13" i="7" s="1"/>
  <c r="X28" i="7"/>
  <c r="X13" i="7" s="1"/>
  <c r="X12" i="7" s="1"/>
  <c r="X11" i="7" s="1"/>
  <c r="X10" i="7" s="1"/>
  <c r="X68" i="7" s="1"/>
  <c r="U28" i="7"/>
  <c r="AE38" i="7"/>
  <c r="R13" i="7"/>
  <c r="R12" i="7" s="1"/>
  <c r="R11" i="7" s="1"/>
  <c r="V13" i="7"/>
  <c r="V12" i="7" s="1"/>
  <c r="V11" i="7" s="1"/>
  <c r="V10" i="7" s="1"/>
  <c r="V68" i="7" s="1"/>
  <c r="AA15" i="7"/>
  <c r="AE15" i="7" s="1"/>
  <c r="S13" i="7"/>
  <c r="S12" i="7" s="1"/>
  <c r="S11" i="7" s="1"/>
  <c r="AE17" i="7"/>
  <c r="AE22" i="7"/>
  <c r="AC15" i="7"/>
  <c r="J16" i="7"/>
  <c r="J17" i="7"/>
  <c r="M18" i="7"/>
  <c r="Q18" i="7" s="1"/>
  <c r="P29" i="7"/>
  <c r="AB29" i="7"/>
  <c r="AC29" i="7"/>
  <c r="Y32" i="7"/>
  <c r="AA32" i="7" s="1"/>
  <c r="AE32" i="7" s="1"/>
  <c r="M33" i="7"/>
  <c r="Q33" i="7" s="1"/>
  <c r="Z33" i="7"/>
  <c r="AA33" i="7" s="1"/>
  <c r="AE33" i="7" s="1"/>
  <c r="Y36" i="7"/>
  <c r="AA36" i="7" s="1"/>
  <c r="AE36" i="7" s="1"/>
  <c r="M39" i="7"/>
  <c r="Q39" i="7" s="1"/>
  <c r="M43" i="7"/>
  <c r="Q43" i="7" s="1"/>
  <c r="AA44" i="7"/>
  <c r="AE44" i="7" s="1"/>
  <c r="AA46" i="7"/>
  <c r="AE46" i="7" s="1"/>
  <c r="J49" i="7"/>
  <c r="AB54" i="7"/>
  <c r="Z54" i="7"/>
  <c r="AD55" i="7"/>
  <c r="J58" i="7"/>
  <c r="U13" i="7"/>
  <c r="U12" i="7" s="1"/>
  <c r="U11" i="7" s="1"/>
  <c r="U10" i="7" s="1"/>
  <c r="U68" i="7" s="1"/>
  <c r="J21" i="7"/>
  <c r="Q27" i="7"/>
  <c r="K29" i="7"/>
  <c r="AA31" i="7"/>
  <c r="Y35" i="7"/>
  <c r="AA35" i="7" s="1"/>
  <c r="AE35" i="7" s="1"/>
  <c r="G45" i="7"/>
  <c r="AB45" i="7" s="1"/>
  <c r="J48" i="7"/>
  <c r="AD52" i="7"/>
  <c r="Y54" i="7"/>
  <c r="AA54" i="7" s="1"/>
  <c r="AE54" i="7" s="1"/>
  <c r="Z55" i="7"/>
  <c r="AA55" i="7" s="1"/>
  <c r="Q56" i="7"/>
  <c r="AD56" i="7"/>
  <c r="Y60" i="7"/>
  <c r="AA60" i="7" s="1"/>
  <c r="AE60" i="7" s="1"/>
  <c r="AC60" i="7"/>
  <c r="J61" i="7"/>
  <c r="J66" i="7"/>
  <c r="Y18" i="7"/>
  <c r="AA18" i="7" s="1"/>
  <c r="AE18" i="7" s="1"/>
  <c r="AA43" i="7"/>
  <c r="G14" i="7"/>
  <c r="F19" i="7"/>
  <c r="J19" i="7" s="1"/>
  <c r="Y20" i="7"/>
  <c r="AA20" i="7" s="1"/>
  <c r="N29" i="7"/>
  <c r="Y30" i="7"/>
  <c r="AA30" i="7" s="1"/>
  <c r="F37" i="7"/>
  <c r="G40" i="7"/>
  <c r="J41" i="7"/>
  <c r="Z42" i="7"/>
  <c r="Z40" i="7" s="1"/>
  <c r="I45" i="7"/>
  <c r="AD45" i="7" s="1"/>
  <c r="AB52" i="7"/>
  <c r="Z52" i="7"/>
  <c r="J53" i="7"/>
  <c r="AC55" i="7"/>
  <c r="AB56" i="7"/>
  <c r="Z56" i="7"/>
  <c r="AA56" i="7" s="1"/>
  <c r="AE56" i="7" s="1"/>
  <c r="J57" i="7"/>
  <c r="Y57" i="7"/>
  <c r="AA57" i="7" s="1"/>
  <c r="AE57" i="7" s="1"/>
  <c r="AD57" i="7"/>
  <c r="AC58" i="7"/>
  <c r="AE55" i="7"/>
  <c r="AA53" i="7"/>
  <c r="AE53" i="7" s="1"/>
  <c r="S9" i="7"/>
  <c r="S10" i="7"/>
  <c r="S68" i="7" s="1"/>
  <c r="AC14" i="7"/>
  <c r="T12" i="7"/>
  <c r="T11" i="7" s="1"/>
  <c r="AE20" i="7"/>
  <c r="W9" i="7"/>
  <c r="W10" i="7"/>
  <c r="W68" i="7" s="1"/>
  <c r="AB14" i="7"/>
  <c r="F14" i="7"/>
  <c r="J15" i="7"/>
  <c r="Y16" i="7"/>
  <c r="AA16" i="7" s="1"/>
  <c r="AE16" i="7" s="1"/>
  <c r="M16" i="7"/>
  <c r="Z14" i="7"/>
  <c r="Q24" i="7"/>
  <c r="AB42" i="7"/>
  <c r="AB40" i="7" s="1"/>
  <c r="N40" i="7"/>
  <c r="N28" i="7" s="1"/>
  <c r="D14" i="7"/>
  <c r="I14" i="7"/>
  <c r="N14" i="7"/>
  <c r="M20" i="7"/>
  <c r="Q20" i="7" s="1"/>
  <c r="AD24" i="7"/>
  <c r="AD14" i="7" s="1"/>
  <c r="AE31" i="7"/>
  <c r="M41" i="7"/>
  <c r="L40" i="7"/>
  <c r="D40" i="7"/>
  <c r="Y42" i="7"/>
  <c r="AA42" i="7" s="1"/>
  <c r="H40" i="7"/>
  <c r="AC42" i="7"/>
  <c r="AC40" i="7" s="1"/>
  <c r="H45" i="7"/>
  <c r="AC45" i="7" s="1"/>
  <c r="AC47" i="7"/>
  <c r="Y29" i="7"/>
  <c r="AE34" i="7"/>
  <c r="AE19" i="7"/>
  <c r="Y21" i="7"/>
  <c r="AA21" i="7" s="1"/>
  <c r="AE21" i="7" s="1"/>
  <c r="M21" i="7"/>
  <c r="Q21" i="7" s="1"/>
  <c r="AE27" i="7"/>
  <c r="Q17" i="7"/>
  <c r="J18" i="7"/>
  <c r="Q22" i="7"/>
  <c r="J25" i="7"/>
  <c r="Y25" i="7"/>
  <c r="AA25" i="7" s="1"/>
  <c r="AE25" i="7" s="1"/>
  <c r="J26" i="7"/>
  <c r="Y26" i="7"/>
  <c r="AA26" i="7" s="1"/>
  <c r="AE26" i="7" s="1"/>
  <c r="M26" i="7"/>
  <c r="Q26" i="7" s="1"/>
  <c r="Q30" i="7"/>
  <c r="M29" i="7"/>
  <c r="Q42" i="7"/>
  <c r="J43" i="7"/>
  <c r="D45" i="7"/>
  <c r="Y45" i="7" s="1"/>
  <c r="J46" i="7"/>
  <c r="AA49" i="7"/>
  <c r="AE49" i="7" s="1"/>
  <c r="O48" i="7"/>
  <c r="AC48" i="7" s="1"/>
  <c r="I40" i="7"/>
  <c r="AA41" i="7"/>
  <c r="J50" i="7"/>
  <c r="Y50" i="7"/>
  <c r="M50" i="7"/>
  <c r="K48" i="7"/>
  <c r="Y48" i="7" s="1"/>
  <c r="P48" i="7"/>
  <c r="AD48" i="7" s="1"/>
  <c r="AC51" i="7"/>
  <c r="J52" i="7"/>
  <c r="Y52" i="7"/>
  <c r="AA52" i="7" s="1"/>
  <c r="M52" i="7"/>
  <c r="Q52" i="7" s="1"/>
  <c r="M53" i="7"/>
  <c r="Q53" i="7" s="1"/>
  <c r="Z61" i="7"/>
  <c r="AA61" i="7" s="1"/>
  <c r="M61" i="7"/>
  <c r="Q61" i="7" s="1"/>
  <c r="AE67" i="7"/>
  <c r="AA37" i="7"/>
  <c r="AD37" i="7"/>
  <c r="AD29" i="7" s="1"/>
  <c r="AA39" i="7"/>
  <c r="AE39" i="7" s="1"/>
  <c r="P40" i="7"/>
  <c r="J42" i="7"/>
  <c r="Q46" i="7"/>
  <c r="J47" i="7"/>
  <c r="L45" i="7"/>
  <c r="Z45" i="7" s="1"/>
  <c r="Z47" i="7"/>
  <c r="AA47" i="7" s="1"/>
  <c r="L48" i="7"/>
  <c r="Z48" i="7" s="1"/>
  <c r="Z50" i="7"/>
  <c r="J56" i="7"/>
  <c r="Y58" i="7"/>
  <c r="AA58" i="7" s="1"/>
  <c r="AE58" i="7" s="1"/>
  <c r="M58" i="7"/>
  <c r="Q58" i="7" s="1"/>
  <c r="E29" i="7"/>
  <c r="E28" i="7" s="1"/>
  <c r="E13" i="7" s="1"/>
  <c r="E12" i="7" s="1"/>
  <c r="E11" i="7" s="1"/>
  <c r="AD43" i="7"/>
  <c r="AE43" i="7" s="1"/>
  <c r="F44" i="7"/>
  <c r="J44" i="7" s="1"/>
  <c r="M47" i="7"/>
  <c r="AC50" i="7"/>
  <c r="J51" i="7"/>
  <c r="Y51" i="7"/>
  <c r="AA51" i="7" s="1"/>
  <c r="AE51" i="7" s="1"/>
  <c r="M51" i="7"/>
  <c r="Q51" i="7" s="1"/>
  <c r="AC52" i="7"/>
  <c r="J55" i="7"/>
  <c r="M55" i="7"/>
  <c r="Q55" i="7" s="1"/>
  <c r="J60" i="7"/>
  <c r="AD61" i="7"/>
  <c r="M57" i="7"/>
  <c r="Q57" i="7" s="1"/>
  <c r="M67" i="7"/>
  <c r="F521" i="6"/>
  <c r="F520" i="6" s="1"/>
  <c r="F519" i="6" s="1"/>
  <c r="E521" i="6"/>
  <c r="E520" i="6" s="1"/>
  <c r="E519" i="6" s="1"/>
  <c r="F522" i="6"/>
  <c r="G402" i="6"/>
  <c r="E402" i="6"/>
  <c r="D335" i="6"/>
  <c r="D334" i="6" s="1"/>
  <c r="I319" i="6"/>
  <c r="E234" i="6"/>
  <c r="D236" i="6"/>
  <c r="F234" i="6"/>
  <c r="D234" i="6"/>
  <c r="G237" i="6"/>
  <c r="G234" i="6"/>
  <c r="G200" i="6"/>
  <c r="G203" i="6"/>
  <c r="D91" i="6"/>
  <c r="E33" i="6"/>
  <c r="F8" i="6"/>
  <c r="F7" i="6" s="1"/>
  <c r="F6" i="6" s="1"/>
  <c r="G33" i="6"/>
  <c r="F33" i="6"/>
  <c r="H9" i="6"/>
  <c r="H20" i="6"/>
  <c r="G69" i="6"/>
  <c r="G68" i="6" s="1"/>
  <c r="G70" i="6"/>
  <c r="H57" i="6"/>
  <c r="E70" i="6"/>
  <c r="E69" i="6"/>
  <c r="E68" i="6" s="1"/>
  <c r="E95" i="6"/>
  <c r="E91" i="6"/>
  <c r="E116" i="6"/>
  <c r="E115" i="6" s="1"/>
  <c r="H117" i="6"/>
  <c r="H54" i="6"/>
  <c r="H61" i="6"/>
  <c r="F69" i="6"/>
  <c r="F68" i="6" s="1"/>
  <c r="F79" i="6"/>
  <c r="H106" i="6"/>
  <c r="H130" i="6"/>
  <c r="H129" i="6" s="1"/>
  <c r="H128" i="6" s="1"/>
  <c r="H136" i="6"/>
  <c r="H135" i="6" s="1"/>
  <c r="H134" i="6" s="1"/>
  <c r="F222" i="6"/>
  <c r="F202" i="6"/>
  <c r="F199" i="6" s="1"/>
  <c r="H228" i="6"/>
  <c r="H227" i="6" s="1"/>
  <c r="H238" i="6"/>
  <c r="H14" i="6"/>
  <c r="H13" i="6" s="1"/>
  <c r="H73" i="6"/>
  <c r="D20" i="6"/>
  <c r="D8" i="6" s="1"/>
  <c r="D7" i="6" s="1"/>
  <c r="D6" i="6" s="1"/>
  <c r="H39" i="6"/>
  <c r="H38" i="6" s="1"/>
  <c r="H37" i="6" s="1"/>
  <c r="H51" i="6"/>
  <c r="H53" i="6"/>
  <c r="H72" i="6"/>
  <c r="G95" i="6"/>
  <c r="G93" i="6" s="1"/>
  <c r="E105" i="6"/>
  <c r="E104" i="6" s="1"/>
  <c r="F113" i="6"/>
  <c r="F112" i="6" s="1"/>
  <c r="H120" i="6"/>
  <c r="D116" i="6"/>
  <c r="D115" i="6" s="1"/>
  <c r="F186" i="6"/>
  <c r="F187" i="6"/>
  <c r="H206" i="6"/>
  <c r="H204" i="6" s="1"/>
  <c r="D204" i="6"/>
  <c r="F281" i="6"/>
  <c r="E302" i="6"/>
  <c r="E301" i="6" s="1"/>
  <c r="E300" i="6" s="1"/>
  <c r="E299" i="6" s="1"/>
  <c r="E255" i="6" s="1"/>
  <c r="E254" i="6" s="1"/>
  <c r="E335" i="6"/>
  <c r="E250" i="6" s="1"/>
  <c r="H50" i="6"/>
  <c r="H48" i="6" s="1"/>
  <c r="H47" i="6" s="1"/>
  <c r="H74" i="6"/>
  <c r="H80" i="6"/>
  <c r="H79" i="6" s="1"/>
  <c r="D83" i="6"/>
  <c r="D69" i="6" s="1"/>
  <c r="D68" i="6" s="1"/>
  <c r="F93" i="6"/>
  <c r="H97" i="6"/>
  <c r="H96" i="6" s="1"/>
  <c r="H110" i="6"/>
  <c r="H111" i="6"/>
  <c r="H123" i="6"/>
  <c r="H122" i="6" s="1"/>
  <c r="H121" i="6" s="1"/>
  <c r="H326" i="6"/>
  <c r="D48" i="6"/>
  <c r="D47" i="6" s="1"/>
  <c r="D33" i="6" s="1"/>
  <c r="D93" i="6"/>
  <c r="F161" i="6"/>
  <c r="F160" i="6" s="1"/>
  <c r="F89" i="6" s="1"/>
  <c r="H180" i="6"/>
  <c r="G186" i="6"/>
  <c r="G187" i="6"/>
  <c r="H217" i="6"/>
  <c r="H202" i="6"/>
  <c r="H268" i="6"/>
  <c r="H272" i="6"/>
  <c r="D281" i="6"/>
  <c r="D255" i="6" s="1"/>
  <c r="D254" i="6" s="1"/>
  <c r="H287" i="6"/>
  <c r="H281" i="6" s="1"/>
  <c r="H330" i="6"/>
  <c r="H356" i="6"/>
  <c r="H355" i="6"/>
  <c r="H354" i="6" s="1"/>
  <c r="H353" i="6" s="1"/>
  <c r="H352" i="6" s="1"/>
  <c r="H364" i="6"/>
  <c r="H363" i="6" s="1"/>
  <c r="F503" i="6"/>
  <c r="F502" i="6" s="1"/>
  <c r="F501" i="6" s="1"/>
  <c r="F500" i="6" s="1"/>
  <c r="G145" i="6"/>
  <c r="G144" i="6" s="1"/>
  <c r="H153" i="6"/>
  <c r="H167" i="6"/>
  <c r="H195" i="6"/>
  <c r="H194" i="6" s="1"/>
  <c r="H186" i="6" s="1"/>
  <c r="G218" i="6"/>
  <c r="H271" i="6"/>
  <c r="F276" i="6"/>
  <c r="F255" i="6" s="1"/>
  <c r="F254" i="6" s="1"/>
  <c r="H296" i="6"/>
  <c r="G336" i="6"/>
  <c r="G334" i="6" s="1"/>
  <c r="G335" i="6"/>
  <c r="G250" i="6" s="1"/>
  <c r="H343" i="6"/>
  <c r="D342" i="6"/>
  <c r="F479" i="6"/>
  <c r="F478" i="6" s="1"/>
  <c r="G526" i="6"/>
  <c r="H152" i="6"/>
  <c r="H156" i="6"/>
  <c r="H162" i="6"/>
  <c r="H177" i="6"/>
  <c r="H179" i="6"/>
  <c r="E195" i="6"/>
  <c r="E194" i="6" s="1"/>
  <c r="E186" i="6" s="1"/>
  <c r="E204" i="6"/>
  <c r="H211" i="6"/>
  <c r="H270" i="6"/>
  <c r="H280" i="6"/>
  <c r="H276" i="6" s="1"/>
  <c r="H290" i="6"/>
  <c r="H303" i="6"/>
  <c r="H305" i="6"/>
  <c r="G302" i="6"/>
  <c r="G301" i="6" s="1"/>
  <c r="G300" i="6" s="1"/>
  <c r="G299" i="6" s="1"/>
  <c r="G255" i="6" s="1"/>
  <c r="G254" i="6" s="1"/>
  <c r="H308" i="6"/>
  <c r="H310" i="6"/>
  <c r="H312" i="6"/>
  <c r="I320" i="6"/>
  <c r="I318" i="6" s="1"/>
  <c r="H316" i="6"/>
  <c r="H322" i="6"/>
  <c r="F403" i="6"/>
  <c r="F402" i="6" s="1"/>
  <c r="H410" i="6"/>
  <c r="H409" i="6" s="1"/>
  <c r="E468" i="6"/>
  <c r="E467" i="6" s="1"/>
  <c r="H531" i="6"/>
  <c r="H530" i="6" s="1"/>
  <c r="H378" i="6"/>
  <c r="H376" i="6" s="1"/>
  <c r="H375" i="6" s="1"/>
  <c r="E382" i="6"/>
  <c r="E381" i="6" s="1"/>
  <c r="H386" i="6"/>
  <c r="H382" i="6" s="1"/>
  <c r="H381" i="6" s="1"/>
  <c r="H488" i="6"/>
  <c r="H528" i="6"/>
  <c r="D545" i="6"/>
  <c r="D544" i="6"/>
  <c r="D549" i="6"/>
  <c r="G545" i="6"/>
  <c r="G544" i="6"/>
  <c r="G549" i="6"/>
  <c r="D195" i="6"/>
  <c r="D194" i="6" s="1"/>
  <c r="D186" i="6" s="1"/>
  <c r="H339" i="6"/>
  <c r="H346" i="6"/>
  <c r="F355" i="6"/>
  <c r="F354" i="6" s="1"/>
  <c r="F353" i="6" s="1"/>
  <c r="F352" i="6" s="1"/>
  <c r="F356" i="6"/>
  <c r="H369" i="6"/>
  <c r="H373" i="6"/>
  <c r="H400" i="6"/>
  <c r="H399" i="6" s="1"/>
  <c r="H398" i="6" s="1"/>
  <c r="H405" i="6"/>
  <c r="H425" i="6"/>
  <c r="H422" i="6" s="1"/>
  <c r="H421" i="6" s="1"/>
  <c r="E422" i="6"/>
  <c r="E421" i="6" s="1"/>
  <c r="H463" i="6"/>
  <c r="H472" i="6"/>
  <c r="H476" i="6"/>
  <c r="H468" i="6" s="1"/>
  <c r="H467" i="6" s="1"/>
  <c r="H481" i="6"/>
  <c r="H491" i="6"/>
  <c r="H505" i="6"/>
  <c r="H509" i="6"/>
  <c r="H511" i="6"/>
  <c r="H527" i="6"/>
  <c r="H338" i="6"/>
  <c r="H337" i="6" s="1"/>
  <c r="H344" i="6"/>
  <c r="H372" i="6"/>
  <c r="H392" i="6"/>
  <c r="H404" i="6"/>
  <c r="H403" i="6" s="1"/>
  <c r="H402" i="6" s="1"/>
  <c r="H455" i="6"/>
  <c r="H451" i="6" s="1"/>
  <c r="H461" i="6"/>
  <c r="H471" i="6"/>
  <c r="H475" i="6"/>
  <c r="H480" i="6"/>
  <c r="H479" i="6" s="1"/>
  <c r="H478" i="6" s="1"/>
  <c r="H482" i="6"/>
  <c r="G479" i="6"/>
  <c r="G478" i="6" s="1"/>
  <c r="G362" i="6" s="1"/>
  <c r="G351" i="6" s="1"/>
  <c r="E479" i="6"/>
  <c r="E478" i="6" s="1"/>
  <c r="H504" i="6"/>
  <c r="H508" i="6"/>
  <c r="H522" i="6"/>
  <c r="D521" i="6"/>
  <c r="D520" i="6" s="1"/>
  <c r="D519" i="6" s="1"/>
  <c r="D530" i="6"/>
  <c r="F545" i="6"/>
  <c r="F544" i="6"/>
  <c r="H548" i="6"/>
  <c r="H547" i="6" s="1"/>
  <c r="H546" i="6" s="1"/>
  <c r="C395" i="6"/>
  <c r="C396" i="6"/>
  <c r="D406" i="6"/>
  <c r="D402" i="6" s="1"/>
  <c r="D362" i="6" s="1"/>
  <c r="D351" i="6" s="1"/>
  <c r="D497" i="6"/>
  <c r="D496" i="6" s="1"/>
  <c r="D45" i="3"/>
  <c r="K54" i="3"/>
  <c r="D54" i="3"/>
  <c r="E45" i="3"/>
  <c r="E54" i="3"/>
  <c r="I119" i="3"/>
  <c r="G135" i="3"/>
  <c r="F119" i="3"/>
  <c r="F135" i="3" s="1"/>
  <c r="J119" i="3"/>
  <c r="J118" i="3" s="1"/>
  <c r="D134" i="3"/>
  <c r="D17" i="3"/>
  <c r="D16" i="3" s="1"/>
  <c r="E134" i="3"/>
  <c r="E17" i="3"/>
  <c r="E16" i="3" s="1"/>
  <c r="E6" i="3"/>
  <c r="F6" i="3"/>
  <c r="H68" i="3"/>
  <c r="H67" i="3"/>
  <c r="F117" i="3"/>
  <c r="F116" i="3" s="1"/>
  <c r="F115" i="3" s="1"/>
  <c r="J135" i="3"/>
  <c r="H17" i="3"/>
  <c r="H16" i="3" s="1"/>
  <c r="H6" i="3" s="1"/>
  <c r="K37" i="3"/>
  <c r="K34" i="3" s="1"/>
  <c r="K33" i="3" s="1"/>
  <c r="K32" i="3" s="1"/>
  <c r="K31" i="3" s="1"/>
  <c r="E32" i="3"/>
  <c r="E31" i="3" s="1"/>
  <c r="H45" i="3"/>
  <c r="E132" i="3"/>
  <c r="K70" i="3"/>
  <c r="K69" i="3"/>
  <c r="J104" i="3"/>
  <c r="F133" i="3"/>
  <c r="F104" i="3"/>
  <c r="K113" i="3"/>
  <c r="K112" i="3" s="1"/>
  <c r="E112" i="3"/>
  <c r="E105" i="3" s="1"/>
  <c r="I117" i="3"/>
  <c r="I116" i="3" s="1"/>
  <c r="I115" i="3" s="1"/>
  <c r="I135" i="3"/>
  <c r="D10" i="3"/>
  <c r="D9" i="3" s="1"/>
  <c r="D8" i="3" s="1"/>
  <c r="D7" i="3" s="1"/>
  <c r="D6" i="3" s="1"/>
  <c r="I17" i="3"/>
  <c r="I16" i="3" s="1"/>
  <c r="I6" i="3" s="1"/>
  <c r="K19" i="3"/>
  <c r="K20" i="3"/>
  <c r="K18" i="3" s="1"/>
  <c r="J54" i="3"/>
  <c r="I132" i="3"/>
  <c r="D70" i="3"/>
  <c r="H70" i="3"/>
  <c r="H133" i="3"/>
  <c r="H104" i="3"/>
  <c r="K107" i="3"/>
  <c r="K106" i="3" s="1"/>
  <c r="K105" i="3" s="1"/>
  <c r="I118" i="3"/>
  <c r="G118" i="3"/>
  <c r="G117" i="3"/>
  <c r="G116" i="3" s="1"/>
  <c r="G115" i="3" s="1"/>
  <c r="K127" i="3"/>
  <c r="D126" i="3"/>
  <c r="D119" i="3" s="1"/>
  <c r="K129" i="3"/>
  <c r="G75" i="3"/>
  <c r="G67" i="3"/>
  <c r="D133" i="3"/>
  <c r="D104" i="3"/>
  <c r="K121" i="3"/>
  <c r="K120" i="3" s="1"/>
  <c r="E120" i="3"/>
  <c r="E119" i="3" s="1"/>
  <c r="E66" i="3"/>
  <c r="E65" i="3" s="1"/>
  <c r="D69" i="3"/>
  <c r="H118" i="3"/>
  <c r="H117" i="3"/>
  <c r="H116" i="3" s="1"/>
  <c r="H115" i="3" s="1"/>
  <c r="H135" i="3"/>
  <c r="I133" i="3"/>
  <c r="F67" i="3"/>
  <c r="J67" i="3"/>
  <c r="J52" i="4" l="1"/>
  <c r="J24" i="4" s="1"/>
  <c r="J9" i="4"/>
  <c r="J32" i="4"/>
  <c r="J8" i="4"/>
  <c r="J7" i="4" s="1"/>
  <c r="D8" i="4"/>
  <c r="I24" i="4"/>
  <c r="F113" i="4"/>
  <c r="H32" i="4"/>
  <c r="H24" i="4" s="1"/>
  <c r="G389" i="4"/>
  <c r="J116" i="4"/>
  <c r="J113" i="4" s="1"/>
  <c r="E113" i="4"/>
  <c r="E112" i="4" s="1"/>
  <c r="E95" i="4" s="1"/>
  <c r="G167" i="4"/>
  <c r="G113" i="4"/>
  <c r="G388" i="4" s="1"/>
  <c r="G390" i="4" s="1"/>
  <c r="I315" i="4"/>
  <c r="I314" i="4" s="1"/>
  <c r="J199" i="4"/>
  <c r="J198" i="4" s="1"/>
  <c r="D113" i="4"/>
  <c r="D112" i="4" s="1"/>
  <c r="D95" i="4" s="1"/>
  <c r="D115" i="4"/>
  <c r="J115" i="4"/>
  <c r="F112" i="4"/>
  <c r="F95" i="4" s="1"/>
  <c r="H311" i="4"/>
  <c r="H310" i="4" s="1"/>
  <c r="H315" i="4"/>
  <c r="H314" i="4" s="1"/>
  <c r="G7" i="4"/>
  <c r="D52" i="4"/>
  <c r="D24" i="4" s="1"/>
  <c r="D9" i="4"/>
  <c r="D7" i="4" s="1"/>
  <c r="F388" i="4"/>
  <c r="F390" i="4" s="1"/>
  <c r="F7" i="4"/>
  <c r="E7" i="4"/>
  <c r="G28" i="7"/>
  <c r="AE47" i="7"/>
  <c r="X9" i="7"/>
  <c r="V9" i="7"/>
  <c r="Q29" i="7"/>
  <c r="D28" i="7"/>
  <c r="AD40" i="7"/>
  <c r="Y40" i="7"/>
  <c r="Y28" i="7" s="1"/>
  <c r="U9" i="7"/>
  <c r="AB28" i="7"/>
  <c r="AB13" i="7" s="1"/>
  <c r="AB12" i="7" s="1"/>
  <c r="J37" i="7"/>
  <c r="J29" i="7" s="1"/>
  <c r="F29" i="7"/>
  <c r="I28" i="7"/>
  <c r="I13" i="7" s="1"/>
  <c r="I12" i="7" s="1"/>
  <c r="I11" i="7" s="1"/>
  <c r="H28" i="7"/>
  <c r="H13" i="7" s="1"/>
  <c r="H12" i="7" s="1"/>
  <c r="H11" i="7" s="1"/>
  <c r="H10" i="7" s="1"/>
  <c r="H68" i="7" s="1"/>
  <c r="G13" i="7"/>
  <c r="G12" i="7" s="1"/>
  <c r="G11" i="7" s="1"/>
  <c r="J40" i="7"/>
  <c r="Z29" i="7"/>
  <c r="Z28" i="7" s="1"/>
  <c r="Z13" i="7" s="1"/>
  <c r="Z12" i="7" s="1"/>
  <c r="F40" i="7"/>
  <c r="AE61" i="7"/>
  <c r="AC28" i="7"/>
  <c r="AC13" i="7" s="1"/>
  <c r="AC12" i="7" s="1"/>
  <c r="P28" i="7"/>
  <c r="P13" i="7" s="1"/>
  <c r="P12" i="7" s="1"/>
  <c r="P11" i="7" s="1"/>
  <c r="P10" i="7" s="1"/>
  <c r="P68" i="7" s="1"/>
  <c r="O28" i="7"/>
  <c r="O13" i="7" s="1"/>
  <c r="O12" i="7" s="1"/>
  <c r="O11" i="7" s="1"/>
  <c r="O10" i="7" s="1"/>
  <c r="AE52" i="7"/>
  <c r="E10" i="7"/>
  <c r="E68" i="7" s="1"/>
  <c r="E9" i="7"/>
  <c r="D13" i="7"/>
  <c r="D12" i="7" s="1"/>
  <c r="Q16" i="7"/>
  <c r="Q14" i="7" s="1"/>
  <c r="M14" i="7"/>
  <c r="J45" i="7"/>
  <c r="L28" i="7"/>
  <c r="L13" i="7" s="1"/>
  <c r="L12" i="7" s="1"/>
  <c r="L11" i="7" s="1"/>
  <c r="R10" i="7"/>
  <c r="R68" i="7" s="1"/>
  <c r="R9" i="7"/>
  <c r="AA45" i="7"/>
  <c r="AE45" i="7" s="1"/>
  <c r="H9" i="7"/>
  <c r="Q41" i="7"/>
  <c r="Q40" i="7" s="1"/>
  <c r="M40" i="7"/>
  <c r="N13" i="7"/>
  <c r="N12" i="7" s="1"/>
  <c r="N11" i="7" s="1"/>
  <c r="J14" i="7"/>
  <c r="AE24" i="7"/>
  <c r="T9" i="7"/>
  <c r="T10" i="7"/>
  <c r="Q47" i="7"/>
  <c r="Q45" i="7" s="1"/>
  <c r="M45" i="7"/>
  <c r="AE30" i="7"/>
  <c r="AA29" i="7"/>
  <c r="AE14" i="7"/>
  <c r="AA48" i="7"/>
  <c r="AE48" i="7" s="1"/>
  <c r="AA40" i="7"/>
  <c r="AE41" i="7"/>
  <c r="AA14" i="7"/>
  <c r="AD28" i="7"/>
  <c r="AD13" i="7" s="1"/>
  <c r="AD12" i="7" s="1"/>
  <c r="Q50" i="7"/>
  <c r="Q48" i="7" s="1"/>
  <c r="M48" i="7"/>
  <c r="AE37" i="7"/>
  <c r="AA50" i="7"/>
  <c r="AE50" i="7" s="1"/>
  <c r="Y14" i="7"/>
  <c r="AE42" i="7"/>
  <c r="K28" i="7"/>
  <c r="K13" i="7" s="1"/>
  <c r="K12" i="7" s="1"/>
  <c r="H526" i="6"/>
  <c r="H503" i="6"/>
  <c r="H502" i="6" s="1"/>
  <c r="H501" i="6" s="1"/>
  <c r="H500" i="6" s="1"/>
  <c r="H457" i="6"/>
  <c r="H456" i="6" s="1"/>
  <c r="E362" i="6"/>
  <c r="E351" i="6" s="1"/>
  <c r="F362" i="6"/>
  <c r="F351" i="6" s="1"/>
  <c r="H161" i="6"/>
  <c r="H160" i="6" s="1"/>
  <c r="H145" i="6"/>
  <c r="H144" i="6" s="1"/>
  <c r="G91" i="6"/>
  <c r="H52" i="6"/>
  <c r="I316" i="6"/>
  <c r="I317" i="6"/>
  <c r="I315" i="6" s="1"/>
  <c r="G253" i="6"/>
  <c r="G252" i="6" s="1"/>
  <c r="G251" i="6"/>
  <c r="G249" i="6" s="1"/>
  <c r="H200" i="6"/>
  <c r="H199" i="6" s="1"/>
  <c r="H203" i="6"/>
  <c r="F253" i="6"/>
  <c r="F252" i="6" s="1"/>
  <c r="F251" i="6"/>
  <c r="F249" i="6" s="1"/>
  <c r="G92" i="6"/>
  <c r="G90" i="6"/>
  <c r="F92" i="6"/>
  <c r="F90" i="6"/>
  <c r="H237" i="6"/>
  <c r="H236" i="6"/>
  <c r="H234" i="6" s="1"/>
  <c r="E93" i="6"/>
  <c r="E89" i="6"/>
  <c r="H8" i="6"/>
  <c r="H7" i="6" s="1"/>
  <c r="H6" i="6" s="1"/>
  <c r="H368" i="6"/>
  <c r="H367" i="6" s="1"/>
  <c r="H302" i="6"/>
  <c r="H301" i="6" s="1"/>
  <c r="H300" i="6" s="1"/>
  <c r="H299" i="6" s="1"/>
  <c r="D341" i="6"/>
  <c r="D340" i="6" s="1"/>
  <c r="D250" i="6"/>
  <c r="G217" i="6"/>
  <c r="G202" i="6"/>
  <c r="G199" i="6" s="1"/>
  <c r="D253" i="6"/>
  <c r="D252" i="6" s="1"/>
  <c r="D251" i="6"/>
  <c r="D82" i="6"/>
  <c r="H83" i="6"/>
  <c r="H82" i="6" s="1"/>
  <c r="F91" i="6"/>
  <c r="H116" i="6"/>
  <c r="H115" i="6" s="1"/>
  <c r="H545" i="6"/>
  <c r="H544" i="6"/>
  <c r="H549" i="6"/>
  <c r="H262" i="6"/>
  <c r="D90" i="6"/>
  <c r="D89" i="6" s="1"/>
  <c r="D92" i="6"/>
  <c r="H95" i="6"/>
  <c r="H93" i="6" s="1"/>
  <c r="H91" i="6"/>
  <c r="H56" i="6"/>
  <c r="H55" i="6" s="1"/>
  <c r="H336" i="6"/>
  <c r="H334" i="6" s="1"/>
  <c r="H335" i="6"/>
  <c r="H324" i="6"/>
  <c r="F32" i="6"/>
  <c r="H487" i="6"/>
  <c r="H486" i="6" s="1"/>
  <c r="E200" i="6"/>
  <c r="E199" i="6" s="1"/>
  <c r="E203" i="6"/>
  <c r="G525" i="6"/>
  <c r="G521" i="6"/>
  <c r="G520" i="6" s="1"/>
  <c r="G519" i="6" s="1"/>
  <c r="H342" i="6"/>
  <c r="H341" i="6" s="1"/>
  <c r="H340" i="6" s="1"/>
  <c r="E253" i="6"/>
  <c r="E252" i="6" s="1"/>
  <c r="E251" i="6"/>
  <c r="E249" i="6" s="1"/>
  <c r="D200" i="6"/>
  <c r="D199" i="6" s="1"/>
  <c r="D203" i="6"/>
  <c r="H71" i="6"/>
  <c r="H33" i="6"/>
  <c r="H105" i="6"/>
  <c r="H104" i="6" s="1"/>
  <c r="I136" i="3"/>
  <c r="J117" i="3"/>
  <c r="J116" i="3" s="1"/>
  <c r="J115" i="3" s="1"/>
  <c r="F118" i="3"/>
  <c r="D118" i="3"/>
  <c r="D117" i="3"/>
  <c r="D116" i="3" s="1"/>
  <c r="D115" i="3" s="1"/>
  <c r="D135" i="3"/>
  <c r="E133" i="3"/>
  <c r="E104" i="3"/>
  <c r="D68" i="3"/>
  <c r="D67" i="3"/>
  <c r="H66" i="3"/>
  <c r="H65" i="3" s="1"/>
  <c r="H132" i="3"/>
  <c r="H136" i="3" s="1"/>
  <c r="H137" i="3" s="1"/>
  <c r="K68" i="3"/>
  <c r="K67" i="3"/>
  <c r="F66" i="3"/>
  <c r="F65" i="3" s="1"/>
  <c r="F132" i="3"/>
  <c r="F136" i="3" s="1"/>
  <c r="K133" i="3"/>
  <c r="K104" i="3"/>
  <c r="J66" i="3"/>
  <c r="J65" i="3" s="1"/>
  <c r="J132" i="3"/>
  <c r="J136" i="3" s="1"/>
  <c r="I137" i="3" s="1"/>
  <c r="E117" i="3"/>
  <c r="E116" i="3" s="1"/>
  <c r="E115" i="3" s="1"/>
  <c r="E135" i="3"/>
  <c r="E136" i="3" s="1"/>
  <c r="E118" i="3"/>
  <c r="G66" i="3"/>
  <c r="G65" i="3" s="1"/>
  <c r="G132" i="3"/>
  <c r="G136" i="3" s="1"/>
  <c r="K126" i="3"/>
  <c r="K119" i="3" s="1"/>
  <c r="K134" i="3"/>
  <c r="K17" i="3"/>
  <c r="K16" i="3" s="1"/>
  <c r="K6" i="3" s="1"/>
  <c r="J388" i="4" l="1"/>
  <c r="E388" i="4"/>
  <c r="E390" i="4" s="1"/>
  <c r="G112" i="4"/>
  <c r="G95" i="4" s="1"/>
  <c r="D388" i="4"/>
  <c r="D389" i="4"/>
  <c r="O9" i="7"/>
  <c r="J28" i="7"/>
  <c r="F28" i="7"/>
  <c r="F13" i="7" s="1"/>
  <c r="AE29" i="7"/>
  <c r="G9" i="7"/>
  <c r="G10" i="7"/>
  <c r="G68" i="7" s="1"/>
  <c r="P9" i="7"/>
  <c r="O68" i="7"/>
  <c r="M28" i="7"/>
  <c r="M13" i="7" s="1"/>
  <c r="Y13" i="7"/>
  <c r="Y12" i="7" s="1"/>
  <c r="Y68" i="7" s="1"/>
  <c r="Q28" i="7"/>
  <c r="Q13" i="7" s="1"/>
  <c r="Q12" i="7" s="1"/>
  <c r="Q11" i="7" s="1"/>
  <c r="AD68" i="7"/>
  <c r="AD11" i="7"/>
  <c r="I10" i="7"/>
  <c r="I68" i="7" s="1"/>
  <c r="I9" i="7"/>
  <c r="J13" i="7"/>
  <c r="J12" i="7" s="1"/>
  <c r="J11" i="7" s="1"/>
  <c r="F12" i="7"/>
  <c r="F11" i="7" s="1"/>
  <c r="D11" i="7"/>
  <c r="AC68" i="7"/>
  <c r="AC11" i="7"/>
  <c r="M12" i="7"/>
  <c r="M11" i="7" s="1"/>
  <c r="K11" i="7"/>
  <c r="AA28" i="7"/>
  <c r="AA13" i="7" s="1"/>
  <c r="T68" i="7"/>
  <c r="N10" i="7"/>
  <c r="N68" i="7" s="1"/>
  <c r="N9" i="7"/>
  <c r="AB68" i="7"/>
  <c r="AB11" i="7"/>
  <c r="L10" i="7"/>
  <c r="L68" i="7" s="1"/>
  <c r="L9" i="7"/>
  <c r="Z68" i="7"/>
  <c r="Z11" i="7"/>
  <c r="AE40" i="7"/>
  <c r="H525" i="6"/>
  <c r="H521" i="6"/>
  <c r="H520" i="6" s="1"/>
  <c r="H519" i="6" s="1"/>
  <c r="H362" i="6"/>
  <c r="H351" i="6" s="1"/>
  <c r="H250" i="6"/>
  <c r="F539" i="6"/>
  <c r="F551" i="6" s="1"/>
  <c r="E32" i="6"/>
  <c r="G89" i="6"/>
  <c r="D32" i="6"/>
  <c r="G32" i="6"/>
  <c r="G539" i="6" s="1"/>
  <c r="G551" i="6" s="1"/>
  <c r="E539" i="6"/>
  <c r="H90" i="6"/>
  <c r="H89" i="6" s="1"/>
  <c r="H92" i="6"/>
  <c r="H70" i="6"/>
  <c r="H69" i="6"/>
  <c r="H68" i="6" s="1"/>
  <c r="D249" i="6"/>
  <c r="I302" i="6"/>
  <c r="I301" i="6"/>
  <c r="E90" i="6"/>
  <c r="E92" i="6"/>
  <c r="H255" i="6"/>
  <c r="H254" i="6" s="1"/>
  <c r="E137" i="3"/>
  <c r="K118" i="3"/>
  <c r="K117" i="3"/>
  <c r="K116" i="3" s="1"/>
  <c r="K115" i="3" s="1"/>
  <c r="K135" i="3"/>
  <c r="K136" i="3" s="1"/>
  <c r="K137" i="3" s="1"/>
  <c r="K66" i="3"/>
  <c r="K65" i="3" s="1"/>
  <c r="K132" i="3"/>
  <c r="D66" i="3"/>
  <c r="D65" i="3" s="1"/>
  <c r="D132" i="3"/>
  <c r="D136" i="3" s="1"/>
  <c r="D137" i="3" s="1"/>
  <c r="E138" i="3" s="1"/>
  <c r="G137" i="3"/>
  <c r="D390" i="4" l="1"/>
  <c r="F391" i="4" s="1"/>
  <c r="AE28" i="7"/>
  <c r="AE13" i="7" s="1"/>
  <c r="AE12" i="7" s="1"/>
  <c r="AE11" i="7" s="1"/>
  <c r="Y11" i="7"/>
  <c r="Y10" i="7" s="1"/>
  <c r="AA12" i="7"/>
  <c r="AA11" i="7" s="1"/>
  <c r="Y69" i="7"/>
  <c r="AE68" i="7"/>
  <c r="Q10" i="7"/>
  <c r="Q68" i="7" s="1"/>
  <c r="Q9" i="7"/>
  <c r="AB9" i="7"/>
  <c r="AB10" i="7"/>
  <c r="K9" i="7"/>
  <c r="K10" i="7"/>
  <c r="K68" i="7" s="1"/>
  <c r="D9" i="7"/>
  <c r="D10" i="7"/>
  <c r="D68" i="7" s="1"/>
  <c r="Z10" i="7"/>
  <c r="Z9" i="7"/>
  <c r="M10" i="7"/>
  <c r="M68" i="7" s="1"/>
  <c r="M9" i="7"/>
  <c r="F10" i="7"/>
  <c r="F68" i="7" s="1"/>
  <c r="F9" i="7"/>
  <c r="AD10" i="7"/>
  <c r="AD9" i="7"/>
  <c r="Y9" i="7"/>
  <c r="AC10" i="7"/>
  <c r="AC9" i="7"/>
  <c r="J10" i="7"/>
  <c r="J9" i="7"/>
  <c r="D539" i="6"/>
  <c r="D551" i="6" s="1"/>
  <c r="H32" i="6"/>
  <c r="H253" i="6"/>
  <c r="H252" i="6" s="1"/>
  <c r="H251" i="6"/>
  <c r="H249" i="6" s="1"/>
  <c r="E551" i="6"/>
  <c r="G138" i="3"/>
  <c r="H138" i="3"/>
  <c r="I138" i="3"/>
  <c r="D138" i="3" s="1"/>
  <c r="G391" i="4" l="1"/>
  <c r="E391" i="4"/>
  <c r="AA68" i="7"/>
  <c r="AB69" i="7" s="1"/>
  <c r="AA9" i="7"/>
  <c r="AA10" i="7"/>
  <c r="J68" i="7"/>
  <c r="AE9" i="7"/>
  <c r="AE10" i="7"/>
  <c r="H539" i="6"/>
  <c r="H551" i="6" s="1"/>
  <c r="E540" i="6"/>
  <c r="G540" i="6"/>
  <c r="AD69" i="7" l="1"/>
  <c r="AE69" i="7"/>
  <c r="AC69" i="7"/>
  <c r="H540" i="6"/>
  <c r="D540" i="6" s="1"/>
  <c r="AA69" i="7" l="1"/>
  <c r="H322" i="4"/>
  <c r="I322" i="4"/>
  <c r="J364" i="4" l="1"/>
  <c r="J339" i="4" s="1"/>
  <c r="J337" i="4" s="1"/>
  <c r="J329" i="4" s="1"/>
  <c r="J325" i="4" s="1"/>
  <c r="J305" i="4" s="1"/>
  <c r="J303" i="4" l="1"/>
  <c r="J114" i="4"/>
  <c r="J389" i="4" l="1"/>
  <c r="J390" i="4" s="1"/>
  <c r="J391" i="4" s="1"/>
  <c r="D391" i="4" s="1"/>
  <c r="J112" i="4"/>
  <c r="J95" i="4" s="1"/>
  <c r="H303" i="4" l="1"/>
  <c r="I95" i="4"/>
  <c r="I112" i="4"/>
  <c r="H317" i="4"/>
  <c r="H316" i="4"/>
  <c r="I195" i="6"/>
  <c r="I194" i="6"/>
  <c r="H95" i="4"/>
  <c r="H388" i="4"/>
  <c r="H390" i="4"/>
  <c r="H391" i="4"/>
  <c r="H313" i="4"/>
  <c r="H312" i="4"/>
  <c r="H306" i="4"/>
  <c r="H304" i="4"/>
  <c r="H113" i="4"/>
  <c r="H112" i="4"/>
  <c r="I317" i="4"/>
  <c r="I316" i="4"/>
  <c r="I113" i="4"/>
  <c r="I388" i="4"/>
  <c r="I390" i="4"/>
  <c r="I391" i="4"/>
  <c r="I313" i="4"/>
  <c r="I312" i="4"/>
  <c r="I306" i="4"/>
  <c r="I304" i="4"/>
  <c r="I303" i="4"/>
</calcChain>
</file>

<file path=xl/sharedStrings.xml><?xml version="1.0" encoding="utf-8"?>
<sst xmlns="http://schemas.openxmlformats.org/spreadsheetml/2006/main" count="595" uniqueCount="282">
  <si>
    <t>กลุ่มบริหารงานการเงินและสินทรัพย์  สำนักงานเขตพื้นที่การศึกษาประถมศึกษาปทุมธานี เขต 2</t>
  </si>
  <si>
    <t xml:space="preserve">ที่ </t>
  </si>
  <si>
    <t>รวมเงินงวด</t>
  </si>
  <si>
    <t>ผูกพัน</t>
  </si>
  <si>
    <t>เบิก</t>
  </si>
  <si>
    <t>คงเหลือ</t>
  </si>
  <si>
    <t>ผู้รับผิดชอบ</t>
  </si>
  <si>
    <t>(1)</t>
  </si>
  <si>
    <t>(2)</t>
  </si>
  <si>
    <t>(1)+(2)=3</t>
  </si>
  <si>
    <t>(4)</t>
  </si>
  <si>
    <t>(5)</t>
  </si>
  <si>
    <t>กลุ่มส่งเสริมการจัดการศึกษา</t>
  </si>
  <si>
    <t>กลุ่มนิเทศติดตามและประเมินผลฯ</t>
  </si>
  <si>
    <t>กลุ่มบริหารงานการเงินและสินทรัพย์</t>
  </si>
  <si>
    <t>กลุ่มนโยบายและแผน</t>
  </si>
  <si>
    <t>กลุ่มอำนวยการ</t>
  </si>
  <si>
    <t>กลุ่มบริหารงานบุคคล</t>
  </si>
  <si>
    <t>รวมทั้งสิ้น</t>
  </si>
  <si>
    <t>คิดเป็นร้อยละ</t>
  </si>
  <si>
    <t>ลงชื่อ</t>
  </si>
  <si>
    <t>เงินงวด</t>
  </si>
  <si>
    <t>ที่</t>
  </si>
  <si>
    <t>รายการ</t>
  </si>
  <si>
    <t>เบิกจ่าย</t>
  </si>
  <si>
    <t>รหัสงบประมาณ</t>
  </si>
  <si>
    <t>งบบริหารสำนักงาน</t>
  </si>
  <si>
    <t>หนังสือแจ้งโอน</t>
  </si>
  <si>
    <t>(6)</t>
  </si>
  <si>
    <t>(3)-(4)-(6)=7</t>
  </si>
  <si>
    <t>2.1.1</t>
  </si>
  <si>
    <t>2.1.2</t>
  </si>
  <si>
    <t>2.1.3</t>
  </si>
  <si>
    <t>รหัสงบประมาณ/หนังสือแจ้งโอน</t>
  </si>
  <si>
    <t>กันเงินไว้เบิก</t>
  </si>
  <si>
    <t>1.1.1</t>
  </si>
  <si>
    <t>งบพัฒนาเพื่อพัฒนาคุณภาพการศึกษา</t>
  </si>
  <si>
    <t>เพิ่ม</t>
  </si>
  <si>
    <t>กันไว้เบิก</t>
  </si>
  <si>
    <t>แหล่งของเงิน</t>
  </si>
  <si>
    <t>ผู้อำนวยการสำนักงานเขตพื้นที่การศึกษาประถมศึกษาปทุมธานี เขต 2</t>
  </si>
  <si>
    <t>2.2.1</t>
  </si>
  <si>
    <t>กลุ่มนิเทศติดตามและประเมินผลการจัดการศึกษา</t>
  </si>
  <si>
    <t>รองผู้อำนวยการสำนักงานเขตพื้นที่การศึกษา รักษาราชการแทน</t>
  </si>
  <si>
    <t>นักวิชาการเงินและบัญชีชำนาญการพิเศษ</t>
  </si>
  <si>
    <t>กลุ่มส่งเสริมการจัดการศึกษา/จัดสรรให้ 21 ร.ร.</t>
  </si>
  <si>
    <t>3.2.1</t>
  </si>
  <si>
    <t>กลุ่มนิเทศติดตามและประเมินผลการจัดการศึกษา /จัดสรรให้โรงเรียน</t>
  </si>
  <si>
    <t>ระบบ NEW GFMIS</t>
  </si>
  <si>
    <t>(นายคำโพธิ์  บุญสิงห์)</t>
  </si>
  <si>
    <t>โรงเรียนเจริญดีวิทยา</t>
  </si>
  <si>
    <t xml:space="preserve">กลุ่มนิเทศติดตามและประเมินผลการจัดการศึกษา       </t>
  </si>
  <si>
    <t xml:space="preserve">นางสาวเหมือนฝัน  จันทร์ประสิทธิ์ </t>
  </si>
  <si>
    <t>ส่งเสริม/นิเทศ/ร่วมใจประสิทธิ์/ร่วมจิตประสาท/รวมราษฎร์สามัคคี/รเจริญดีวิทยา</t>
  </si>
  <si>
    <t>กลุ่ม ICT</t>
  </si>
  <si>
    <t>ก</t>
  </si>
  <si>
    <t>1)</t>
  </si>
  <si>
    <t>2)</t>
  </si>
  <si>
    <t>3)</t>
  </si>
  <si>
    <t>ข</t>
  </si>
  <si>
    <t>1.1.2</t>
  </si>
  <si>
    <t>กลุ่มนิเทศติดตามและประเมินผลการจัดการศึกษา สุวรรณศรี</t>
  </si>
  <si>
    <t>กลุ่มนิเทศติดตามและประเมินผลการจัดการศึกษา เศรษฐพล</t>
  </si>
  <si>
    <t>กลุ่มส่งเสริมการจัดการศึกษา/วัดโปรยฝน</t>
  </si>
  <si>
    <t>กลุ่มนิเทศติดตามและประเมินผล วัดเขียนเขต</t>
  </si>
  <si>
    <t>ร.ร.</t>
  </si>
  <si>
    <t>บุคคล</t>
  </si>
  <si>
    <t>กลุ่มนืเทศติดตามและประเมินผลการจัดการศึกษา</t>
  </si>
  <si>
    <t>กลุ่มนิเทศติดตามและประเมินผลการจัดการศึกษา ดำเนินการเอง</t>
  </si>
  <si>
    <t>รายงานผลการเบิกจ่ายเงินงบประมาณ งบประจำเพื่อการบริหารจัดการสำนักงานและงบพัฒนาคุณภาพการศึกษา</t>
  </si>
  <si>
    <t>งบประมาณ</t>
  </si>
  <si>
    <t>ผลการเบิกจ่ายเงินงบประมาณ</t>
  </si>
  <si>
    <t>ผลการใช้จ่ายเงินงบประมาณ</t>
  </si>
  <si>
    <t>บาท</t>
  </si>
  <si>
    <t>%</t>
  </si>
  <si>
    <t>1.</t>
  </si>
  <si>
    <t>การเบิกจ่ายในภาพรวม(ทั้งปี)</t>
  </si>
  <si>
    <t>1.1</t>
  </si>
  <si>
    <t>1.2</t>
  </si>
  <si>
    <t>1.3</t>
  </si>
  <si>
    <t>1.4</t>
  </si>
  <si>
    <t>2.</t>
  </si>
  <si>
    <t xml:space="preserve">การเบิกจ่ายรายจ่ายประจำ </t>
  </si>
  <si>
    <t>2.1</t>
  </si>
  <si>
    <t>2.2</t>
  </si>
  <si>
    <t>2.4</t>
  </si>
  <si>
    <t>3.</t>
  </si>
  <si>
    <t>การเบิกจ่ายงบลงทุน(ทั้งปี)</t>
  </si>
  <si>
    <t>3.1</t>
  </si>
  <si>
    <t>3.2</t>
  </si>
  <si>
    <t>3.3</t>
  </si>
  <si>
    <t>3.4</t>
  </si>
  <si>
    <t>ก่อหนี้ผูกพัน</t>
  </si>
  <si>
    <t>อยู่ระหว่างขอกันไว้เบิกเหลื่อมปี</t>
  </si>
  <si>
    <t>เหลือจ่าย</t>
  </si>
  <si>
    <t>อยู่ระหว่างดำเนินการ</t>
  </si>
  <si>
    <t xml:space="preserve">ลงชื่อ   </t>
  </si>
  <si>
    <t xml:space="preserve">     (นางพัชรี  เรืองรุ่ง)</t>
  </si>
  <si>
    <t xml:space="preserve">  รายละเอียด 1</t>
  </si>
  <si>
    <t>สรุปผลการเบิกจ่ายและการใช้จ่ายฯ</t>
  </si>
  <si>
    <r>
      <rPr>
        <b/>
        <sz val="12"/>
        <rFont val="TH Sarabun New"/>
        <family val="2"/>
      </rPr>
      <t>เป็น</t>
    </r>
    <r>
      <rPr>
        <sz val="12"/>
        <rFont val="TH Sarabun New"/>
        <family val="2"/>
      </rPr>
      <t>ไปตามมาตรการภาครัฐ</t>
    </r>
  </si>
  <si>
    <r>
      <rPr>
        <b/>
        <sz val="12"/>
        <rFont val="TH Sarabun New"/>
        <family val="2"/>
      </rPr>
      <t>ไม่</t>
    </r>
    <r>
      <rPr>
        <sz val="12"/>
        <rFont val="TH Sarabun New"/>
        <family val="2"/>
      </rPr>
      <t>เป็นไปตามมาตรการภาครัฐ</t>
    </r>
  </si>
  <si>
    <t>ประธานคณะกรรมการติดตามเร่งรัด</t>
  </si>
  <si>
    <t xml:space="preserve">                   (นางสาวสุพิชสิริ ถิรวัฒนาพงศ์)     ติดตามเร่งรัดการเบิกจ่ายเงินฯ</t>
  </si>
  <si>
    <t xml:space="preserve">                          ตรวจสอบแล้วถูกต้อง</t>
  </si>
  <si>
    <t>ลงชื่อ                                  เลขานุการคณะกรรมการติดตามเร่งรัด</t>
  </si>
  <si>
    <t xml:space="preserve">                </t>
  </si>
  <si>
    <t xml:space="preserve">         ประธานคณะกรรมการติดตามเร่งรัด</t>
  </si>
  <si>
    <t>รายละเอียด 4</t>
  </si>
  <si>
    <t>กลุ่มนิเทศติดตามและประเมินผลการจัดการศึกษา กำหนดแล้วเสร็จ 6 กย 67</t>
  </si>
  <si>
    <t>กลุ่มนิเทศติดตามและประเมินผลการจัดการศึกษา (รอแจ้งการจัดสรร)</t>
  </si>
  <si>
    <t>3.9.2.3</t>
  </si>
  <si>
    <t>ร.ร. ร่วมใจประสิทธิ์ ร่วมจิตประสาท รวมราษฎร์สามัคคี เจริญดีวิทยา</t>
  </si>
  <si>
    <t>กลุ่มนโยบายและแผน จัดสรร 9 สค 67 ให้รร. 3 รร.</t>
  </si>
  <si>
    <t>โรงเรียนคุณภาพ</t>
  </si>
  <si>
    <t xml:space="preserve">กลุ่มส่งเสริมการศึกษาทางไกลเทคโนโลยีสารสนเทศและการสื่อสาร </t>
  </si>
  <si>
    <t xml:space="preserve">ICT/กลุ่มส่งเสริการจัดการศึกษา   </t>
  </si>
  <si>
    <t xml:space="preserve">นายชวาล  อ่อนแสง </t>
  </si>
  <si>
    <t>ร.ร.แสนจำหน่าย</t>
  </si>
  <si>
    <t>(นางสาวสุพิชสิริ ถิรวัฒนาพงศ์)</t>
  </si>
  <si>
    <t>การอนุมัติเงินงวด</t>
  </si>
  <si>
    <t>ปัญหาอุปสรรค</t>
  </si>
  <si>
    <t>1.2.1</t>
  </si>
  <si>
    <t>1.2.2</t>
  </si>
  <si>
    <t>1.2.3</t>
  </si>
  <si>
    <t>1.3.1</t>
  </si>
  <si>
    <t>1.4.1</t>
  </si>
  <si>
    <t>2.1.1.1</t>
  </si>
  <si>
    <t>2.1.1.2</t>
  </si>
  <si>
    <t>20004 68 0516500000</t>
  </si>
  <si>
    <t>ปี65</t>
  </si>
  <si>
    <t>2.3.3</t>
  </si>
  <si>
    <t>บริหารสัญญา</t>
  </si>
  <si>
    <t>งบลงทุน  ค่าที่ดินและสิ่งก่อสร้าง 6811320</t>
  </si>
  <si>
    <t>2.3.1</t>
  </si>
  <si>
    <t>2.31.1</t>
  </si>
  <si>
    <t>ค</t>
  </si>
  <si>
    <t>แผนงานยุทธศาสตร์ : สร้างความเสมอภาคทางการศึกษา</t>
  </si>
  <si>
    <t>ค่าครุภัณฑ์</t>
  </si>
  <si>
    <t>สิ่งก่อสร้าง</t>
  </si>
  <si>
    <t xml:space="preserve">                                      </t>
  </si>
  <si>
    <t>ลงชื่อ                                                 เลขานุการคณะกรรมการติดตามเร่งรัด</t>
  </si>
  <si>
    <t xml:space="preserve">      ประธานคณะกรรมการติดตามเร่งรัด</t>
  </si>
  <si>
    <t>งบลงทุน ค่าครุภัณฑ์ 6711310</t>
  </si>
  <si>
    <t>ลงชื่อ                                     เลขานุการคณะกรรมการติดตามเร่งรัด</t>
  </si>
  <si>
    <t xml:space="preserve">        ประธานคณะกรรมการติดตามเร่งรัด</t>
  </si>
  <si>
    <t>สพป.ปทุมธานี เขต 2</t>
  </si>
  <si>
    <t>1.1.1.1</t>
  </si>
  <si>
    <t>กลุ่มพัฒนาครูและบุคลากรทางการศึกษา</t>
  </si>
  <si>
    <t>เป้าหมายการเบิกจ่ายตามมาตรการภาครัฐ (%)</t>
  </si>
  <si>
    <t>เป้าหมายการใช้จ่ายตามมาตรการภาครัฐ(%)</t>
  </si>
  <si>
    <t>ตรวจสอบแล้วถูกต้อง</t>
  </si>
  <si>
    <t>กลุ่มนิเทศติดตามและประเมินผล</t>
  </si>
  <si>
    <t>1.1.1.2</t>
  </si>
  <si>
    <t>เลขานุการคณะกรรมการติดตาม</t>
  </si>
  <si>
    <t>สำนักงานเขตพื้นที่การศึกษาประถมศึกษาปทุมธานี เขต 2</t>
  </si>
  <si>
    <t>กลุ่มนิเทศนติดตามและประเมินการจัดการศึกษา</t>
  </si>
  <si>
    <t>รายละเอียด 2</t>
  </si>
  <si>
    <t>ผอ.สพป.ปท.2/รองผอ.สพป.ปท.2</t>
  </si>
  <si>
    <t>กลุ่มกฎหมายและคดี</t>
  </si>
  <si>
    <t xml:space="preserve">กลุ่มพัฒนาครูและบุคลากรทางการศึกษา </t>
  </si>
  <si>
    <t>กลุ่มนโยบายและแผน จัดสรร 28 มิ.ย. 68 ให้รร.ขนาดเล็ก 13 รร.</t>
  </si>
  <si>
    <t xml:space="preserve">กลุ่มนิเทศติดตามและประเมินผลการจัดการศึกษา ร.ร.วัดประยูรธรรมารามและคลองสิบสาม “ผิวราษฎรบำรุง”         </t>
  </si>
  <si>
    <t>จำลองลักษณ์ ก้อนทอง ร.ร.ชุมชนบึงบา</t>
  </si>
  <si>
    <t>เลขานุการคณะกรรมการติดตามเร่งรัดการใช้จ่ายเงินฯ</t>
  </si>
  <si>
    <t>(นางพัชรี  เรืองรุ่ง)</t>
  </si>
  <si>
    <t xml:space="preserve">   นักวิชาการเงินและบัญชีชำนาญการพิเศษ</t>
  </si>
  <si>
    <t xml:space="preserve">      ประธานคณะกรรมการติดตามเร่งรัดการใช้จ่ายเงินฯ</t>
  </si>
  <si>
    <t xml:space="preserve"> ผู้อำนวยการสำนักงานเขตพื้นที่การศึกษาประถมศึกษาปทุมธานี เขต 2</t>
  </si>
  <si>
    <t>(นายวิรุฬห์  แสงงาม)</t>
  </si>
  <si>
    <t>ชุมชนบึงบาและวัดลาดสนุ่น</t>
  </si>
  <si>
    <t>วัดมูลจินดารามและวัดลาดสนุ่นและชุมชนบึงบา</t>
  </si>
  <si>
    <t>กลุ่มอำนวยการ/ผอ.สพป.ปท.2</t>
  </si>
  <si>
    <t xml:space="preserve"> รองผู้อำนวยการสำนักงานเขตพื้นที่การศึกษา รักษาราชการแทน</t>
  </si>
  <si>
    <t>กิจกรรมการบริหารจัดการในเขตพื้นที่การศึกษา/กิจกรรมการจัดการศึกษาประถมศึกษาสำหรับโรงเรียนปกติ/กิจกรรมการสนับสนุนการศึกษาขั้นพื้นฐาน</t>
  </si>
  <si>
    <t xml:space="preserve">โรงเรียนวัดมูลจินดาราม โรงเรียนวัดลาดสนุ่น และโรงเรียนชุมชนบึงบา </t>
  </si>
  <si>
    <t xml:space="preserve">กลุ่มนิเทศนติดตามและประเมินการจัดการศึกษาร.ต.ณัฐภัทร จินาสุย </t>
  </si>
  <si>
    <t>ร.ร.ขนาดเล็ก/กลุ่มนโยบายและแผน</t>
  </si>
  <si>
    <t>กลุ่มนิเทศติดตามและประเมินผลการจัดการศึกษา/ชุมชนบึงบา โรงเรียนวัดอดิศรและโรงเรียนวัดเกตุประภา</t>
  </si>
  <si>
    <t>(นา(นางสาวสุพิชสิริ ถิรวัฒนาพงศ์)</t>
  </si>
  <si>
    <t>ลงชื่อ                                     ผู้จัดทำ</t>
  </si>
  <si>
    <t xml:space="preserve">              (นางพัชรี  เรืองรุ่ง)</t>
  </si>
  <si>
    <t xml:space="preserve">                                                            ตรวจสอบแล้วถูกต้อง</t>
  </si>
  <si>
    <t xml:space="preserve">        ลงชื่อ                                   ผู้จัดทำ</t>
  </si>
  <si>
    <t>การเบิกจ่ายและการใช้จ่ายเงินฯ</t>
  </si>
  <si>
    <t>2.3.5</t>
  </si>
  <si>
    <t>ศธ 04002/ว5187 ลว 21 ตค 67ครั้งที่ 5</t>
  </si>
  <si>
    <t>Po4100728818</t>
  </si>
  <si>
    <t xml:space="preserve">              (นางพัชรี  เรืองรุ่ง)     การเบิกจ่ายงบประมาณและการใช้จ่ายฯ                   </t>
  </si>
  <si>
    <t xml:space="preserve">        การเบิกจ่ายงบประมาณและการใช้จ่ายฯ</t>
  </si>
  <si>
    <t>+ระบบการควบคุมฯ!C1099</t>
  </si>
  <si>
    <t>1.9.2</t>
  </si>
  <si>
    <t xml:space="preserve">                       (นางพัชรี  เรืองรุ่ง)           การเบิกจ่ายงบประมาณและการใช้จ่ายฯ</t>
  </si>
  <si>
    <t xml:space="preserve">       การเบิกจ่ายงบประมาณและการใช้จ่ายฯ</t>
  </si>
  <si>
    <t>ไตรมาสที่ 1    ต.ค.68 - ธ.ค.68</t>
  </si>
  <si>
    <t>ไตรมาสที่ 2    ม.ค.69 - มี.ค.69</t>
  </si>
  <si>
    <t>ไตรมาสที่ 3    เม.ย.69 - มิ.ย.69</t>
  </si>
  <si>
    <t>ไตรมาสที่ 4    ก.ค.69 - ก.ย.69</t>
  </si>
  <si>
    <t>เร่งรัดการเบิกจ่ายและใช้จ่ายฯ</t>
  </si>
  <si>
    <t>การเบิกจ่ายงบประมาณและใช้จ่ายฯ</t>
  </si>
  <si>
    <t>วัดเขียนเขต</t>
  </si>
  <si>
    <t>20004 69 00105 00000</t>
  </si>
  <si>
    <t>วัดมูลจินดาราม/วัดลาดสนุ่น/ชุมชนบึงบา</t>
  </si>
  <si>
    <t>งบรายจ่ายอื่น   6911500</t>
  </si>
  <si>
    <t>ลงชื่อ                                   เลขานุการคณะกรรมการติดตาม</t>
  </si>
  <si>
    <t xml:space="preserve">              (นางพัชรี  เรืองรุ่ง)   เร่งรัดการเบิกจ่ายงบประมาณและการใช้จ่ายฯ</t>
  </si>
  <si>
    <t>ลงชื่อ                                  ประธานคณะกรรมการติดตามเร่งรัด</t>
  </si>
  <si>
    <t>งบดำเนินงาน   69112xx</t>
  </si>
  <si>
    <t xml:space="preserve"> งบเงินอุดหนุน 6911410</t>
  </si>
  <si>
    <t xml:space="preserve"> การเบิกจ่ายงบประมาณและการใช้จ่ายฯ</t>
  </si>
  <si>
    <t xml:space="preserve">ศน.ไอลดา </t>
  </si>
  <si>
    <t>หน่วยตรวจสอบภายใน</t>
  </si>
  <si>
    <t>กลุ่มส่งเสริมการศึกษาทางไกลเทคโนโลยีสารสนเทศเพื่อการศึกษา</t>
  </si>
  <si>
    <t>ตรวจแล้วถูกต้อง</t>
  </si>
  <si>
    <t>นางสาวเบญจวรรณ นุชโส ร.ร.ธัญญสิทธิศิลป์</t>
  </si>
  <si>
    <t>ผอ.ศุภกร</t>
  </si>
  <si>
    <t>ศน.จิราภรณ์</t>
  </si>
  <si>
    <t>กลุ่มส่งเสริมการศึกษาทางไกลเทคโนโลยีสารสนเทศและการสื่อสาร</t>
  </si>
  <si>
    <t>นางจำลองลักษณ์ ก้อนทอง (ชุมชนบึงบา)</t>
  </si>
  <si>
    <t>ร.รและผอ.ธนณํฐ วัดเขียนเขต</t>
  </si>
  <si>
    <t xml:space="preserve">                     ตรวจสอบแล้วถูกต้อง</t>
  </si>
  <si>
    <t xml:space="preserve">              (นางพัชรี  เรืองรุ่ง) การเบิกจ่ายงบประมาณและการใช้จ่ายฯ</t>
  </si>
  <si>
    <t>กันไว้เบิกเหลื่อมปี</t>
  </si>
  <si>
    <t>โครงการพัฒนาข้าราชการครูและบุคลากรทางการศึกษา ก่อนแต่งตั้งให้ดำรงตำแหน่งผู้บริหารสถานศึกษา ในสังกัดสำนักงานคณะกรรมการการศึกษาขั้นพื้นฐาน ประจำปีงบประมาณ พ.ศ. 2569     1. ค่าใช้จ่ายในการเดินทางไปราชการเพื่อเข้าร่วมการพัฒนาฯ รุ่นที่ 2 ระยะที่ 1 ระหว่างวันที่ 9 – 12  กุมภาพันธ์  2569 ณ โรงแรมบางกอก พาเลส กรุงเทพมหานคร  จำนวนเงิน 4,000.-บาท นางสาวสุธีรา ศุขเขษม ครูโรงเรียนวัดคลองชัน , นางสาวสิริรัตน์ สังสุทธิ  ครูโรงเรียนชุมชนประชาธิปัตย์วิทยาคาร และนางสาวกาญจนา ไชยสะอาด ครู โรงเรียนวัดพิรุณศาสตร์  2.ค่าใช้จ่ายในการ        เดินทางไปราชการสำหรับวิทยากรพี่เลี้ยง โครงการพัฒนาข้าราชการครูและบุคลากรทางการศึกษาก่อนแต่งตั้งให้ดำรงตำแหน่งผู้บริหารสถานศึกษา ในสังกัดสพฐ. ประจำปีงบประมาณ พ.ศ. 2569 ในระยะที่ 2 และระยะที่ 3 ระหว่างวันที่ 16 กุมภาพันธ์ 2569 – 1 มีนาคม 2569 นายธนณัฐ ศิริวงษ์ ผอ.ร.ร.วัดเขียนเขต จำนวนเงิน 5,000 บาท</t>
  </si>
  <si>
    <t>ร.ร.วัดเขียนเขต นายธนณัฐ ศีละวงษ์</t>
  </si>
  <si>
    <t>โรงเรียนละ 3,000 บาท 10 ร.ร.</t>
  </si>
  <si>
    <t>กลุ่มDLICT</t>
  </si>
  <si>
    <t>กลุ่มส่งเสริมการจัดการศึกษา/เขียนเขต</t>
  </si>
  <si>
    <t>กลุ่มนิเทศติดตามและประเมินผลฯ/กลุ่มอำนวยการ</t>
  </si>
  <si>
    <t xml:space="preserve">                 ตรวจสอบแล้วถูกต้อง</t>
  </si>
  <si>
    <t xml:space="preserve">                                         ตรวจสอบแล้วถูกต้อง</t>
  </si>
  <si>
    <t xml:space="preserve">                      ตรวจสอบแล้วถูกต้อง</t>
  </si>
  <si>
    <t>กลุ่มนิเทศติดตามและประเมินผลการจัดการศึกษา(นางกานต์ระวี เกิดสมศรี)</t>
  </si>
  <si>
    <t>ผอ.สพป.ปทุมธานี เขต 2 และผอ.กลุ่มส่งเสริมการจัดการศึกษา</t>
  </si>
  <si>
    <t>นิเทศติดตามและประเมินผลการจัดการศึกษา</t>
  </si>
  <si>
    <t xml:space="preserve"> ลงชื่อ                                              ผู้จัดทำ</t>
  </si>
  <si>
    <t>งบประมาณของสำนักงานคณะกรรมการการศึกษาขั้นพื้นฐาน</t>
  </si>
  <si>
    <t>กลุ่มนโยบายและแผนจัดสรรให้โรงเรียน</t>
  </si>
  <si>
    <t>ร.ร.ธัญญสิทธิศิลป</t>
  </si>
  <si>
    <t>ร.ร.จริญดีวิทยา รวมราษฎร์สามัคคีและร่วมจิตประสาท</t>
  </si>
  <si>
    <t>ส่งเสริมการจัดการศึกษา ร.ร.เจริญดีวิทยา</t>
  </si>
  <si>
    <t>ร.ร.อยู่ประชานุเคราห์</t>
  </si>
  <si>
    <t>รวมเบิกแทนกันทั้งสิ้น</t>
  </si>
  <si>
    <t>รวมงบประมาณและงบประมาณเบิกแทนกันทั้งสิ้น</t>
  </si>
  <si>
    <r>
      <rPr>
        <sz val="16"/>
        <color rgb="FFFF0000"/>
        <rFont val="TH Sarabun New"/>
        <family val="2"/>
      </rPr>
      <t>รวม</t>
    </r>
    <r>
      <rPr>
        <sz val="16"/>
        <color theme="1"/>
        <rFont val="TH Sarabun New"/>
        <family val="2"/>
      </rPr>
      <t>กิจกรรมบริหารจัดการในสำนักงานเขตพื้นที่การศึกษา/กิจกรรมการจัดการศึกษาประถมศึกษาฯ/กิจกรรมสนับสนุนการศึกษาขั้นพื้นฐาน</t>
    </r>
  </si>
  <si>
    <t>การเบิกจ่ายงบประมาณและการใช้จ่าย</t>
  </si>
  <si>
    <t>โรงเรียนเจริญดีวิทยา รวมราษฎร์สามัคคี  ร่วมจิตประสาท และร่วมใจประสิทธิ์</t>
  </si>
  <si>
    <t>ร่วมใจ ร่วมจิต รวมราษฎร์ เจริญดี</t>
  </si>
  <si>
    <t>+'ควบคุมสิ่งก่อสร้าง 37001 '!D222</t>
  </si>
  <si>
    <t>รายงานผลการเบิกจ่ายเงินกันไว้เบิกเหลื่อมปี งบประมาณประจำปี พ.ศ. 2569</t>
  </si>
  <si>
    <t>ประจำเดือน ตุลาคม  2569</t>
  </si>
  <si>
    <t>4)</t>
  </si>
  <si>
    <t>3.1.1</t>
  </si>
  <si>
    <t>งบดำเนินงาน</t>
  </si>
  <si>
    <t>69112xx</t>
  </si>
  <si>
    <t xml:space="preserve">กิจกรรมการบริหารจัดการในเขตพื้นที่การศึกษา/กิจกรรมการจัดการศึกษาประถมศึกษาสำหรับโรงเรียนปกติ  </t>
  </si>
  <si>
    <t>20004 69 00148 00000/20004 69 05164 00000</t>
  </si>
  <si>
    <t>ปรับปรุงแซมแซมอาคารสำนักงาน</t>
  </si>
  <si>
    <t>(67355+20045)</t>
  </si>
  <si>
    <t>งบลงทุน 6911320</t>
  </si>
  <si>
    <t>ประจำปีงบประมาณ พ.ศ. 2570</t>
  </si>
  <si>
    <t>ประจำเดือนตุลาคม 2569</t>
  </si>
  <si>
    <r>
      <t xml:space="preserve">                                                               รายงานผลการเบิกจ่ายเงินงบประมาณ งบลงทุน   ประจำปีงบประมาณ พ.ศ. 2570                         </t>
    </r>
    <r>
      <rPr>
        <b/>
        <sz val="14"/>
        <color theme="0"/>
        <rFont val="TH Sarabun New"/>
        <family val="2"/>
      </rPr>
      <t xml:space="preserve"> รายละเอียด 2</t>
    </r>
  </si>
  <si>
    <t>งบลงทุน  7011320</t>
  </si>
  <si>
    <t xml:space="preserve">งวดที่1   </t>
  </si>
  <si>
    <t>งวดที่2</t>
  </si>
  <si>
    <t>งวดที่3</t>
  </si>
  <si>
    <t>งวดที่4</t>
  </si>
  <si>
    <t>งวดที่5</t>
  </si>
  <si>
    <t>งวดที่6</t>
  </si>
  <si>
    <t>งวดที่7</t>
  </si>
  <si>
    <t>งวดที่8</t>
  </si>
  <si>
    <t>ผลการเบิกจ่ายและใช้จ่ายเงินงบประมาณรายจ่าย ประจำปีงบประมาณ พ.ศ. 2570</t>
  </si>
  <si>
    <t>ตามมาตรการเร่งรัดการเบิกจ่ายงบประมาณและการใช้จ่ายภาครัฐ ประจำปีงบประมาณ  พ.ศ. 2570</t>
  </si>
  <si>
    <t xml:space="preserve">หนังสือกรมบัญชีกลาง ด่วนที่สุด ที่ กค 0412.4/ว 764  ลงวันที่ 2 ตุลาคม 2569        </t>
  </si>
  <si>
    <t>ไตรมาสที่ 1    ต.ค.69 - ธ.ค.69</t>
  </si>
  <si>
    <r>
      <t xml:space="preserve">เบิกจ่ายและใช้จ่าย  ( </t>
    </r>
    <r>
      <rPr>
        <sz val="12"/>
        <rFont val="TH Sarabun New"/>
        <family val="2"/>
      </rPr>
      <t xml:space="preserve">  ) เป็น           (  ) ไม่เป็น   ตามมาตรการภาครัฐ        </t>
    </r>
  </si>
  <si>
    <t>ไตรมาสที่ 2    ม.ค.70 - มี.ค.70</t>
  </si>
  <si>
    <t>ไตรมาสที่ 3    เม.ย.70 - มิ.ย.70</t>
  </si>
  <si>
    <t>ไตรมาสที่ 4    ก.ค.70 - ก.ย.70</t>
  </si>
  <si>
    <r>
      <t xml:space="preserve">เบิกจ่ายและใช้จ่าย (   </t>
    </r>
    <r>
      <rPr>
        <sz val="12"/>
        <rFont val="TH Sarabun New"/>
        <family val="2"/>
      </rPr>
      <t xml:space="preserve"> ) เป็น           (   ) ไม่เป็น     ตามมาตรการภาครัฐ        </t>
    </r>
  </si>
  <si>
    <r>
      <t xml:space="preserve">ผลการเบิกจ่าย (   </t>
    </r>
    <r>
      <rPr>
        <sz val="12"/>
        <rFont val="TH Sarabun New"/>
        <family val="2"/>
      </rPr>
      <t xml:space="preserve">) ไม่เป็น             ใช้จ่าย  (   ) เป็น  ตามมาตรการภาครัฐ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</si>
</sst>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87" formatCode="_(* #,##0.00_);_(* \(#,##0.00\);_(* &quot;-&quot;??_);_(@_)"/>
    <numFmt numFmtId="188" formatCode="_-* #,##0.0_-;\-* #,##0.0_-;_-* &quot;-&quot;??_-;_-@_-"/>
    <numFmt numFmtId="189" formatCode="_-* #,##0_-;\-* #,##0_-;_-* &quot;-&quot;??_-;_-@_-"/>
    <numFmt numFmtId="190" formatCode="0.0"/>
    <numFmt numFmtId="191" formatCode="_(* #,##0_);_(* \(#,##0\);_(* &quot;-&quot;??_);_(@_)"/>
  </numFmts>
  <fonts count="4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4"/>
      <name val="Cordia New"/>
      <family val="2"/>
    </font>
    <font>
      <b/>
      <sz val="14"/>
      <color theme="1"/>
      <name val="TH Sarabun New"/>
      <family val="2"/>
    </font>
    <font>
      <sz val="14"/>
      <color theme="1"/>
      <name val="TH Sarabun New"/>
      <family val="2"/>
    </font>
    <font>
      <sz val="12"/>
      <color theme="1"/>
      <name val="TH Sarabun New"/>
      <family val="2"/>
    </font>
    <font>
      <sz val="14"/>
      <name val="TH Sarabun New"/>
      <family val="2"/>
    </font>
    <font>
      <sz val="14"/>
      <color theme="0"/>
      <name val="TH Sarabun New"/>
      <family val="2"/>
    </font>
    <font>
      <sz val="12"/>
      <name val="TH Sarabun New"/>
      <family val="2"/>
    </font>
    <font>
      <b/>
      <sz val="12"/>
      <name val="TH Sarabun New"/>
      <family val="2"/>
    </font>
    <font>
      <sz val="10"/>
      <name val="TH Sarabun New"/>
      <family val="2"/>
    </font>
    <font>
      <sz val="12"/>
      <color rgb="FFFF0000"/>
      <name val="TH Sarabun New"/>
      <family val="2"/>
    </font>
    <font>
      <sz val="12"/>
      <color theme="0"/>
      <name val="TH Sarabun New"/>
      <family val="2"/>
    </font>
    <font>
      <b/>
      <sz val="14"/>
      <name val="TH Sarabun New"/>
      <family val="2"/>
    </font>
    <font>
      <sz val="16"/>
      <color theme="1"/>
      <name val="TH Sarabun New"/>
      <family val="2"/>
    </font>
    <font>
      <sz val="10"/>
      <color theme="1"/>
      <name val="TH Sarabun New"/>
      <family val="2"/>
    </font>
    <font>
      <b/>
      <sz val="10"/>
      <color theme="1"/>
      <name val="TH Sarabun New"/>
      <family val="2"/>
    </font>
    <font>
      <sz val="10"/>
      <color theme="1"/>
      <name val="TH Sarabun New"/>
      <family val="2"/>
      <charset val="222"/>
    </font>
    <font>
      <sz val="12"/>
      <name val="TH SarabunIT๙"/>
      <family val="2"/>
    </font>
    <font>
      <sz val="10"/>
      <name val="TH Sarabun New"/>
      <family val="2"/>
      <charset val="222"/>
    </font>
    <font>
      <b/>
      <sz val="13"/>
      <name val="TH Sarabun New"/>
      <family val="2"/>
    </font>
    <font>
      <sz val="13"/>
      <color theme="1"/>
      <name val="TH Sarabun New"/>
      <family val="2"/>
    </font>
    <font>
      <sz val="10"/>
      <color rgb="FF000000"/>
      <name val="Tahoma"/>
      <family val="2"/>
      <scheme val="minor"/>
    </font>
    <font>
      <b/>
      <sz val="14"/>
      <color theme="0"/>
      <name val="TH Sarabun New"/>
      <family val="2"/>
    </font>
    <font>
      <sz val="11"/>
      <name val="TH Sarabun New"/>
      <family val="2"/>
    </font>
    <font>
      <sz val="12"/>
      <color rgb="FF000000"/>
      <name val="TH SarabunIT๙"/>
      <family val="2"/>
    </font>
    <font>
      <sz val="16"/>
      <name val="Angsana New"/>
      <family val="1"/>
    </font>
    <font>
      <sz val="12"/>
      <color theme="1"/>
      <name val="TH Sarabun New"/>
      <family val="2"/>
      <charset val="222"/>
    </font>
    <font>
      <sz val="12"/>
      <color rgb="FFFF0000"/>
      <name val="TH Sarabun New"/>
      <family val="2"/>
      <charset val="222"/>
    </font>
    <font>
      <sz val="12"/>
      <name val="TH Sarabun New"/>
      <family val="2"/>
      <charset val="222"/>
    </font>
    <font>
      <b/>
      <sz val="12"/>
      <name val="TH SarabunPSK"/>
      <family val="2"/>
      <charset val="222"/>
    </font>
    <font>
      <b/>
      <sz val="12"/>
      <color theme="0"/>
      <name val="TH Sarabun New"/>
      <family val="2"/>
    </font>
    <font>
      <sz val="16"/>
      <color theme="0"/>
      <name val="TH Sarabun New"/>
      <family val="2"/>
    </font>
    <font>
      <sz val="12"/>
      <name val="TH SarabunPSK"/>
      <family val="2"/>
    </font>
    <font>
      <b/>
      <sz val="12"/>
      <color theme="1"/>
      <name val="TH Sarabun New"/>
      <family val="2"/>
      <charset val="222"/>
    </font>
    <font>
      <b/>
      <sz val="12"/>
      <name val="TH Sarabun New"/>
      <family val="2"/>
      <charset val="222"/>
    </font>
    <font>
      <sz val="12"/>
      <color theme="0"/>
      <name val="TH Sarabun New"/>
      <family val="2"/>
      <charset val="222"/>
    </font>
    <font>
      <sz val="9"/>
      <color theme="1"/>
      <name val="TH Sarabun New"/>
      <family val="2"/>
    </font>
    <font>
      <b/>
      <sz val="13"/>
      <color theme="1"/>
      <name val="TH Sarabun New"/>
      <family val="2"/>
    </font>
    <font>
      <b/>
      <sz val="16"/>
      <color theme="1"/>
      <name val="TH Sarabun New"/>
      <family val="2"/>
    </font>
    <font>
      <sz val="16"/>
      <name val="TH Sarabun New"/>
      <family val="2"/>
    </font>
    <font>
      <sz val="16"/>
      <color rgb="FFFF0000"/>
      <name val="TH Sarabun New"/>
      <family val="2"/>
    </font>
    <font>
      <b/>
      <sz val="16"/>
      <name val="TH Sarabun New"/>
      <family val="2"/>
    </font>
    <font>
      <b/>
      <sz val="16"/>
      <color rgb="FFFF0000"/>
      <name val="TH Sarabun New"/>
      <family val="2"/>
    </font>
    <font>
      <b/>
      <sz val="10"/>
      <name val="TH Sarabun New"/>
      <family val="2"/>
      <charset val="22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1AD65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2DC8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00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187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0" fontId="25" fillId="0" borderId="0"/>
  </cellStyleXfs>
  <cellXfs count="1281">
    <xf numFmtId="0" fontId="0" fillId="0" borderId="0" xfId="0"/>
    <xf numFmtId="2" fontId="4" fillId="0" borderId="0" xfId="0" applyNumberFormat="1" applyFont="1"/>
    <xf numFmtId="0" fontId="4" fillId="0" borderId="0" xfId="0" applyFont="1"/>
    <xf numFmtId="187" fontId="4" fillId="0" borderId="0" xfId="1" applyFont="1"/>
    <xf numFmtId="187" fontId="4" fillId="0" borderId="0" xfId="1" applyFont="1" applyAlignment="1">
      <alignment horizontal="right"/>
    </xf>
    <xf numFmtId="0" fontId="4" fillId="0" borderId="3" xfId="0" applyFont="1" applyBorder="1"/>
    <xf numFmtId="0" fontId="0" fillId="0" borderId="0" xfId="0" applyAlignment="1">
      <alignment vertical="top"/>
    </xf>
    <xf numFmtId="2" fontId="6" fillId="17" borderId="8" xfId="0" applyNumberFormat="1" applyFont="1" applyFill="1" applyBorder="1" applyAlignment="1">
      <alignment horizontal="center" vertical="center" wrapText="1"/>
    </xf>
    <xf numFmtId="2" fontId="6" fillId="17" borderId="12" xfId="0" applyNumberFormat="1" applyFont="1" applyFill="1" applyBorder="1" applyAlignment="1">
      <alignment horizontal="center" vertical="center" wrapText="1"/>
    </xf>
    <xf numFmtId="0" fontId="7" fillId="15" borderId="6" xfId="0" applyFont="1" applyFill="1" applyBorder="1" applyAlignment="1">
      <alignment vertical="top" wrapText="1"/>
    </xf>
    <xf numFmtId="187" fontId="7" fillId="6" borderId="6" xfId="1" applyFont="1" applyFill="1" applyBorder="1"/>
    <xf numFmtId="187" fontId="7" fillId="11" borderId="6" xfId="1" applyFont="1" applyFill="1" applyBorder="1"/>
    <xf numFmtId="187" fontId="7" fillId="6" borderId="6" xfId="1" applyFont="1" applyFill="1" applyBorder="1" applyAlignment="1">
      <alignment vertical="top"/>
    </xf>
    <xf numFmtId="187" fontId="7" fillId="7" borderId="6" xfId="1" applyFont="1" applyFill="1" applyBorder="1"/>
    <xf numFmtId="187" fontId="7" fillId="7" borderId="6" xfId="1" applyFont="1" applyFill="1" applyBorder="1" applyAlignment="1">
      <alignment vertical="top"/>
    </xf>
    <xf numFmtId="2" fontId="7" fillId="9" borderId="6" xfId="1" applyNumberFormat="1" applyFont="1" applyFill="1" applyBorder="1" applyAlignment="1">
      <alignment vertical="top" wrapText="1"/>
    </xf>
    <xf numFmtId="187" fontId="7" fillId="9" borderId="6" xfId="1" applyFont="1" applyFill="1" applyBorder="1" applyAlignment="1">
      <alignment vertical="top"/>
    </xf>
    <xf numFmtId="187" fontId="7" fillId="15" borderId="6" xfId="1" applyFont="1" applyFill="1" applyBorder="1" applyAlignment="1">
      <alignment vertical="top"/>
    </xf>
    <xf numFmtId="187" fontId="7" fillId="9" borderId="6" xfId="1" applyFont="1" applyFill="1" applyBorder="1"/>
    <xf numFmtId="0" fontId="8" fillId="0" borderId="0" xfId="0" applyFont="1"/>
    <xf numFmtId="0" fontId="7" fillId="0" borderId="0" xfId="0" applyFont="1"/>
    <xf numFmtId="0" fontId="10" fillId="0" borderId="0" xfId="0" applyFont="1"/>
    <xf numFmtId="0" fontId="7" fillId="6" borderId="6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/>
    </xf>
    <xf numFmtId="2" fontId="11" fillId="9" borderId="6" xfId="0" applyNumberFormat="1" applyFont="1" applyFill="1" applyBorder="1" applyAlignment="1">
      <alignment vertical="top" wrapText="1"/>
    </xf>
    <xf numFmtId="2" fontId="11" fillId="9" borderId="6" xfId="0" applyNumberFormat="1" applyFont="1" applyFill="1" applyBorder="1" applyAlignment="1">
      <alignment horizontal="justify" vertical="top"/>
    </xf>
    <xf numFmtId="2" fontId="11" fillId="7" borderId="6" xfId="0" applyNumberFormat="1" applyFont="1" applyFill="1" applyBorder="1" applyAlignment="1">
      <alignment vertical="top"/>
    </xf>
    <xf numFmtId="2" fontId="11" fillId="7" borderId="6" xfId="0" applyNumberFormat="1" applyFont="1" applyFill="1" applyBorder="1" applyAlignment="1">
      <alignment vertical="top" wrapText="1"/>
    </xf>
    <xf numFmtId="2" fontId="11" fillId="7" borderId="6" xfId="0" applyNumberFormat="1" applyFont="1" applyFill="1" applyBorder="1" applyAlignment="1">
      <alignment horizontal="justify" vertical="top"/>
    </xf>
    <xf numFmtId="0" fontId="11" fillId="0" borderId="6" xfId="0" applyFont="1" applyBorder="1" applyAlignment="1">
      <alignment horizontal="left" vertical="top" wrapText="1"/>
    </xf>
    <xf numFmtId="49" fontId="11" fillId="0" borderId="6" xfId="0" applyNumberFormat="1" applyFont="1" applyBorder="1" applyAlignment="1">
      <alignment horizontal="left" vertical="top" wrapText="1"/>
    </xf>
    <xf numFmtId="2" fontId="11" fillId="6" borderId="6" xfId="0" applyNumberFormat="1" applyFont="1" applyFill="1" applyBorder="1" applyAlignment="1">
      <alignment vertical="top" wrapText="1"/>
    </xf>
    <xf numFmtId="2" fontId="8" fillId="6" borderId="6" xfId="0" applyNumberFormat="1" applyFont="1" applyFill="1" applyBorder="1" applyAlignment="1">
      <alignment vertical="top" wrapText="1"/>
    </xf>
    <xf numFmtId="0" fontId="11" fillId="9" borderId="6" xfId="0" applyFont="1" applyFill="1" applyBorder="1" applyAlignment="1">
      <alignment horizontal="left" vertical="top" wrapText="1"/>
    </xf>
    <xf numFmtId="2" fontId="8" fillId="9" borderId="6" xfId="0" applyNumberFormat="1" applyFont="1" applyFill="1" applyBorder="1" applyAlignment="1">
      <alignment vertical="top" wrapText="1"/>
    </xf>
    <xf numFmtId="0" fontId="11" fillId="6" borderId="6" xfId="0" applyFont="1" applyFill="1" applyBorder="1" applyAlignment="1">
      <alignment horizontal="left" vertical="top" wrapText="1"/>
    </xf>
    <xf numFmtId="2" fontId="11" fillId="9" borderId="6" xfId="0" applyNumberFormat="1" applyFont="1" applyFill="1" applyBorder="1" applyAlignment="1">
      <alignment horizontal="left" vertical="top" wrapText="1"/>
    </xf>
    <xf numFmtId="0" fontId="11" fillId="9" borderId="6" xfId="0" applyFont="1" applyFill="1" applyBorder="1" applyAlignment="1">
      <alignment vertical="top"/>
    </xf>
    <xf numFmtId="0" fontId="11" fillId="9" borderId="6" xfId="0" applyFont="1" applyFill="1" applyBorder="1" applyAlignment="1">
      <alignment horizontal="justify" vertical="top"/>
    </xf>
    <xf numFmtId="0" fontId="11" fillId="7" borderId="6" xfId="0" applyFont="1" applyFill="1" applyBorder="1" applyAlignment="1">
      <alignment horizontal="left" vertical="top" wrapText="1"/>
    </xf>
    <xf numFmtId="49" fontId="11" fillId="7" borderId="6" xfId="0" applyNumberFormat="1" applyFont="1" applyFill="1" applyBorder="1" applyAlignment="1">
      <alignment horizontal="left" vertical="top" wrapText="1"/>
    </xf>
    <xf numFmtId="2" fontId="11" fillId="0" borderId="6" xfId="0" applyNumberFormat="1" applyFont="1" applyBorder="1" applyAlignment="1">
      <alignment horizontal="left" vertical="top" wrapText="1"/>
    </xf>
    <xf numFmtId="0" fontId="11" fillId="7" borderId="6" xfId="0" applyFont="1" applyFill="1" applyBorder="1" applyAlignment="1">
      <alignment vertical="top"/>
    </xf>
    <xf numFmtId="0" fontId="11" fillId="16" borderId="6" xfId="0" applyFont="1" applyFill="1" applyBorder="1" applyAlignment="1">
      <alignment horizontal="left" vertical="top"/>
    </xf>
    <xf numFmtId="0" fontId="13" fillId="0" borderId="6" xfId="0" applyFont="1" applyBorder="1" applyAlignment="1">
      <alignment vertical="top" wrapText="1"/>
    </xf>
    <xf numFmtId="0" fontId="11" fillId="0" borderId="6" xfId="0" applyFont="1" applyBorder="1" applyAlignment="1">
      <alignment vertical="top" wrapText="1"/>
    </xf>
    <xf numFmtId="0" fontId="11" fillId="24" borderId="6" xfId="0" applyFont="1" applyFill="1" applyBorder="1" applyAlignment="1">
      <alignment vertical="top"/>
    </xf>
    <xf numFmtId="0" fontId="11" fillId="0" borderId="6" xfId="0" applyFont="1" applyBorder="1" applyAlignment="1">
      <alignment vertical="top"/>
    </xf>
    <xf numFmtId="0" fontId="11" fillId="6" borderId="6" xfId="0" applyFont="1" applyFill="1" applyBorder="1" applyAlignment="1">
      <alignment horizontal="left" vertical="top"/>
    </xf>
    <xf numFmtId="0" fontId="11" fillId="0" borderId="6" xfId="0" applyFont="1" applyBorder="1" applyAlignment="1">
      <alignment horizontal="left" vertical="top"/>
    </xf>
    <xf numFmtId="2" fontId="8" fillId="0" borderId="6" xfId="0" applyNumberFormat="1" applyFont="1" applyBorder="1" applyAlignment="1">
      <alignment vertical="top" wrapText="1"/>
    </xf>
    <xf numFmtId="2" fontId="8" fillId="0" borderId="13" xfId="0" applyNumberFormat="1" applyFont="1" applyBorder="1" applyAlignment="1">
      <alignment vertical="top" wrapText="1"/>
    </xf>
    <xf numFmtId="190" fontId="8" fillId="16" borderId="6" xfId="0" applyNumberFormat="1" applyFont="1" applyFill="1" applyBorder="1" applyAlignment="1">
      <alignment horizontal="center" vertical="top"/>
    </xf>
    <xf numFmtId="0" fontId="11" fillId="6" borderId="6" xfId="0" applyFont="1" applyFill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2" fontId="8" fillId="16" borderId="6" xfId="0" applyNumberFormat="1" applyFont="1" applyFill="1" applyBorder="1" applyAlignment="1">
      <alignment vertical="top" wrapText="1"/>
    </xf>
    <xf numFmtId="0" fontId="8" fillId="16" borderId="6" xfId="0" applyFont="1" applyFill="1" applyBorder="1" applyAlignment="1">
      <alignment horizontal="left" vertical="top"/>
    </xf>
    <xf numFmtId="2" fontId="8" fillId="7" borderId="6" xfId="0" applyNumberFormat="1" applyFont="1" applyFill="1" applyBorder="1" applyAlignment="1">
      <alignment vertical="top"/>
    </xf>
    <xf numFmtId="2" fontId="8" fillId="11" borderId="6" xfId="0" applyNumberFormat="1" applyFont="1" applyFill="1" applyBorder="1" applyAlignment="1">
      <alignment vertical="top" wrapText="1"/>
    </xf>
    <xf numFmtId="0" fontId="11" fillId="11" borderId="6" xfId="0" applyFont="1" applyFill="1" applyBorder="1" applyAlignment="1">
      <alignment vertical="top"/>
    </xf>
    <xf numFmtId="0" fontId="11" fillId="8" borderId="6" xfId="0" applyFont="1" applyFill="1" applyBorder="1" applyAlignment="1">
      <alignment vertical="top"/>
    </xf>
    <xf numFmtId="2" fontId="8" fillId="9" borderId="6" xfId="0" applyNumberFormat="1" applyFont="1" applyFill="1" applyBorder="1" applyAlignment="1">
      <alignment vertical="top"/>
    </xf>
    <xf numFmtId="2" fontId="8" fillId="0" borderId="6" xfId="0" applyNumberFormat="1" applyFont="1" applyBorder="1" applyAlignment="1">
      <alignment vertical="top"/>
    </xf>
    <xf numFmtId="2" fontId="8" fillId="0" borderId="6" xfId="0" applyNumberFormat="1" applyFont="1" applyBorder="1" applyAlignment="1">
      <alignment horizontal="center" vertical="top"/>
    </xf>
    <xf numFmtId="2" fontId="11" fillId="0" borderId="6" xfId="0" applyNumberFormat="1" applyFont="1" applyBorder="1" applyAlignment="1">
      <alignment horizontal="center" vertical="top"/>
    </xf>
    <xf numFmtId="0" fontId="11" fillId="3" borderId="6" xfId="0" applyFont="1" applyFill="1" applyBorder="1"/>
    <xf numFmtId="0" fontId="7" fillId="6" borderId="0" xfId="0" applyFont="1" applyFill="1" applyAlignment="1">
      <alignment horizontal="center"/>
    </xf>
    <xf numFmtId="43" fontId="7" fillId="0" borderId="0" xfId="2" applyFont="1" applyBorder="1" applyAlignment="1">
      <alignment horizontal="left"/>
    </xf>
    <xf numFmtId="0" fontId="11" fillId="0" borderId="0" xfId="0" applyFont="1"/>
    <xf numFmtId="0" fontId="9" fillId="0" borderId="0" xfId="0" applyFont="1" applyAlignment="1">
      <alignment horizontal="left"/>
    </xf>
    <xf numFmtId="0" fontId="11" fillId="6" borderId="0" xfId="0" applyFont="1" applyFill="1"/>
    <xf numFmtId="187" fontId="11" fillId="0" borderId="0" xfId="1" applyFont="1" applyBorder="1" applyAlignment="1">
      <alignment horizontal="center"/>
    </xf>
    <xf numFmtId="187" fontId="8" fillId="0" borderId="0" xfId="0" applyNumberFormat="1" applyFont="1"/>
    <xf numFmtId="0" fontId="15" fillId="6" borderId="0" xfId="0" applyFont="1" applyFill="1"/>
    <xf numFmtId="0" fontId="20" fillId="6" borderId="6" xfId="0" applyFont="1" applyFill="1" applyBorder="1" applyAlignment="1">
      <alignment horizontal="center" vertical="center"/>
    </xf>
    <xf numFmtId="2" fontId="7" fillId="6" borderId="6" xfId="0" applyNumberFormat="1" applyFont="1" applyFill="1" applyBorder="1" applyAlignment="1">
      <alignment horizontal="center" vertical="center" wrapText="1"/>
    </xf>
    <xf numFmtId="0" fontId="20" fillId="11" borderId="6" xfId="0" applyFont="1" applyFill="1" applyBorder="1" applyAlignment="1">
      <alignment horizontal="center" vertical="top"/>
    </xf>
    <xf numFmtId="187" fontId="8" fillId="11" borderId="6" xfId="0" applyNumberFormat="1" applyFont="1" applyFill="1" applyBorder="1" applyAlignment="1">
      <alignment horizontal="center" vertical="top"/>
    </xf>
    <xf numFmtId="2" fontId="8" fillId="15" borderId="6" xfId="1" applyNumberFormat="1" applyFont="1" applyFill="1" applyBorder="1" applyAlignment="1">
      <alignment horizontal="left" vertical="top" wrapText="1"/>
    </xf>
    <xf numFmtId="187" fontId="8" fillId="15" borderId="6" xfId="1" applyFont="1" applyFill="1" applyBorder="1" applyAlignment="1">
      <alignment vertical="top"/>
    </xf>
    <xf numFmtId="2" fontId="8" fillId="15" borderId="6" xfId="1" applyNumberFormat="1" applyFont="1" applyFill="1" applyBorder="1" applyAlignment="1">
      <alignment vertical="top"/>
    </xf>
    <xf numFmtId="2" fontId="8" fillId="9" borderId="6" xfId="1" applyNumberFormat="1" applyFont="1" applyFill="1" applyBorder="1" applyAlignment="1">
      <alignment vertical="top"/>
    </xf>
    <xf numFmtId="189" fontId="20" fillId="7" borderId="6" xfId="1" applyNumberFormat="1" applyFont="1" applyFill="1" applyBorder="1" applyAlignment="1">
      <alignment vertical="top"/>
    </xf>
    <xf numFmtId="187" fontId="8" fillId="7" borderId="6" xfId="1" applyFont="1" applyFill="1" applyBorder="1" applyAlignment="1">
      <alignment vertical="top"/>
    </xf>
    <xf numFmtId="2" fontId="8" fillId="7" borderId="6" xfId="1" applyNumberFormat="1" applyFont="1" applyFill="1" applyBorder="1" applyAlignment="1">
      <alignment vertical="top"/>
    </xf>
    <xf numFmtId="188" fontId="20" fillId="6" borderId="6" xfId="1" applyNumberFormat="1" applyFont="1" applyFill="1" applyBorder="1" applyAlignment="1">
      <alignment vertical="top"/>
    </xf>
    <xf numFmtId="187" fontId="8" fillId="6" borderId="6" xfId="1" applyFont="1" applyFill="1" applyBorder="1" applyAlignment="1">
      <alignment vertical="top"/>
    </xf>
    <xf numFmtId="187" fontId="11" fillId="6" borderId="6" xfId="1" applyFont="1" applyFill="1" applyBorder="1" applyAlignment="1">
      <alignment vertical="top"/>
    </xf>
    <xf numFmtId="188" fontId="20" fillId="9" borderId="6" xfId="1" applyNumberFormat="1" applyFont="1" applyFill="1" applyBorder="1" applyAlignment="1">
      <alignment vertical="top"/>
    </xf>
    <xf numFmtId="187" fontId="8" fillId="9" borderId="6" xfId="1" applyFont="1" applyFill="1" applyBorder="1" applyAlignment="1">
      <alignment vertical="top"/>
    </xf>
    <xf numFmtId="187" fontId="11" fillId="6" borderId="6" xfId="0" applyNumberFormat="1" applyFont="1" applyFill="1" applyBorder="1" applyAlignment="1">
      <alignment vertical="top" wrapText="1"/>
    </xf>
    <xf numFmtId="187" fontId="11" fillId="4" borderId="6" xfId="0" applyNumberFormat="1" applyFont="1" applyFill="1" applyBorder="1" applyAlignment="1">
      <alignment vertical="top" wrapText="1"/>
    </xf>
    <xf numFmtId="187" fontId="11" fillId="6" borderId="6" xfId="0" applyNumberFormat="1" applyFont="1" applyFill="1" applyBorder="1" applyAlignment="1">
      <alignment vertical="top"/>
    </xf>
    <xf numFmtId="188" fontId="8" fillId="9" borderId="6" xfId="1" applyNumberFormat="1" applyFont="1" applyFill="1" applyBorder="1" applyAlignment="1">
      <alignment vertical="top" wrapText="1"/>
    </xf>
    <xf numFmtId="188" fontId="8" fillId="9" borderId="6" xfId="1" applyNumberFormat="1" applyFont="1" applyFill="1" applyBorder="1" applyAlignment="1">
      <alignment vertical="top"/>
    </xf>
    <xf numFmtId="187" fontId="11" fillId="9" borderId="6" xfId="0" applyNumberFormat="1" applyFont="1" applyFill="1" applyBorder="1" applyAlignment="1">
      <alignment vertical="top"/>
    </xf>
    <xf numFmtId="188" fontId="20" fillId="7" borderId="6" xfId="1" applyNumberFormat="1" applyFont="1" applyFill="1" applyBorder="1" applyAlignment="1">
      <alignment vertical="top"/>
    </xf>
    <xf numFmtId="2" fontId="8" fillId="7" borderId="6" xfId="0" applyNumberFormat="1" applyFont="1" applyFill="1" applyBorder="1" applyAlignment="1">
      <alignment vertical="top" wrapText="1"/>
    </xf>
    <xf numFmtId="187" fontId="11" fillId="7" borderId="6" xfId="0" applyNumberFormat="1" applyFont="1" applyFill="1" applyBorder="1" applyAlignment="1">
      <alignment vertical="top"/>
    </xf>
    <xf numFmtId="0" fontId="11" fillId="9" borderId="6" xfId="0" applyFont="1" applyFill="1" applyBorder="1" applyAlignment="1">
      <alignment vertical="top" wrapText="1"/>
    </xf>
    <xf numFmtId="187" fontId="11" fillId="7" borderId="6" xfId="0" applyNumberFormat="1" applyFont="1" applyFill="1" applyBorder="1" applyAlignment="1">
      <alignment horizontal="left" vertical="top" wrapText="1"/>
    </xf>
    <xf numFmtId="188" fontId="8" fillId="6" borderId="6" xfId="1" applyNumberFormat="1" applyFont="1" applyFill="1" applyBorder="1" applyAlignment="1">
      <alignment vertical="top" wrapText="1"/>
    </xf>
    <xf numFmtId="2" fontId="11" fillId="7" borderId="6" xfId="1" applyNumberFormat="1" applyFont="1" applyFill="1" applyBorder="1" applyAlignment="1">
      <alignment horizontal="left" vertical="top" wrapText="1"/>
    </xf>
    <xf numFmtId="189" fontId="20" fillId="6" borderId="6" xfId="1" applyNumberFormat="1" applyFont="1" applyFill="1" applyBorder="1" applyAlignment="1">
      <alignment vertical="top"/>
    </xf>
    <xf numFmtId="187" fontId="11" fillId="7" borderId="6" xfId="1" applyFont="1" applyFill="1" applyBorder="1" applyAlignment="1">
      <alignment horizontal="left" vertical="top" wrapText="1"/>
    </xf>
    <xf numFmtId="49" fontId="8" fillId="6" borderId="6" xfId="1" applyNumberFormat="1" applyFont="1" applyFill="1" applyBorder="1" applyAlignment="1">
      <alignment vertical="top" wrapText="1"/>
    </xf>
    <xf numFmtId="0" fontId="11" fillId="19" borderId="6" xfId="3" applyFont="1" applyFill="1" applyBorder="1" applyAlignment="1">
      <alignment horizontal="left" vertical="center" wrapText="1" shrinkToFit="1"/>
    </xf>
    <xf numFmtId="0" fontId="20" fillId="15" borderId="6" xfId="0" applyFont="1" applyFill="1" applyBorder="1" applyAlignment="1">
      <alignment horizontal="center" vertical="top"/>
    </xf>
    <xf numFmtId="187" fontId="8" fillId="15" borderId="6" xfId="0" applyNumberFormat="1" applyFont="1" applyFill="1" applyBorder="1" applyAlignment="1">
      <alignment horizontal="center" vertical="top"/>
    </xf>
    <xf numFmtId="0" fontId="20" fillId="16" borderId="6" xfId="0" applyFont="1" applyFill="1" applyBorder="1" applyAlignment="1">
      <alignment horizontal="center" vertical="top"/>
    </xf>
    <xf numFmtId="187" fontId="8" fillId="16" borderId="6" xfId="0" applyNumberFormat="1" applyFont="1" applyFill="1" applyBorder="1" applyAlignment="1">
      <alignment horizontal="center" vertical="top"/>
    </xf>
    <xf numFmtId="187" fontId="11" fillId="16" borderId="6" xfId="0" applyNumberFormat="1" applyFont="1" applyFill="1" applyBorder="1" applyAlignment="1">
      <alignment vertical="top"/>
    </xf>
    <xf numFmtId="0" fontId="20" fillId="6" borderId="6" xfId="0" applyFont="1" applyFill="1" applyBorder="1" applyAlignment="1">
      <alignment horizontal="center" vertical="top"/>
    </xf>
    <xf numFmtId="187" fontId="8" fillId="6" borderId="6" xfId="0" applyNumberFormat="1" applyFont="1" applyFill="1" applyBorder="1" applyAlignment="1">
      <alignment horizontal="center" vertical="top"/>
    </xf>
    <xf numFmtId="187" fontId="11" fillId="6" borderId="6" xfId="0" applyNumberFormat="1" applyFont="1" applyFill="1" applyBorder="1" applyAlignment="1">
      <alignment horizontal="center" vertical="top"/>
    </xf>
    <xf numFmtId="0" fontId="20" fillId="7" borderId="6" xfId="0" applyFont="1" applyFill="1" applyBorder="1" applyAlignment="1">
      <alignment horizontal="center" vertical="top"/>
    </xf>
    <xf numFmtId="187" fontId="8" fillId="7" borderId="6" xfId="0" applyNumberFormat="1" applyFont="1" applyFill="1" applyBorder="1" applyAlignment="1">
      <alignment horizontal="center" vertical="top"/>
    </xf>
    <xf numFmtId="2" fontId="8" fillId="15" borderId="6" xfId="0" applyNumberFormat="1" applyFont="1" applyFill="1" applyBorder="1" applyAlignment="1">
      <alignment vertical="top" wrapText="1"/>
    </xf>
    <xf numFmtId="0" fontId="11" fillId="7" borderId="6" xfId="0" applyFont="1" applyFill="1" applyBorder="1" applyAlignment="1">
      <alignment horizontal="left" vertical="top"/>
    </xf>
    <xf numFmtId="190" fontId="20" fillId="16" borderId="6" xfId="0" applyNumberFormat="1" applyFont="1" applyFill="1" applyBorder="1" applyAlignment="1">
      <alignment horizontal="center" vertical="top"/>
    </xf>
    <xf numFmtId="2" fontId="20" fillId="7" borderId="6" xfId="0" applyNumberFormat="1" applyFont="1" applyFill="1" applyBorder="1" applyAlignment="1">
      <alignment horizontal="center" vertical="top"/>
    </xf>
    <xf numFmtId="187" fontId="8" fillId="7" borderId="6" xfId="1" applyFont="1" applyFill="1" applyBorder="1" applyAlignment="1">
      <alignment horizontal="center" vertical="top"/>
    </xf>
    <xf numFmtId="2" fontId="11" fillId="7" borderId="6" xfId="0" applyNumberFormat="1" applyFont="1" applyFill="1" applyBorder="1" applyAlignment="1">
      <alignment horizontal="left" vertical="top"/>
    </xf>
    <xf numFmtId="2" fontId="8" fillId="16" borderId="6" xfId="0" applyNumberFormat="1" applyFont="1" applyFill="1" applyBorder="1" applyAlignment="1">
      <alignment vertical="top"/>
    </xf>
    <xf numFmtId="0" fontId="20" fillId="25" borderId="6" xfId="0" applyFont="1" applyFill="1" applyBorder="1" applyAlignment="1">
      <alignment horizontal="center" vertical="top"/>
    </xf>
    <xf numFmtId="2" fontId="8" fillId="25" borderId="6" xfId="0" applyNumberFormat="1" applyFont="1" applyFill="1" applyBorder="1" applyAlignment="1">
      <alignment vertical="top" wrapText="1"/>
    </xf>
    <xf numFmtId="187" fontId="8" fillId="25" borderId="6" xfId="1" applyFont="1" applyFill="1" applyBorder="1" applyAlignment="1">
      <alignment vertical="top"/>
    </xf>
    <xf numFmtId="187" fontId="8" fillId="25" borderId="6" xfId="0" applyNumberFormat="1" applyFont="1" applyFill="1" applyBorder="1" applyAlignment="1">
      <alignment horizontal="center" vertical="top"/>
    </xf>
    <xf numFmtId="0" fontId="11" fillId="25" borderId="6" xfId="0" applyFont="1" applyFill="1" applyBorder="1" applyAlignment="1">
      <alignment vertical="top"/>
    </xf>
    <xf numFmtId="0" fontId="20" fillId="4" borderId="6" xfId="0" applyFont="1" applyFill="1" applyBorder="1" applyAlignment="1">
      <alignment horizontal="center" vertical="top"/>
    </xf>
    <xf numFmtId="0" fontId="13" fillId="4" borderId="6" xfId="0" applyFont="1" applyFill="1" applyBorder="1" applyAlignment="1">
      <alignment vertical="top" wrapText="1"/>
    </xf>
    <xf numFmtId="187" fontId="11" fillId="16" borderId="6" xfId="0" applyNumberFormat="1" applyFont="1" applyFill="1" applyBorder="1" applyAlignment="1">
      <alignment horizontal="center" vertical="top"/>
    </xf>
    <xf numFmtId="187" fontId="20" fillId="7" borderId="6" xfId="0" applyNumberFormat="1" applyFont="1" applyFill="1" applyBorder="1" applyAlignment="1">
      <alignment horizontal="center" vertical="top"/>
    </xf>
    <xf numFmtId="0" fontId="21" fillId="0" borderId="6" xfId="0" applyFont="1" applyBorder="1" applyAlignment="1">
      <alignment vertical="top" wrapText="1"/>
    </xf>
    <xf numFmtId="187" fontId="20" fillId="6" borderId="6" xfId="0" applyNumberFormat="1" applyFont="1" applyFill="1" applyBorder="1" applyAlignment="1">
      <alignment horizontal="center" vertical="top"/>
    </xf>
    <xf numFmtId="0" fontId="8" fillId="6" borderId="6" xfId="0" applyFont="1" applyFill="1" applyBorder="1" applyAlignment="1">
      <alignment horizontal="left" vertical="top" wrapText="1"/>
    </xf>
    <xf numFmtId="2" fontId="8" fillId="15" borderId="6" xfId="0" applyNumberFormat="1" applyFont="1" applyFill="1" applyBorder="1" applyAlignment="1">
      <alignment vertical="top"/>
    </xf>
    <xf numFmtId="0" fontId="20" fillId="24" borderId="6" xfId="0" applyFont="1" applyFill="1" applyBorder="1" applyAlignment="1">
      <alignment horizontal="center" vertical="top"/>
    </xf>
    <xf numFmtId="2" fontId="8" fillId="24" borderId="6" xfId="0" applyNumberFormat="1" applyFont="1" applyFill="1" applyBorder="1" applyAlignment="1">
      <alignment vertical="top" wrapText="1"/>
    </xf>
    <xf numFmtId="2" fontId="8" fillId="24" borderId="6" xfId="0" applyNumberFormat="1" applyFont="1" applyFill="1" applyBorder="1" applyAlignment="1">
      <alignment vertical="top"/>
    </xf>
    <xf numFmtId="187" fontId="8" fillId="24" borderId="6" xfId="0" applyNumberFormat="1" applyFont="1" applyFill="1" applyBorder="1" applyAlignment="1">
      <alignment horizontal="center" vertical="top"/>
    </xf>
    <xf numFmtId="0" fontId="22" fillId="6" borderId="6" xfId="0" applyFont="1" applyFill="1" applyBorder="1" applyAlignment="1">
      <alignment horizontal="center" vertical="top"/>
    </xf>
    <xf numFmtId="2" fontId="11" fillId="0" borderId="6" xfId="0" applyNumberFormat="1" applyFont="1" applyBorder="1" applyAlignment="1">
      <alignment vertical="top" wrapText="1"/>
    </xf>
    <xf numFmtId="0" fontId="21" fillId="0" borderId="6" xfId="0" applyFont="1" applyBorder="1" applyAlignment="1">
      <alignment vertical="top"/>
    </xf>
    <xf numFmtId="187" fontId="8" fillId="15" borderId="6" xfId="1" applyFont="1" applyFill="1" applyBorder="1" applyAlignment="1">
      <alignment vertical="top" wrapText="1"/>
    </xf>
    <xf numFmtId="187" fontId="8" fillId="16" borderId="6" xfId="1" applyFont="1" applyFill="1" applyBorder="1" applyAlignment="1">
      <alignment vertical="top" wrapText="1"/>
    </xf>
    <xf numFmtId="190" fontId="8" fillId="16" borderId="6" xfId="0" applyNumberFormat="1" applyFont="1" applyFill="1" applyBorder="1" applyAlignment="1">
      <alignment horizontal="center" vertical="center" wrapText="1"/>
    </xf>
    <xf numFmtId="1" fontId="8" fillId="16" borderId="6" xfId="1" applyNumberFormat="1" applyFont="1" applyFill="1" applyBorder="1" applyAlignment="1">
      <alignment horizontal="left" vertical="top" wrapText="1"/>
    </xf>
    <xf numFmtId="187" fontId="8" fillId="6" borderId="6" xfId="1" applyFont="1" applyFill="1" applyBorder="1" applyAlignment="1">
      <alignment vertical="top" wrapText="1"/>
    </xf>
    <xf numFmtId="187" fontId="8" fillId="16" borderId="6" xfId="0" applyNumberFormat="1" applyFont="1" applyFill="1" applyBorder="1" applyAlignment="1">
      <alignment horizontal="center" vertical="top" wrapText="1"/>
    </xf>
    <xf numFmtId="187" fontId="8" fillId="7" borderId="6" xfId="0" applyNumberFormat="1" applyFont="1" applyFill="1" applyBorder="1" applyAlignment="1">
      <alignment horizontal="center" vertical="top" wrapText="1"/>
    </xf>
    <xf numFmtId="187" fontId="20" fillId="7" borderId="6" xfId="1" applyFont="1" applyFill="1" applyBorder="1" applyAlignment="1">
      <alignment horizontal="center" vertical="top"/>
    </xf>
    <xf numFmtId="0" fontId="20" fillId="6" borderId="13" xfId="0" applyFont="1" applyFill="1" applyBorder="1" applyAlignment="1">
      <alignment horizontal="center" vertical="top"/>
    </xf>
    <xf numFmtId="0" fontId="8" fillId="6" borderId="6" xfId="0" applyFont="1" applyFill="1" applyBorder="1" applyAlignment="1">
      <alignment horizontal="center" vertical="top" wrapText="1"/>
    </xf>
    <xf numFmtId="187" fontId="8" fillId="6" borderId="6" xfId="1" applyFont="1" applyFill="1" applyBorder="1" applyAlignment="1">
      <alignment horizontal="center" vertical="top"/>
    </xf>
    <xf numFmtId="187" fontId="20" fillId="6" borderId="6" xfId="1" applyFont="1" applyFill="1" applyBorder="1" applyAlignment="1">
      <alignment horizontal="center" vertical="top"/>
    </xf>
    <xf numFmtId="191" fontId="20" fillId="6" borderId="6" xfId="1" applyNumberFormat="1" applyFont="1" applyFill="1" applyBorder="1" applyAlignment="1">
      <alignment horizontal="center" vertical="top"/>
    </xf>
    <xf numFmtId="190" fontId="8" fillId="16" borderId="6" xfId="0" applyNumberFormat="1" applyFont="1" applyFill="1" applyBorder="1" applyAlignment="1">
      <alignment horizontal="left" vertical="top" wrapText="1"/>
    </xf>
    <xf numFmtId="187" fontId="8" fillId="7" borderId="6" xfId="1" applyFont="1" applyFill="1" applyBorder="1" applyAlignment="1">
      <alignment horizontal="left" vertical="top" wrapText="1"/>
    </xf>
    <xf numFmtId="187" fontId="8" fillId="0" borderId="6" xfId="1" applyFont="1" applyBorder="1" applyAlignment="1">
      <alignment vertical="top" wrapText="1"/>
    </xf>
    <xf numFmtId="0" fontId="20" fillId="9" borderId="6" xfId="0" applyFont="1" applyFill="1" applyBorder="1" applyAlignment="1">
      <alignment horizontal="center" vertical="top"/>
    </xf>
    <xf numFmtId="187" fontId="8" fillId="9" borderId="6" xfId="0" applyNumberFormat="1" applyFont="1" applyFill="1" applyBorder="1" applyAlignment="1">
      <alignment horizontal="center" vertical="top"/>
    </xf>
    <xf numFmtId="187" fontId="11" fillId="0" borderId="6" xfId="0" applyNumberFormat="1" applyFont="1" applyBorder="1" applyAlignment="1">
      <alignment horizontal="center" vertical="top"/>
    </xf>
    <xf numFmtId="187" fontId="8" fillId="0" borderId="6" xfId="0" applyNumberFormat="1" applyFont="1" applyBorder="1" applyAlignment="1">
      <alignment horizontal="center" vertical="top"/>
    </xf>
    <xf numFmtId="0" fontId="11" fillId="4" borderId="6" xfId="0" applyFont="1" applyFill="1" applyBorder="1" applyAlignment="1">
      <alignment vertical="top" wrapText="1"/>
    </xf>
    <xf numFmtId="187" fontId="8" fillId="8" borderId="6" xfId="0" applyNumberFormat="1" applyFont="1" applyFill="1" applyBorder="1" applyAlignment="1">
      <alignment horizontal="center" vertical="top"/>
    </xf>
    <xf numFmtId="0" fontId="11" fillId="7" borderId="6" xfId="0" applyFont="1" applyFill="1" applyBorder="1" applyAlignment="1">
      <alignment vertical="top" wrapText="1"/>
    </xf>
    <xf numFmtId="0" fontId="20" fillId="3" borderId="6" xfId="0" applyFont="1" applyFill="1" applyBorder="1" applyAlignment="1">
      <alignment horizontal="center"/>
    </xf>
    <xf numFmtId="2" fontId="8" fillId="3" borderId="6" xfId="0" applyNumberFormat="1" applyFont="1" applyFill="1" applyBorder="1" applyAlignment="1">
      <alignment horizontal="center" wrapText="1"/>
    </xf>
    <xf numFmtId="2" fontId="8" fillId="3" borderId="6" xfId="0" applyNumberFormat="1" applyFont="1" applyFill="1" applyBorder="1" applyAlignment="1">
      <alignment horizontal="center"/>
    </xf>
    <xf numFmtId="187" fontId="8" fillId="3" borderId="6" xfId="0" applyNumberFormat="1" applyFont="1" applyFill="1" applyBorder="1" applyAlignment="1">
      <alignment horizontal="center"/>
    </xf>
    <xf numFmtId="2" fontId="11" fillId="3" borderId="6" xfId="0" applyNumberFormat="1" applyFont="1" applyFill="1" applyBorder="1"/>
    <xf numFmtId="187" fontId="8" fillId="3" borderId="6" xfId="1" applyFont="1" applyFill="1" applyBorder="1" applyAlignment="1">
      <alignment horizontal="center"/>
    </xf>
    <xf numFmtId="187" fontId="14" fillId="3" borderId="6" xfId="1" applyFont="1" applyFill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6" fillId="0" borderId="0" xfId="0" applyFont="1"/>
    <xf numFmtId="187" fontId="18" fillId="11" borderId="6" xfId="1" applyFont="1" applyFill="1" applyBorder="1"/>
    <xf numFmtId="1" fontId="8" fillId="15" borderId="6" xfId="1" applyNumberFormat="1" applyFont="1" applyFill="1" applyBorder="1" applyAlignment="1">
      <alignment horizontal="center" vertical="center" wrapText="1"/>
    </xf>
    <xf numFmtId="1" fontId="7" fillId="15" borderId="6" xfId="1" applyNumberFormat="1" applyFont="1" applyFill="1" applyBorder="1" applyAlignment="1">
      <alignment horizontal="left" vertical="top" wrapText="1"/>
    </xf>
    <xf numFmtId="2" fontId="18" fillId="15" borderId="6" xfId="1" applyNumberFormat="1" applyFont="1" applyFill="1" applyBorder="1" applyAlignment="1">
      <alignment vertical="top"/>
    </xf>
    <xf numFmtId="188" fontId="8" fillId="9" borderId="10" xfId="1" applyNumberFormat="1" applyFont="1" applyFill="1" applyBorder="1" applyAlignment="1">
      <alignment horizontal="center" vertical="center"/>
    </xf>
    <xf numFmtId="49" fontId="7" fillId="9" borderId="6" xfId="1" applyNumberFormat="1" applyFont="1" applyFill="1" applyBorder="1" applyAlignment="1">
      <alignment vertical="top" wrapText="1"/>
    </xf>
    <xf numFmtId="187" fontId="18" fillId="9" borderId="6" xfId="1" applyFont="1" applyFill="1" applyBorder="1" applyAlignment="1">
      <alignment vertical="top"/>
    </xf>
    <xf numFmtId="187" fontId="18" fillId="15" borderId="6" xfId="1" applyFont="1" applyFill="1" applyBorder="1" applyAlignment="1">
      <alignment vertical="top"/>
    </xf>
    <xf numFmtId="189" fontId="8" fillId="7" borderId="6" xfId="1" applyNumberFormat="1" applyFont="1" applyFill="1" applyBorder="1" applyAlignment="1">
      <alignment horizontal="center" vertical="center"/>
    </xf>
    <xf numFmtId="2" fontId="7" fillId="7" borderId="6" xfId="1" applyNumberFormat="1" applyFont="1" applyFill="1" applyBorder="1" applyAlignment="1">
      <alignment horizontal="left"/>
    </xf>
    <xf numFmtId="2" fontId="18" fillId="7" borderId="6" xfId="1" applyNumberFormat="1" applyFont="1" applyFill="1" applyBorder="1"/>
    <xf numFmtId="2" fontId="18" fillId="7" borderId="6" xfId="1" applyNumberFormat="1" applyFont="1" applyFill="1" applyBorder="1" applyAlignment="1">
      <alignment vertical="top"/>
    </xf>
    <xf numFmtId="187" fontId="18" fillId="9" borderId="6" xfId="1" applyFont="1" applyFill="1" applyBorder="1"/>
    <xf numFmtId="49" fontId="7" fillId="7" borderId="6" xfId="1" applyNumberFormat="1" applyFont="1" applyFill="1" applyBorder="1" applyAlignment="1">
      <alignment horizontal="left"/>
    </xf>
    <xf numFmtId="187" fontId="18" fillId="7" borderId="6" xfId="1" applyFont="1" applyFill="1" applyBorder="1"/>
    <xf numFmtId="0" fontId="13" fillId="6" borderId="6" xfId="0" applyFont="1" applyFill="1" applyBorder="1" applyAlignment="1">
      <alignment vertical="top" wrapText="1"/>
    </xf>
    <xf numFmtId="188" fontId="8" fillId="9" borderId="5" xfId="1" applyNumberFormat="1" applyFont="1" applyFill="1" applyBorder="1" applyAlignment="1">
      <alignment horizontal="center" vertical="center"/>
    </xf>
    <xf numFmtId="49" fontId="7" fillId="9" borderId="5" xfId="1" applyNumberFormat="1" applyFont="1" applyFill="1" applyBorder="1" applyAlignment="1">
      <alignment vertical="top" wrapText="1"/>
    </xf>
    <xf numFmtId="187" fontId="7" fillId="9" borderId="5" xfId="1" applyFont="1" applyFill="1" applyBorder="1" applyAlignment="1">
      <alignment vertical="top"/>
    </xf>
    <xf numFmtId="188" fontId="8" fillId="15" borderId="6" xfId="1" applyNumberFormat="1" applyFont="1" applyFill="1" applyBorder="1" applyAlignment="1">
      <alignment horizontal="center" vertical="center"/>
    </xf>
    <xf numFmtId="188" fontId="7" fillId="15" borderId="6" xfId="1" applyNumberFormat="1" applyFont="1" applyFill="1" applyBorder="1" applyAlignment="1">
      <alignment horizontal="left" vertical="top" wrapText="1"/>
    </xf>
    <xf numFmtId="2" fontId="7" fillId="9" borderId="5" xfId="1" applyNumberFormat="1" applyFont="1" applyFill="1" applyBorder="1" applyAlignment="1">
      <alignment vertical="top" wrapText="1"/>
    </xf>
    <xf numFmtId="187" fontId="7" fillId="15" borderId="6" xfId="1" applyFont="1" applyFill="1" applyBorder="1"/>
    <xf numFmtId="187" fontId="18" fillId="15" borderId="6" xfId="1" applyFont="1" applyFill="1" applyBorder="1"/>
    <xf numFmtId="187" fontId="18" fillId="6" borderId="6" xfId="1" applyFont="1" applyFill="1" applyBorder="1"/>
    <xf numFmtId="187" fontId="18" fillId="7" borderId="6" xfId="1" applyFont="1" applyFill="1" applyBorder="1" applyAlignment="1">
      <alignment vertical="top"/>
    </xf>
    <xf numFmtId="188" fontId="8" fillId="6" borderId="6" xfId="1" applyNumberFormat="1" applyFont="1" applyFill="1" applyBorder="1" applyAlignment="1">
      <alignment horizontal="left" vertical="center"/>
    </xf>
    <xf numFmtId="188" fontId="8" fillId="15" borderId="6" xfId="1" applyNumberFormat="1" applyFont="1" applyFill="1" applyBorder="1" applyAlignment="1">
      <alignment horizontal="left" vertical="center"/>
    </xf>
    <xf numFmtId="188" fontId="7" fillId="15" borderId="6" xfId="1" applyNumberFormat="1" applyFont="1" applyFill="1" applyBorder="1" applyAlignment="1">
      <alignment horizontal="center" vertical="center" wrapText="1"/>
    </xf>
    <xf numFmtId="187" fontId="18" fillId="6" borderId="6" xfId="1" applyFont="1" applyFill="1" applyBorder="1" applyAlignment="1">
      <alignment vertical="top"/>
    </xf>
    <xf numFmtId="189" fontId="8" fillId="11" borderId="6" xfId="1" applyNumberFormat="1" applyFont="1" applyFill="1" applyBorder="1" applyAlignment="1">
      <alignment horizontal="center" vertical="center"/>
    </xf>
    <xf numFmtId="49" fontId="8" fillId="11" borderId="6" xfId="1" applyNumberFormat="1" applyFont="1" applyFill="1" applyBorder="1" applyAlignment="1">
      <alignment horizontal="left" vertical="top"/>
    </xf>
    <xf numFmtId="187" fontId="8" fillId="11" borderId="6" xfId="1" applyFont="1" applyFill="1" applyBorder="1" applyAlignment="1">
      <alignment vertical="top"/>
    </xf>
    <xf numFmtId="187" fontId="18" fillId="11" borderId="6" xfId="1" applyFont="1" applyFill="1" applyBorder="1" applyAlignment="1">
      <alignment vertical="top"/>
    </xf>
    <xf numFmtId="2" fontId="7" fillId="15" borderId="6" xfId="1" applyNumberFormat="1" applyFont="1" applyFill="1" applyBorder="1" applyAlignment="1">
      <alignment horizontal="left" vertical="top" wrapText="1"/>
    </xf>
    <xf numFmtId="188" fontId="8" fillId="9" borderId="6" xfId="1" applyNumberFormat="1" applyFont="1" applyFill="1" applyBorder="1" applyAlignment="1">
      <alignment horizontal="center" vertical="center"/>
    </xf>
    <xf numFmtId="2" fontId="18" fillId="9" borderId="6" xfId="1" applyNumberFormat="1" applyFont="1" applyFill="1" applyBorder="1" applyAlignment="1">
      <alignment vertical="top"/>
    </xf>
    <xf numFmtId="187" fontId="7" fillId="16" borderId="6" xfId="1" applyFont="1" applyFill="1" applyBorder="1" applyAlignment="1">
      <alignment horizontal="right"/>
    </xf>
    <xf numFmtId="0" fontId="9" fillId="6" borderId="0" xfId="0" applyFont="1" applyFill="1"/>
    <xf numFmtId="187" fontId="9" fillId="6" borderId="0" xfId="1" applyFont="1" applyFill="1" applyBorder="1"/>
    <xf numFmtId="2" fontId="9" fillId="6" borderId="0" xfId="0" applyNumberFormat="1" applyFont="1" applyFill="1"/>
    <xf numFmtId="0" fontId="9" fillId="6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center"/>
    </xf>
    <xf numFmtId="187" fontId="9" fillId="6" borderId="0" xfId="1" applyFont="1" applyFill="1"/>
    <xf numFmtId="187" fontId="9" fillId="6" borderId="0" xfId="1" applyFont="1" applyFill="1" applyAlignment="1">
      <alignment horizontal="right"/>
    </xf>
    <xf numFmtId="187" fontId="9" fillId="0" borderId="0" xfId="1" applyFont="1" applyAlignment="1">
      <alignment horizontal="right"/>
    </xf>
    <xf numFmtId="2" fontId="9" fillId="0" borderId="0" xfId="1" applyNumberFormat="1" applyFont="1" applyBorder="1" applyAlignment="1">
      <alignment horizontal="left"/>
    </xf>
    <xf numFmtId="187" fontId="9" fillId="6" borderId="0" xfId="1" applyFont="1" applyFill="1" applyBorder="1" applyAlignment="1">
      <alignment horizontal="center"/>
    </xf>
    <xf numFmtId="187" fontId="9" fillId="0" borderId="0" xfId="1" applyFont="1" applyBorder="1" applyAlignment="1">
      <alignment horizontal="right"/>
    </xf>
    <xf numFmtId="187" fontId="7" fillId="6" borderId="0" xfId="1" applyFont="1" applyFill="1" applyBorder="1"/>
    <xf numFmtId="2" fontId="7" fillId="6" borderId="0" xfId="1" applyNumberFormat="1" applyFont="1" applyFill="1" applyBorder="1"/>
    <xf numFmtId="187" fontId="9" fillId="0" borderId="0" xfId="1" applyFont="1" applyBorder="1" applyAlignment="1">
      <alignment vertical="center"/>
    </xf>
    <xf numFmtId="187" fontId="9" fillId="0" borderId="0" xfId="1" applyFont="1" applyBorder="1" applyAlignment="1">
      <alignment horizontal="left"/>
    </xf>
    <xf numFmtId="0" fontId="9" fillId="0" borderId="0" xfId="1" applyNumberFormat="1" applyFont="1" applyAlignment="1"/>
    <xf numFmtId="0" fontId="7" fillId="11" borderId="6" xfId="0" applyFont="1" applyFill="1" applyBorder="1" applyAlignment="1">
      <alignment vertical="center"/>
    </xf>
    <xf numFmtId="2" fontId="6" fillId="11" borderId="6" xfId="0" applyNumberFormat="1" applyFont="1" applyFill="1" applyBorder="1" applyAlignment="1">
      <alignment horizontal="center" vertical="center" wrapText="1"/>
    </xf>
    <xf numFmtId="0" fontId="7" fillId="15" borderId="6" xfId="0" applyFont="1" applyFill="1" applyBorder="1" applyAlignment="1">
      <alignment vertical="center"/>
    </xf>
    <xf numFmtId="2" fontId="6" fillId="15" borderId="11" xfId="0" applyNumberFormat="1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vertical="center"/>
    </xf>
    <xf numFmtId="2" fontId="7" fillId="9" borderId="11" xfId="0" applyNumberFormat="1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vertical="center"/>
    </xf>
    <xf numFmtId="49" fontId="7" fillId="7" borderId="11" xfId="0" applyNumberFormat="1" applyFont="1" applyFill="1" applyBorder="1" applyAlignment="1">
      <alignment horizontal="center" vertical="center" wrapText="1"/>
    </xf>
    <xf numFmtId="0" fontId="7" fillId="25" borderId="6" xfId="0" applyFont="1" applyFill="1" applyBorder="1" applyAlignment="1">
      <alignment vertical="center"/>
    </xf>
    <xf numFmtId="2" fontId="7" fillId="25" borderId="11" xfId="0" applyNumberFormat="1" applyFont="1" applyFill="1" applyBorder="1" applyAlignment="1">
      <alignment horizontal="center" vertical="center" wrapText="1"/>
    </xf>
    <xf numFmtId="187" fontId="7" fillId="25" borderId="6" xfId="1" applyFont="1" applyFill="1" applyBorder="1" applyAlignment="1">
      <alignment vertical="center"/>
    </xf>
    <xf numFmtId="0" fontId="7" fillId="6" borderId="6" xfId="0" applyFont="1" applyFill="1" applyBorder="1" applyAlignment="1">
      <alignment vertical="center"/>
    </xf>
    <xf numFmtId="187" fontId="7" fillId="0" borderId="6" xfId="1" applyFont="1" applyBorder="1" applyAlignment="1">
      <alignment vertical="center"/>
    </xf>
    <xf numFmtId="2" fontId="7" fillId="0" borderId="11" xfId="0" applyNumberFormat="1" applyFont="1" applyBorder="1" applyAlignment="1">
      <alignment horizontal="center" vertical="center" wrapText="1"/>
    </xf>
    <xf numFmtId="0" fontId="8" fillId="6" borderId="6" xfId="0" applyFont="1" applyFill="1" applyBorder="1" applyAlignment="1">
      <alignment vertical="top"/>
    </xf>
    <xf numFmtId="49" fontId="7" fillId="15" borderId="6" xfId="0" applyNumberFormat="1" applyFont="1" applyFill="1" applyBorder="1" applyAlignment="1">
      <alignment horizontal="center" vertical="top" wrapText="1"/>
    </xf>
    <xf numFmtId="0" fontId="7" fillId="6" borderId="6" xfId="0" applyFont="1" applyFill="1" applyBorder="1" applyAlignment="1">
      <alignment horizontal="right" vertical="center"/>
    </xf>
    <xf numFmtId="2" fontId="7" fillId="6" borderId="6" xfId="0" applyNumberFormat="1" applyFont="1" applyFill="1" applyBorder="1" applyAlignment="1">
      <alignment horizontal="left" vertical="center" wrapText="1"/>
    </xf>
    <xf numFmtId="1" fontId="7" fillId="6" borderId="6" xfId="0" applyNumberFormat="1" applyFont="1" applyFill="1" applyBorder="1" applyAlignment="1">
      <alignment horizontal="center" vertical="center" wrapText="1"/>
    </xf>
    <xf numFmtId="1" fontId="7" fillId="6" borderId="11" xfId="0" applyNumberFormat="1" applyFont="1" applyFill="1" applyBorder="1" applyAlignment="1">
      <alignment horizontal="center" vertical="center" wrapText="1"/>
    </xf>
    <xf numFmtId="2" fontId="7" fillId="15" borderId="6" xfId="0" applyNumberFormat="1" applyFont="1" applyFill="1" applyBorder="1" applyAlignment="1">
      <alignment horizontal="center" vertical="center" wrapText="1"/>
    </xf>
    <xf numFmtId="187" fontId="7" fillId="7" borderId="11" xfId="1" applyFont="1" applyFill="1" applyBorder="1" applyAlignment="1">
      <alignment horizontal="center" vertical="center" wrapText="1"/>
    </xf>
    <xf numFmtId="2" fontId="7" fillId="15" borderId="6" xfId="0" applyNumberFormat="1" applyFont="1" applyFill="1" applyBorder="1" applyAlignment="1">
      <alignment horizontal="left" vertical="center" wrapText="1"/>
    </xf>
    <xf numFmtId="0" fontId="7" fillId="15" borderId="6" xfId="0" applyFont="1" applyFill="1" applyBorder="1" applyAlignment="1">
      <alignment horizontal="center" vertical="center" wrapText="1"/>
    </xf>
    <xf numFmtId="2" fontId="7" fillId="15" borderId="6" xfId="0" applyNumberFormat="1" applyFont="1" applyFill="1" applyBorder="1" applyAlignment="1">
      <alignment horizontal="left" vertical="center"/>
    </xf>
    <xf numFmtId="2" fontId="7" fillId="6" borderId="6" xfId="0" applyNumberFormat="1" applyFont="1" applyFill="1" applyBorder="1" applyAlignment="1">
      <alignment horizontal="left" vertical="center"/>
    </xf>
    <xf numFmtId="2" fontId="6" fillId="6" borderId="11" xfId="0" applyNumberFormat="1" applyFont="1" applyFill="1" applyBorder="1" applyAlignment="1">
      <alignment horizontal="center" vertical="center" wrapText="1"/>
    </xf>
    <xf numFmtId="187" fontId="7" fillId="6" borderId="6" xfId="1" applyFont="1" applyFill="1" applyBorder="1" applyAlignment="1">
      <alignment vertical="center"/>
    </xf>
    <xf numFmtId="2" fontId="6" fillId="11" borderId="6" xfId="0" applyNumberFormat="1" applyFont="1" applyFill="1" applyBorder="1" applyAlignment="1">
      <alignment horizontal="left" vertical="center" wrapText="1"/>
    </xf>
    <xf numFmtId="187" fontId="7" fillId="11" borderId="6" xfId="1" applyFont="1" applyFill="1" applyBorder="1" applyAlignment="1">
      <alignment vertical="center"/>
    </xf>
    <xf numFmtId="0" fontId="7" fillId="12" borderId="6" xfId="0" applyFont="1" applyFill="1" applyBorder="1" applyAlignment="1">
      <alignment vertical="center"/>
    </xf>
    <xf numFmtId="2" fontId="6" fillId="12" borderId="6" xfId="0" applyNumberFormat="1" applyFont="1" applyFill="1" applyBorder="1" applyAlignment="1">
      <alignment horizontal="center" vertical="center" wrapText="1"/>
    </xf>
    <xf numFmtId="187" fontId="7" fillId="12" borderId="6" xfId="1" applyFont="1" applyFill="1" applyBorder="1" applyAlignment="1">
      <alignment vertical="center"/>
    </xf>
    <xf numFmtId="2" fontId="7" fillId="9" borderId="6" xfId="1" applyNumberFormat="1" applyFont="1" applyFill="1" applyBorder="1" applyAlignment="1">
      <alignment horizontal="center" vertical="center" wrapText="1"/>
    </xf>
    <xf numFmtId="187" fontId="7" fillId="9" borderId="6" xfId="1" applyFont="1" applyFill="1" applyBorder="1" applyAlignment="1">
      <alignment horizontal="left" vertical="center"/>
    </xf>
    <xf numFmtId="1" fontId="7" fillId="7" borderId="6" xfId="1" applyNumberFormat="1" applyFont="1" applyFill="1" applyBorder="1" applyAlignment="1">
      <alignment horizontal="center" vertical="center" wrapText="1"/>
    </xf>
    <xf numFmtId="187" fontId="7" fillId="7" borderId="6" xfId="1" applyFont="1" applyFill="1" applyBorder="1" applyAlignment="1">
      <alignment horizontal="left" vertical="center"/>
    </xf>
    <xf numFmtId="0" fontId="7" fillId="4" borderId="6" xfId="0" applyFont="1" applyFill="1" applyBorder="1" applyAlignment="1">
      <alignment vertical="center"/>
    </xf>
    <xf numFmtId="2" fontId="6" fillId="4" borderId="6" xfId="0" applyNumberFormat="1" applyFont="1" applyFill="1" applyBorder="1" applyAlignment="1">
      <alignment horizontal="center" vertical="center" wrapText="1"/>
    </xf>
    <xf numFmtId="187" fontId="7" fillId="4" borderId="6" xfId="1" applyFont="1" applyFill="1" applyBorder="1" applyAlignment="1">
      <alignment vertical="center"/>
    </xf>
    <xf numFmtId="2" fontId="7" fillId="6" borderId="6" xfId="1" applyNumberFormat="1" applyFont="1" applyFill="1" applyBorder="1" applyAlignment="1">
      <alignment horizontal="center" vertical="center" wrapText="1"/>
    </xf>
    <xf numFmtId="187" fontId="7" fillId="6" borderId="10" xfId="1" applyFont="1" applyFill="1" applyBorder="1" applyAlignment="1">
      <alignment vertical="center"/>
    </xf>
    <xf numFmtId="187" fontId="7" fillId="7" borderId="6" xfId="1" applyFont="1" applyFill="1" applyBorder="1" applyAlignment="1">
      <alignment vertical="center"/>
    </xf>
    <xf numFmtId="187" fontId="7" fillId="7" borderId="10" xfId="1" applyFont="1" applyFill="1" applyBorder="1" applyAlignment="1">
      <alignment vertical="center"/>
    </xf>
    <xf numFmtId="2" fontId="7" fillId="4" borderId="6" xfId="1" applyNumberFormat="1" applyFont="1" applyFill="1" applyBorder="1" applyAlignment="1">
      <alignment horizontal="center" vertical="center" wrapText="1"/>
    </xf>
    <xf numFmtId="2" fontId="7" fillId="4" borderId="6" xfId="0" applyNumberFormat="1" applyFont="1" applyFill="1" applyBorder="1" applyAlignment="1">
      <alignment horizontal="center" vertical="center" wrapText="1"/>
    </xf>
    <xf numFmtId="187" fontId="7" fillId="4" borderId="10" xfId="1" applyFont="1" applyFill="1" applyBorder="1" applyAlignment="1">
      <alignment vertical="center"/>
    </xf>
    <xf numFmtId="0" fontId="7" fillId="5" borderId="6" xfId="0" applyFont="1" applyFill="1" applyBorder="1" applyAlignment="1">
      <alignment vertical="center"/>
    </xf>
    <xf numFmtId="2" fontId="7" fillId="5" borderId="6" xfId="0" applyNumberFormat="1" applyFont="1" applyFill="1" applyBorder="1" applyAlignment="1">
      <alignment horizontal="center" vertical="center" wrapText="1"/>
    </xf>
    <xf numFmtId="187" fontId="7" fillId="5" borderId="6" xfId="1" applyFont="1" applyFill="1" applyBorder="1" applyAlignment="1">
      <alignment vertical="center"/>
    </xf>
    <xf numFmtId="187" fontId="7" fillId="5" borderId="10" xfId="1" applyFont="1" applyFill="1" applyBorder="1" applyAlignment="1">
      <alignment vertical="center"/>
    </xf>
    <xf numFmtId="2" fontId="7" fillId="7" borderId="6" xfId="0" applyNumberFormat="1" applyFont="1" applyFill="1" applyBorder="1" applyAlignment="1">
      <alignment horizontal="center" vertical="center" wrapText="1"/>
    </xf>
    <xf numFmtId="187" fontId="7" fillId="9" borderId="6" xfId="1" applyFont="1" applyFill="1" applyBorder="1" applyAlignment="1">
      <alignment vertical="center"/>
    </xf>
    <xf numFmtId="0" fontId="7" fillId="7" borderId="6" xfId="1" applyNumberFormat="1" applyFont="1" applyFill="1" applyBorder="1" applyAlignment="1">
      <alignment horizontal="center" vertical="center" wrapText="1"/>
    </xf>
    <xf numFmtId="2" fontId="7" fillId="15" borderId="6" xfId="1" applyNumberFormat="1" applyFont="1" applyFill="1" applyBorder="1" applyAlignment="1">
      <alignment horizontal="center" vertical="center" wrapText="1"/>
    </xf>
    <xf numFmtId="187" fontId="7" fillId="15" borderId="6" xfId="1" applyFont="1" applyFill="1" applyBorder="1" applyAlignment="1">
      <alignment vertical="center"/>
    </xf>
    <xf numFmtId="187" fontId="7" fillId="15" borderId="10" xfId="1" applyFont="1" applyFill="1" applyBorder="1" applyAlignment="1">
      <alignment vertical="center"/>
    </xf>
    <xf numFmtId="1" fontId="7" fillId="6" borderId="6" xfId="1" applyNumberFormat="1" applyFont="1" applyFill="1" applyBorder="1" applyAlignment="1">
      <alignment horizontal="center" vertical="center" wrapText="1"/>
    </xf>
    <xf numFmtId="188" fontId="7" fillId="9" borderId="6" xfId="0" applyNumberFormat="1" applyFont="1" applyFill="1" applyBorder="1" applyAlignment="1">
      <alignment vertical="center"/>
    </xf>
    <xf numFmtId="2" fontId="7" fillId="9" borderId="6" xfId="0" applyNumberFormat="1" applyFont="1" applyFill="1" applyBorder="1" applyAlignment="1">
      <alignment horizontal="center" vertical="center" wrapText="1"/>
    </xf>
    <xf numFmtId="0" fontId="7" fillId="26" borderId="6" xfId="0" applyFont="1" applyFill="1" applyBorder="1" applyAlignment="1">
      <alignment vertical="center"/>
    </xf>
    <xf numFmtId="2" fontId="7" fillId="26" borderId="6" xfId="0" applyNumberFormat="1" applyFont="1" applyFill="1" applyBorder="1" applyAlignment="1">
      <alignment horizontal="center" vertical="center" wrapText="1"/>
    </xf>
    <xf numFmtId="0" fontId="7" fillId="19" borderId="6" xfId="0" applyFont="1" applyFill="1" applyBorder="1" applyAlignment="1">
      <alignment vertical="center"/>
    </xf>
    <xf numFmtId="2" fontId="7" fillId="19" borderId="11" xfId="0" applyNumberFormat="1" applyFont="1" applyFill="1" applyBorder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2" fontId="6" fillId="12" borderId="6" xfId="0" applyNumberFormat="1" applyFont="1" applyFill="1" applyBorder="1" applyAlignment="1">
      <alignment horizontal="left" vertical="center" wrapText="1"/>
    </xf>
    <xf numFmtId="190" fontId="7" fillId="15" borderId="6" xfId="0" applyNumberFormat="1" applyFont="1" applyFill="1" applyBorder="1" applyAlignment="1">
      <alignment vertical="center" wrapText="1"/>
    </xf>
    <xf numFmtId="0" fontId="8" fillId="15" borderId="0" xfId="0" applyFont="1" applyFill="1" applyAlignment="1">
      <alignment vertical="top"/>
    </xf>
    <xf numFmtId="49" fontId="7" fillId="7" borderId="6" xfId="1" applyNumberFormat="1" applyFont="1" applyFill="1" applyBorder="1" applyAlignment="1">
      <alignment horizontal="center" vertical="center" wrapText="1"/>
    </xf>
    <xf numFmtId="187" fontId="7" fillId="6" borderId="6" xfId="1" applyFont="1" applyFill="1" applyBorder="1" applyAlignment="1">
      <alignment horizontal="right" vertical="center"/>
    </xf>
    <xf numFmtId="0" fontId="19" fillId="0" borderId="0" xfId="0" applyFont="1" applyAlignment="1">
      <alignment horizontal="center"/>
    </xf>
    <xf numFmtId="0" fontId="20" fillId="6" borderId="6" xfId="0" applyFont="1" applyFill="1" applyBorder="1" applyAlignment="1">
      <alignment horizontal="right" vertical="top"/>
    </xf>
    <xf numFmtId="191" fontId="20" fillId="6" borderId="6" xfId="1" applyNumberFormat="1" applyFont="1" applyFill="1" applyBorder="1" applyAlignment="1">
      <alignment horizontal="right" vertical="top"/>
    </xf>
    <xf numFmtId="0" fontId="11" fillId="9" borderId="6" xfId="0" applyFont="1" applyFill="1" applyBorder="1" applyAlignment="1">
      <alignment horizontal="left" vertical="top"/>
    </xf>
    <xf numFmtId="0" fontId="3" fillId="0" borderId="6" xfId="0" applyFont="1" applyBorder="1" applyAlignment="1">
      <alignment vertical="top"/>
    </xf>
    <xf numFmtId="2" fontId="20" fillId="16" borderId="6" xfId="0" applyNumberFormat="1" applyFont="1" applyFill="1" applyBorder="1" applyAlignment="1">
      <alignment horizontal="center" vertical="top"/>
    </xf>
    <xf numFmtId="0" fontId="11" fillId="6" borderId="3" xfId="0" applyFont="1" applyFill="1" applyBorder="1" applyAlignment="1">
      <alignment horizontal="center" vertical="center"/>
    </xf>
    <xf numFmtId="0" fontId="8" fillId="6" borderId="0" xfId="0" applyFont="1" applyFill="1" applyAlignment="1">
      <alignment vertical="top"/>
    </xf>
    <xf numFmtId="2" fontId="7" fillId="9" borderId="6" xfId="0" applyNumberFormat="1" applyFont="1" applyFill="1" applyBorder="1" applyAlignment="1">
      <alignment horizontal="left" vertical="center" wrapText="1"/>
    </xf>
    <xf numFmtId="1" fontId="7" fillId="7" borderId="6" xfId="0" applyNumberFormat="1" applyFont="1" applyFill="1" applyBorder="1" applyAlignment="1">
      <alignment horizontal="center" vertical="center" wrapText="1"/>
    </xf>
    <xf numFmtId="187" fontId="18" fillId="6" borderId="6" xfId="1" applyFont="1" applyFill="1" applyBorder="1" applyAlignment="1">
      <alignment vertical="center"/>
    </xf>
    <xf numFmtId="188" fontId="8" fillId="15" borderId="6" xfId="1" applyNumberFormat="1" applyFont="1" applyFill="1" applyBorder="1" applyAlignment="1">
      <alignment horizontal="center" vertical="center" wrapText="1"/>
    </xf>
    <xf numFmtId="187" fontId="9" fillId="0" borderId="0" xfId="1" applyFont="1" applyBorder="1" applyAlignment="1">
      <alignment horizontal="left" vertical="center"/>
    </xf>
    <xf numFmtId="187" fontId="7" fillId="6" borderId="0" xfId="1" applyFont="1" applyFill="1" applyBorder="1" applyAlignment="1">
      <alignment horizontal="right"/>
    </xf>
    <xf numFmtId="2" fontId="7" fillId="6" borderId="0" xfId="0" applyNumberFormat="1" applyFont="1" applyFill="1"/>
    <xf numFmtId="0" fontId="7" fillId="6" borderId="16" xfId="0" applyFont="1" applyFill="1" applyBorder="1"/>
    <xf numFmtId="0" fontId="18" fillId="6" borderId="16" xfId="0" applyFont="1" applyFill="1" applyBorder="1"/>
    <xf numFmtId="0" fontId="7" fillId="6" borderId="0" xfId="0" applyFont="1" applyFill="1"/>
    <xf numFmtId="187" fontId="7" fillId="6" borderId="0" xfId="1" applyFont="1" applyFill="1" applyBorder="1" applyAlignment="1">
      <alignment horizontal="center"/>
    </xf>
    <xf numFmtId="2" fontId="8" fillId="29" borderId="6" xfId="1" applyNumberFormat="1" applyFont="1" applyFill="1" applyBorder="1" applyAlignment="1">
      <alignment horizontal="left" vertical="top" wrapText="1"/>
    </xf>
    <xf numFmtId="187" fontId="8" fillId="29" borderId="6" xfId="1" applyFont="1" applyFill="1" applyBorder="1" applyAlignment="1">
      <alignment vertical="top"/>
    </xf>
    <xf numFmtId="2" fontId="8" fillId="29" borderId="6" xfId="1" applyNumberFormat="1" applyFont="1" applyFill="1" applyBorder="1" applyAlignment="1">
      <alignment vertical="top"/>
    </xf>
    <xf numFmtId="2" fontId="11" fillId="29" borderId="6" xfId="0" applyNumberFormat="1" applyFont="1" applyFill="1" applyBorder="1" applyAlignment="1">
      <alignment vertical="top" wrapText="1"/>
    </xf>
    <xf numFmtId="0" fontId="28" fillId="0" borderId="6" xfId="0" applyFont="1" applyBorder="1" applyAlignment="1">
      <alignment vertical="top" wrapText="1"/>
    </xf>
    <xf numFmtId="1" fontId="20" fillId="29" borderId="6" xfId="0" applyNumberFormat="1" applyFont="1" applyFill="1" applyBorder="1" applyAlignment="1">
      <alignment horizontal="center" vertical="top"/>
    </xf>
    <xf numFmtId="187" fontId="8" fillId="29" borderId="6" xfId="0" applyNumberFormat="1" applyFont="1" applyFill="1" applyBorder="1" applyAlignment="1">
      <alignment horizontal="center" vertical="top"/>
    </xf>
    <xf numFmtId="0" fontId="11" fillId="29" borderId="6" xfId="0" applyFont="1" applyFill="1" applyBorder="1" applyAlignment="1">
      <alignment horizontal="left" vertical="top"/>
    </xf>
    <xf numFmtId="2" fontId="8" fillId="29" borderId="6" xfId="0" applyNumberFormat="1" applyFont="1" applyFill="1" applyBorder="1" applyAlignment="1">
      <alignment vertical="top" wrapText="1"/>
    </xf>
    <xf numFmtId="187" fontId="11" fillId="29" borderId="6" xfId="0" applyNumberFormat="1" applyFont="1" applyFill="1" applyBorder="1" applyAlignment="1">
      <alignment horizontal="center" vertical="top"/>
    </xf>
    <xf numFmtId="2" fontId="8" fillId="0" borderId="6" xfId="0" applyNumberFormat="1" applyFont="1" applyBorder="1" applyAlignment="1">
      <alignment horizontal="left" vertical="top" wrapText="1"/>
    </xf>
    <xf numFmtId="0" fontId="20" fillId="8" borderId="6" xfId="0" applyFont="1" applyFill="1" applyBorder="1" applyAlignment="1">
      <alignment horizontal="center" vertical="top"/>
    </xf>
    <xf numFmtId="2" fontId="8" fillId="8" borderId="6" xfId="0" applyNumberFormat="1" applyFont="1" applyFill="1" applyBorder="1" applyAlignment="1">
      <alignment vertical="top" wrapText="1"/>
    </xf>
    <xf numFmtId="2" fontId="7" fillId="15" borderId="6" xfId="0" applyNumberFormat="1" applyFont="1" applyFill="1" applyBorder="1" applyAlignment="1">
      <alignment horizontal="center" vertical="top" wrapText="1"/>
    </xf>
    <xf numFmtId="0" fontId="8" fillId="27" borderId="6" xfId="0" applyFont="1" applyFill="1" applyBorder="1" applyAlignment="1">
      <alignment vertical="top"/>
    </xf>
    <xf numFmtId="0" fontId="29" fillId="23" borderId="6" xfId="4" quotePrefix="1" applyFont="1" applyFill="1" applyBorder="1" applyAlignment="1">
      <alignment horizontal="center" vertical="top" wrapText="1" shrinkToFit="1"/>
    </xf>
    <xf numFmtId="187" fontId="29" fillId="23" borderId="6" xfId="1" quotePrefix="1" applyFont="1" applyFill="1" applyBorder="1" applyAlignment="1">
      <alignment horizontal="right" vertical="top" wrapText="1" shrinkToFit="1"/>
    </xf>
    <xf numFmtId="187" fontId="16" fillId="0" borderId="0" xfId="1" applyFont="1" applyBorder="1" applyAlignment="1">
      <alignment horizontal="right"/>
    </xf>
    <xf numFmtId="187" fontId="16" fillId="0" borderId="0" xfId="1" applyFont="1" applyBorder="1"/>
    <xf numFmtId="2" fontId="16" fillId="0" borderId="0" xfId="0" applyNumberFormat="1" applyFont="1"/>
    <xf numFmtId="1" fontId="20" fillId="30" borderId="6" xfId="0" applyNumberFormat="1" applyFont="1" applyFill="1" applyBorder="1" applyAlignment="1">
      <alignment horizontal="center" vertical="top"/>
    </xf>
    <xf numFmtId="2" fontId="8" fillId="30" borderId="6" xfId="0" applyNumberFormat="1" applyFont="1" applyFill="1" applyBorder="1" applyAlignment="1">
      <alignment vertical="top" wrapText="1"/>
    </xf>
    <xf numFmtId="187" fontId="8" fillId="30" borderId="6" xfId="0" applyNumberFormat="1" applyFont="1" applyFill="1" applyBorder="1" applyAlignment="1">
      <alignment horizontal="center" vertical="top"/>
    </xf>
    <xf numFmtId="0" fontId="11" fillId="30" borderId="6" xfId="0" applyFont="1" applyFill="1" applyBorder="1" applyAlignment="1">
      <alignment horizontal="left" vertical="top"/>
    </xf>
    <xf numFmtId="0" fontId="14" fillId="0" borderId="6" xfId="0" applyFont="1" applyBorder="1" applyAlignment="1">
      <alignment vertical="top" wrapText="1"/>
    </xf>
    <xf numFmtId="0" fontId="8" fillId="6" borderId="6" xfId="0" applyFont="1" applyFill="1" applyBorder="1" applyAlignment="1">
      <alignment horizontal="right" vertical="center"/>
    </xf>
    <xf numFmtId="187" fontId="27" fillId="6" borderId="6" xfId="0" applyNumberFormat="1" applyFont="1" applyFill="1" applyBorder="1" applyAlignment="1">
      <alignment vertical="top" wrapText="1"/>
    </xf>
    <xf numFmtId="187" fontId="20" fillId="4" borderId="6" xfId="1" applyFont="1" applyFill="1" applyBorder="1" applyAlignment="1">
      <alignment horizontal="center" vertical="top"/>
    </xf>
    <xf numFmtId="187" fontId="11" fillId="8" borderId="6" xfId="0" applyNumberFormat="1" applyFont="1" applyFill="1" applyBorder="1" applyAlignment="1">
      <alignment horizontal="center" vertical="top"/>
    </xf>
    <xf numFmtId="0" fontId="13" fillId="8" borderId="6" xfId="0" applyFont="1" applyFill="1" applyBorder="1" applyAlignment="1">
      <alignment vertical="top" wrapText="1"/>
    </xf>
    <xf numFmtId="0" fontId="20" fillId="10" borderId="6" xfId="0" applyFont="1" applyFill="1" applyBorder="1" applyAlignment="1">
      <alignment horizontal="center" vertical="top"/>
    </xf>
    <xf numFmtId="0" fontId="13" fillId="10" borderId="6" xfId="0" applyFont="1" applyFill="1" applyBorder="1" applyAlignment="1">
      <alignment vertical="top" wrapText="1"/>
    </xf>
    <xf numFmtId="0" fontId="11" fillId="16" borderId="6" xfId="0" applyFont="1" applyFill="1" applyBorder="1" applyAlignment="1">
      <alignment vertical="top" wrapText="1"/>
    </xf>
    <xf numFmtId="0" fontId="20" fillId="6" borderId="0" xfId="0" applyFont="1" applyFill="1" applyAlignment="1">
      <alignment horizontal="center"/>
    </xf>
    <xf numFmtId="2" fontId="7" fillId="6" borderId="0" xfId="0" applyNumberFormat="1" applyFont="1" applyFill="1" applyAlignment="1">
      <alignment horizontal="center" wrapText="1"/>
    </xf>
    <xf numFmtId="2" fontId="7" fillId="6" borderId="16" xfId="0" applyNumberFormat="1" applyFont="1" applyFill="1" applyBorder="1" applyAlignment="1">
      <alignment horizontal="center"/>
    </xf>
    <xf numFmtId="2" fontId="9" fillId="6" borderId="16" xfId="0" applyNumberFormat="1" applyFont="1" applyFill="1" applyBorder="1"/>
    <xf numFmtId="187" fontId="7" fillId="6" borderId="16" xfId="1" applyFont="1" applyFill="1" applyBorder="1" applyAlignment="1">
      <alignment horizontal="center"/>
    </xf>
    <xf numFmtId="187" fontId="9" fillId="6" borderId="16" xfId="1" applyFont="1" applyFill="1" applyBorder="1" applyAlignment="1">
      <alignment horizontal="center"/>
    </xf>
    <xf numFmtId="0" fontId="11" fillId="6" borderId="16" xfId="0" applyFont="1" applyFill="1" applyBorder="1"/>
    <xf numFmtId="2" fontId="7" fillId="6" borderId="0" xfId="0" applyNumberFormat="1" applyFont="1" applyFill="1" applyAlignment="1">
      <alignment horizontal="center"/>
    </xf>
    <xf numFmtId="0" fontId="30" fillId="6" borderId="0" xfId="0" applyFont="1" applyFill="1" applyAlignment="1">
      <alignment horizontal="center"/>
    </xf>
    <xf numFmtId="2" fontId="30" fillId="6" borderId="0" xfId="0" applyNumberFormat="1" applyFont="1" applyFill="1" applyAlignment="1">
      <alignment horizontal="center" wrapText="1"/>
    </xf>
    <xf numFmtId="187" fontId="30" fillId="6" borderId="0" xfId="1" applyFont="1" applyFill="1" applyBorder="1" applyAlignment="1"/>
    <xf numFmtId="2" fontId="30" fillId="6" borderId="0" xfId="0" applyNumberFormat="1" applyFont="1" applyFill="1" applyAlignment="1">
      <alignment horizontal="center"/>
    </xf>
    <xf numFmtId="187" fontId="31" fillId="6" borderId="0" xfId="0" applyNumberFormat="1" applyFont="1" applyFill="1" applyAlignment="1">
      <alignment horizontal="center"/>
    </xf>
    <xf numFmtId="187" fontId="32" fillId="6" borderId="0" xfId="0" applyNumberFormat="1" applyFont="1" applyFill="1" applyAlignment="1">
      <alignment horizontal="center"/>
    </xf>
    <xf numFmtId="187" fontId="32" fillId="6" borderId="0" xfId="1" applyFont="1" applyFill="1" applyBorder="1" applyAlignment="1">
      <alignment horizontal="left"/>
    </xf>
    <xf numFmtId="187" fontId="30" fillId="0" borderId="0" xfId="1" applyFont="1" applyBorder="1" applyAlignment="1">
      <alignment horizontal="left"/>
    </xf>
    <xf numFmtId="2" fontId="30" fillId="0" borderId="0" xfId="0" applyNumberFormat="1" applyFont="1" applyAlignment="1">
      <alignment wrapText="1"/>
    </xf>
    <xf numFmtId="2" fontId="30" fillId="0" borderId="0" xfId="0" applyNumberFormat="1" applyFont="1"/>
    <xf numFmtId="187" fontId="30" fillId="0" borderId="0" xfId="0" applyNumberFormat="1" applyFont="1" applyAlignment="1">
      <alignment horizontal="center"/>
    </xf>
    <xf numFmtId="0" fontId="32" fillId="0" borderId="0" xfId="0" applyFont="1"/>
    <xf numFmtId="187" fontId="32" fillId="0" borderId="0" xfId="1" applyFont="1" applyBorder="1" applyAlignment="1">
      <alignment horizontal="right"/>
    </xf>
    <xf numFmtId="0" fontId="32" fillId="0" borderId="0" xfId="0" applyFont="1" applyAlignment="1">
      <alignment horizontal="center"/>
    </xf>
    <xf numFmtId="0" fontId="32" fillId="0" borderId="0" xfId="0" applyFont="1" applyAlignment="1">
      <alignment horizontal="left"/>
    </xf>
    <xf numFmtId="0" fontId="33" fillId="0" borderId="0" xfId="0" applyFont="1"/>
    <xf numFmtId="2" fontId="32" fillId="6" borderId="0" xfId="0" applyNumberFormat="1" applyFont="1" applyFill="1" applyAlignment="1">
      <alignment horizontal="center" wrapText="1"/>
    </xf>
    <xf numFmtId="187" fontId="30" fillId="0" borderId="0" xfId="1" applyFont="1" applyFill="1" applyBorder="1" applyAlignment="1"/>
    <xf numFmtId="187" fontId="7" fillId="0" borderId="0" xfId="1" applyFont="1" applyBorder="1" applyAlignment="1"/>
    <xf numFmtId="2" fontId="11" fillId="6" borderId="6" xfId="0" applyNumberFormat="1" applyFont="1" applyFill="1" applyBorder="1" applyAlignment="1">
      <alignment horizontal="center" vertical="top"/>
    </xf>
    <xf numFmtId="0" fontId="34" fillId="0" borderId="0" xfId="0" applyFont="1" applyAlignment="1">
      <alignment horizontal="left"/>
    </xf>
    <xf numFmtId="189" fontId="20" fillId="15" borderId="6" xfId="1" applyNumberFormat="1" applyFont="1" applyFill="1" applyBorder="1" applyAlignment="1">
      <alignment vertical="top"/>
    </xf>
    <xf numFmtId="187" fontId="11" fillId="0" borderId="6" xfId="1" applyFont="1" applyBorder="1" applyAlignment="1">
      <alignment horizontal="left" vertical="top" wrapText="1"/>
    </xf>
    <xf numFmtId="189" fontId="20" fillId="29" borderId="6" xfId="1" applyNumberFormat="1" applyFont="1" applyFill="1" applyBorder="1" applyAlignment="1">
      <alignment vertical="top"/>
    </xf>
    <xf numFmtId="0" fontId="3" fillId="6" borderId="6" xfId="0" applyFont="1" applyFill="1" applyBorder="1" applyAlignment="1">
      <alignment vertical="top"/>
    </xf>
    <xf numFmtId="43" fontId="20" fillId="9" borderId="6" xfId="1" applyNumberFormat="1" applyFont="1" applyFill="1" applyBorder="1" applyAlignment="1">
      <alignment vertical="top"/>
    </xf>
    <xf numFmtId="188" fontId="8" fillId="7" borderId="6" xfId="1" applyNumberFormat="1" applyFont="1" applyFill="1" applyBorder="1" applyAlignment="1">
      <alignment vertical="top" wrapText="1"/>
    </xf>
    <xf numFmtId="187" fontId="11" fillId="7" borderId="6" xfId="0" applyNumberFormat="1" applyFont="1" applyFill="1" applyBorder="1" applyAlignment="1">
      <alignment vertical="top" wrapText="1"/>
    </xf>
    <xf numFmtId="187" fontId="20" fillId="9" borderId="6" xfId="1" applyFont="1" applyFill="1" applyBorder="1" applyAlignment="1">
      <alignment vertical="top"/>
    </xf>
    <xf numFmtId="0" fontId="20" fillId="7" borderId="6" xfId="0" applyFont="1" applyFill="1" applyBorder="1" applyAlignment="1">
      <alignment horizontal="center" vertical="top" wrapText="1"/>
    </xf>
    <xf numFmtId="2" fontId="8" fillId="4" borderId="6" xfId="0" applyNumberFormat="1" applyFont="1" applyFill="1" applyBorder="1" applyAlignment="1">
      <alignment vertical="top" wrapText="1"/>
    </xf>
    <xf numFmtId="187" fontId="8" fillId="4" borderId="6" xfId="0" applyNumberFormat="1" applyFont="1" applyFill="1" applyBorder="1" applyAlignment="1">
      <alignment horizontal="center" vertical="top"/>
    </xf>
    <xf numFmtId="187" fontId="8" fillId="4" borderId="6" xfId="1" applyFont="1" applyFill="1" applyBorder="1" applyAlignment="1">
      <alignment vertical="top" wrapText="1"/>
    </xf>
    <xf numFmtId="187" fontId="8" fillId="8" borderId="6" xfId="1" applyFont="1" applyFill="1" applyBorder="1" applyAlignment="1">
      <alignment vertical="top" wrapText="1"/>
    </xf>
    <xf numFmtId="2" fontId="8" fillId="10" borderId="6" xfId="0" applyNumberFormat="1" applyFont="1" applyFill="1" applyBorder="1" applyAlignment="1">
      <alignment vertical="top" wrapText="1"/>
    </xf>
    <xf numFmtId="187" fontId="14" fillId="6" borderId="6" xfId="0" applyNumberFormat="1" applyFont="1" applyFill="1" applyBorder="1" applyAlignment="1">
      <alignment horizontal="center" vertical="top"/>
    </xf>
    <xf numFmtId="0" fontId="11" fillId="15" borderId="6" xfId="0" applyFont="1" applyFill="1" applyBorder="1" applyAlignment="1">
      <alignment vertical="top" wrapText="1"/>
    </xf>
    <xf numFmtId="187" fontId="8" fillId="20" borderId="6" xfId="0" applyNumberFormat="1" applyFont="1" applyFill="1" applyBorder="1" applyAlignment="1">
      <alignment horizontal="center" vertical="top"/>
    </xf>
    <xf numFmtId="49" fontId="8" fillId="0" borderId="6" xfId="0" applyNumberFormat="1" applyFont="1" applyBorder="1" applyAlignment="1">
      <alignment vertical="top" wrapText="1"/>
    </xf>
    <xf numFmtId="2" fontId="8" fillId="6" borderId="6" xfId="0" applyNumberFormat="1" applyFont="1" applyFill="1" applyBorder="1" applyAlignment="1">
      <alignment horizontal="center" vertical="top"/>
    </xf>
    <xf numFmtId="0" fontId="20" fillId="6" borderId="6" xfId="0" applyFont="1" applyFill="1" applyBorder="1" applyAlignment="1">
      <alignment horizontal="left" vertical="top" wrapText="1"/>
    </xf>
    <xf numFmtId="0" fontId="20" fillId="6" borderId="6" xfId="0" applyFont="1" applyFill="1" applyBorder="1" applyAlignment="1">
      <alignment horizontal="center" vertical="top" wrapText="1"/>
    </xf>
    <xf numFmtId="188" fontId="20" fillId="9" borderId="6" xfId="0" applyNumberFormat="1" applyFont="1" applyFill="1" applyBorder="1" applyAlignment="1">
      <alignment horizontal="center" vertical="top"/>
    </xf>
    <xf numFmtId="187" fontId="15" fillId="0" borderId="0" xfId="1" applyFont="1" applyFill="1" applyBorder="1" applyAlignment="1"/>
    <xf numFmtId="187" fontId="7" fillId="0" borderId="0" xfId="1" applyFont="1" applyBorder="1" applyAlignment="1">
      <alignment horizontal="right"/>
    </xf>
    <xf numFmtId="2" fontId="7" fillId="0" borderId="0" xfId="1" applyNumberFormat="1" applyFont="1" applyBorder="1" applyAlignment="1">
      <alignment horizontal="left"/>
    </xf>
    <xf numFmtId="187" fontId="7" fillId="0" borderId="0" xfId="1" applyFont="1" applyBorder="1" applyAlignment="1">
      <alignment horizontal="left"/>
    </xf>
    <xf numFmtId="0" fontId="6" fillId="6" borderId="0" xfId="0" applyFont="1" applyFill="1"/>
    <xf numFmtId="0" fontId="17" fillId="0" borderId="0" xfId="0" applyFont="1"/>
    <xf numFmtId="187" fontId="17" fillId="0" borderId="0" xfId="1" applyFont="1" applyFill="1" applyBorder="1" applyAlignment="1"/>
    <xf numFmtId="187" fontId="17" fillId="0" borderId="0" xfId="1" applyFont="1" applyFill="1" applyBorder="1" applyAlignment="1">
      <alignment horizontal="center"/>
    </xf>
    <xf numFmtId="187" fontId="17" fillId="0" borderId="0" xfId="0" applyNumberFormat="1" applyFont="1"/>
    <xf numFmtId="187" fontId="35" fillId="6" borderId="0" xfId="0" applyNumberFormat="1" applyFont="1" applyFill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2" fontId="6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2" fontId="7" fillId="0" borderId="0" xfId="0" applyNumberFormat="1" applyFont="1" applyAlignment="1">
      <alignment horizontal="center" vertical="center" wrapText="1"/>
    </xf>
    <xf numFmtId="0" fontId="10" fillId="6" borderId="0" xfId="0" applyFont="1" applyFill="1" applyAlignment="1">
      <alignment vertical="center"/>
    </xf>
    <xf numFmtId="2" fontId="10" fillId="6" borderId="0" xfId="0" applyNumberFormat="1" applyFont="1" applyFill="1" applyAlignment="1">
      <alignment horizontal="center" vertical="center" wrapText="1"/>
    </xf>
    <xf numFmtId="187" fontId="7" fillId="0" borderId="0" xfId="1" applyFont="1" applyBorder="1"/>
    <xf numFmtId="0" fontId="0" fillId="6" borderId="0" xfId="0" applyFill="1"/>
    <xf numFmtId="2" fontId="30" fillId="25" borderId="6" xfId="1" applyNumberFormat="1" applyFont="1" applyFill="1" applyBorder="1" applyAlignment="1">
      <alignment horizontal="left" vertical="center" wrapText="1"/>
    </xf>
    <xf numFmtId="2" fontId="20" fillId="25" borderId="6" xfId="1" applyNumberFormat="1" applyFont="1" applyFill="1" applyBorder="1" applyAlignment="1">
      <alignment vertical="center" wrapText="1"/>
    </xf>
    <xf numFmtId="2" fontId="32" fillId="0" borderId="6" xfId="1" applyNumberFormat="1" applyFont="1" applyBorder="1" applyAlignment="1">
      <alignment horizontal="left" vertical="top" shrinkToFit="1"/>
    </xf>
    <xf numFmtId="2" fontId="20" fillId="6" borderId="6" xfId="1" quotePrefix="1" applyNumberFormat="1" applyFont="1" applyFill="1" applyBorder="1" applyAlignment="1">
      <alignment horizontal="left" vertical="center" wrapText="1"/>
    </xf>
    <xf numFmtId="49" fontId="20" fillId="6" borderId="6" xfId="1" applyNumberFormat="1" applyFont="1" applyFill="1" applyBorder="1" applyAlignment="1">
      <alignment vertical="top" wrapText="1"/>
    </xf>
    <xf numFmtId="189" fontId="20" fillId="7" borderId="6" xfId="1" applyNumberFormat="1" applyFont="1" applyFill="1" applyBorder="1" applyAlignment="1">
      <alignment horizontal="right" vertical="top"/>
    </xf>
    <xf numFmtId="2" fontId="11" fillId="7" borderId="6" xfId="1" applyNumberFormat="1" applyFont="1" applyFill="1" applyBorder="1" applyAlignment="1">
      <alignment horizontal="right" vertical="top" wrapText="1"/>
    </xf>
    <xf numFmtId="2" fontId="8" fillId="7" borderId="6" xfId="0" applyNumberFormat="1" applyFont="1" applyFill="1" applyBorder="1" applyAlignment="1">
      <alignment horizontal="left" vertical="top" wrapText="1"/>
    </xf>
    <xf numFmtId="0" fontId="20" fillId="32" borderId="6" xfId="0" applyFont="1" applyFill="1" applyBorder="1" applyAlignment="1">
      <alignment horizontal="center" vertical="top"/>
    </xf>
    <xf numFmtId="2" fontId="8" fillId="32" borderId="6" xfId="0" applyNumberFormat="1" applyFont="1" applyFill="1" applyBorder="1" applyAlignment="1">
      <alignment vertical="top" wrapText="1"/>
    </xf>
    <xf numFmtId="187" fontId="8" fillId="32" borderId="6" xfId="1" applyFont="1" applyFill="1" applyBorder="1" applyAlignment="1">
      <alignment vertical="top"/>
    </xf>
    <xf numFmtId="187" fontId="8" fillId="32" borderId="6" xfId="0" applyNumberFormat="1" applyFont="1" applyFill="1" applyBorder="1" applyAlignment="1">
      <alignment horizontal="center" vertical="top"/>
    </xf>
    <xf numFmtId="0" fontId="11" fillId="32" borderId="6" xfId="0" applyFont="1" applyFill="1" applyBorder="1" applyAlignment="1">
      <alignment horizontal="center" vertical="top"/>
    </xf>
    <xf numFmtId="0" fontId="11" fillId="32" borderId="6" xfId="0" applyFont="1" applyFill="1" applyBorder="1" applyAlignment="1">
      <alignment horizontal="left" vertical="top"/>
    </xf>
    <xf numFmtId="187" fontId="20" fillId="15" borderId="6" xfId="1" applyFont="1" applyFill="1" applyBorder="1" applyAlignment="1">
      <alignment horizontal="center" vertical="top"/>
    </xf>
    <xf numFmtId="2" fontId="18" fillId="7" borderId="6" xfId="0" applyNumberFormat="1" applyFont="1" applyFill="1" applyBorder="1" applyAlignment="1">
      <alignment vertical="top" wrapText="1"/>
    </xf>
    <xf numFmtId="0" fontId="8" fillId="6" borderId="6" xfId="0" applyFont="1" applyFill="1" applyBorder="1" applyAlignment="1">
      <alignment vertical="top" wrapText="1"/>
    </xf>
    <xf numFmtId="49" fontId="24" fillId="11" borderId="6" xfId="1" applyNumberFormat="1" applyFont="1" applyFill="1" applyBorder="1" applyAlignment="1">
      <alignment vertical="top"/>
    </xf>
    <xf numFmtId="49" fontId="24" fillId="15" borderId="6" xfId="1" applyNumberFormat="1" applyFont="1" applyFill="1" applyBorder="1" applyAlignment="1">
      <alignment vertical="top" wrapText="1"/>
    </xf>
    <xf numFmtId="49" fontId="24" fillId="9" borderId="6" xfId="1" applyNumberFormat="1" applyFont="1" applyFill="1" applyBorder="1" applyAlignment="1">
      <alignment vertical="top"/>
    </xf>
    <xf numFmtId="187" fontId="7" fillId="22" borderId="6" xfId="1" applyFont="1" applyFill="1" applyBorder="1" applyAlignment="1">
      <alignment vertical="top"/>
    </xf>
    <xf numFmtId="187" fontId="18" fillId="22" borderId="6" xfId="1" applyFont="1" applyFill="1" applyBorder="1" applyAlignment="1">
      <alignment vertical="top"/>
    </xf>
    <xf numFmtId="49" fontId="24" fillId="7" borderId="6" xfId="1" applyNumberFormat="1" applyFont="1" applyFill="1" applyBorder="1" applyAlignment="1">
      <alignment vertical="top"/>
    </xf>
    <xf numFmtId="49" fontId="24" fillId="9" borderId="5" xfId="1" applyNumberFormat="1" applyFont="1" applyFill="1" applyBorder="1" applyAlignment="1">
      <alignment vertical="top" wrapText="1"/>
    </xf>
    <xf numFmtId="1" fontId="24" fillId="9" borderId="5" xfId="1" applyNumberFormat="1" applyFont="1" applyFill="1" applyBorder="1" applyAlignment="1">
      <alignment vertical="top" wrapText="1"/>
    </xf>
    <xf numFmtId="49" fontId="24" fillId="6" borderId="6" xfId="1" applyNumberFormat="1" applyFont="1" applyFill="1" applyBorder="1" applyAlignment="1">
      <alignment vertical="top"/>
    </xf>
    <xf numFmtId="187" fontId="24" fillId="7" borderId="6" xfId="1" applyFont="1" applyFill="1" applyBorder="1" applyAlignment="1">
      <alignment vertical="top" wrapText="1"/>
    </xf>
    <xf numFmtId="49" fontId="24" fillId="6" borderId="6" xfId="1" applyNumberFormat="1" applyFont="1" applyFill="1" applyBorder="1" applyAlignment="1">
      <alignment vertical="top" wrapText="1"/>
    </xf>
    <xf numFmtId="49" fontId="8" fillId="15" borderId="6" xfId="1" applyNumberFormat="1" applyFont="1" applyFill="1" applyBorder="1" applyAlignment="1">
      <alignment vertical="top" wrapText="1"/>
    </xf>
    <xf numFmtId="49" fontId="8" fillId="6" borderId="6" xfId="1" applyNumberFormat="1" applyFont="1" applyFill="1" applyBorder="1" applyAlignment="1">
      <alignment vertical="top"/>
    </xf>
    <xf numFmtId="49" fontId="24" fillId="6" borderId="0" xfId="1" applyNumberFormat="1" applyFont="1" applyFill="1" applyBorder="1" applyAlignment="1">
      <alignment vertical="top"/>
    </xf>
    <xf numFmtId="49" fontId="7" fillId="6" borderId="0" xfId="1" applyNumberFormat="1" applyFont="1" applyFill="1" applyBorder="1" applyAlignment="1">
      <alignment vertical="top"/>
    </xf>
    <xf numFmtId="49" fontId="10" fillId="6" borderId="0" xfId="1" applyNumberFormat="1" applyFont="1" applyFill="1" applyBorder="1" applyAlignment="1">
      <alignment vertical="top"/>
    </xf>
    <xf numFmtId="49" fontId="9" fillId="6" borderId="0" xfId="1" applyNumberFormat="1" applyFont="1" applyFill="1" applyBorder="1" applyAlignment="1">
      <alignment vertical="top"/>
    </xf>
    <xf numFmtId="187" fontId="8" fillId="16" borderId="6" xfId="1" applyFont="1" applyFill="1" applyBorder="1" applyAlignment="1">
      <alignment horizontal="center" vertical="top"/>
    </xf>
    <xf numFmtId="2" fontId="11" fillId="16" borderId="6" xfId="0" applyNumberFormat="1" applyFont="1" applyFill="1" applyBorder="1" applyAlignment="1">
      <alignment vertical="top"/>
    </xf>
    <xf numFmtId="187" fontId="8" fillId="32" borderId="6" xfId="1" applyFont="1" applyFill="1" applyBorder="1" applyAlignment="1">
      <alignment vertical="top" wrapText="1"/>
    </xf>
    <xf numFmtId="0" fontId="11" fillId="32" borderId="6" xfId="0" applyFont="1" applyFill="1" applyBorder="1" applyAlignment="1">
      <alignment vertical="top"/>
    </xf>
    <xf numFmtId="43" fontId="7" fillId="16" borderId="6" xfId="1" applyNumberFormat="1" applyFont="1" applyFill="1" applyBorder="1" applyAlignment="1">
      <alignment horizontal="right"/>
    </xf>
    <xf numFmtId="189" fontId="20" fillId="30" borderId="6" xfId="1" applyNumberFormat="1" applyFont="1" applyFill="1" applyBorder="1" applyAlignment="1">
      <alignment vertical="top"/>
    </xf>
    <xf numFmtId="2" fontId="11" fillId="30" borderId="6" xfId="0" applyNumberFormat="1" applyFont="1" applyFill="1" applyBorder="1" applyAlignment="1">
      <alignment vertical="top" wrapText="1"/>
    </xf>
    <xf numFmtId="187" fontId="8" fillId="30" borderId="6" xfId="1" applyFont="1" applyFill="1" applyBorder="1" applyAlignment="1">
      <alignment vertical="top"/>
    </xf>
    <xf numFmtId="2" fontId="8" fillId="7" borderId="6" xfId="1" applyNumberFormat="1" applyFont="1" applyFill="1" applyBorder="1" applyAlignment="1">
      <alignment horizontal="left" vertical="top" wrapText="1"/>
    </xf>
    <xf numFmtId="0" fontId="20" fillId="30" borderId="6" xfId="0" applyFont="1" applyFill="1" applyBorder="1" applyAlignment="1">
      <alignment horizontal="center" vertical="top"/>
    </xf>
    <xf numFmtId="1" fontId="8" fillId="30" borderId="6" xfId="0" applyNumberFormat="1" applyFont="1" applyFill="1" applyBorder="1" applyAlignment="1">
      <alignment horizontal="left" vertical="top" wrapText="1"/>
    </xf>
    <xf numFmtId="0" fontId="11" fillId="30" borderId="6" xfId="0" applyFont="1" applyFill="1" applyBorder="1" applyAlignment="1">
      <alignment vertical="top"/>
    </xf>
    <xf numFmtId="0" fontId="21" fillId="6" borderId="6" xfId="0" applyFont="1" applyFill="1" applyBorder="1" applyAlignment="1">
      <alignment vertical="top" wrapText="1"/>
    </xf>
    <xf numFmtId="0" fontId="36" fillId="16" borderId="6" xfId="0" applyFont="1" applyFill="1" applyBorder="1" applyAlignment="1">
      <alignment vertical="top"/>
    </xf>
    <xf numFmtId="187" fontId="4" fillId="0" borderId="0" xfId="1" applyFont="1" applyBorder="1" applyAlignment="1">
      <alignment horizontal="right"/>
    </xf>
    <xf numFmtId="187" fontId="4" fillId="0" borderId="0" xfId="1" applyFont="1" applyBorder="1"/>
    <xf numFmtId="0" fontId="30" fillId="0" borderId="0" xfId="0" applyFont="1"/>
    <xf numFmtId="0" fontId="37" fillId="0" borderId="1" xfId="0" applyFont="1" applyBorder="1"/>
    <xf numFmtId="0" fontId="37" fillId="6" borderId="1" xfId="0" applyFont="1" applyFill="1" applyBorder="1" applyAlignment="1">
      <alignment horizontal="right"/>
    </xf>
    <xf numFmtId="187" fontId="37" fillId="0" borderId="6" xfId="1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49" fontId="38" fillId="0" borderId="7" xfId="0" applyNumberFormat="1" applyFont="1" applyBorder="1"/>
    <xf numFmtId="0" fontId="38" fillId="31" borderId="16" xfId="0" applyFont="1" applyFill="1" applyBorder="1"/>
    <xf numFmtId="0" fontId="32" fillId="31" borderId="16" xfId="0" applyFont="1" applyFill="1" applyBorder="1"/>
    <xf numFmtId="0" fontId="32" fillId="0" borderId="8" xfId="0" applyFont="1" applyBorder="1"/>
    <xf numFmtId="0" fontId="30" fillId="0" borderId="2" xfId="0" applyFont="1" applyBorder="1" applyAlignment="1">
      <alignment horizontal="center"/>
    </xf>
    <xf numFmtId="187" fontId="32" fillId="0" borderId="2" xfId="1" applyFont="1" applyBorder="1"/>
    <xf numFmtId="0" fontId="32" fillId="0" borderId="2" xfId="0" applyFont="1" applyBorder="1"/>
    <xf numFmtId="49" fontId="32" fillId="0" borderId="3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2" fillId="0" borderId="15" xfId="0" applyFont="1" applyBorder="1" applyAlignment="1">
      <alignment vertical="center"/>
    </xf>
    <xf numFmtId="0" fontId="30" fillId="0" borderId="4" xfId="0" applyFont="1" applyBorder="1" applyAlignment="1">
      <alignment horizontal="center" vertical="center"/>
    </xf>
    <xf numFmtId="187" fontId="32" fillId="0" borderId="3" xfId="1" applyFont="1" applyBorder="1" applyAlignment="1">
      <alignment vertical="center"/>
    </xf>
    <xf numFmtId="187" fontId="32" fillId="0" borderId="4" xfId="1" applyFont="1" applyBorder="1" applyAlignment="1">
      <alignment vertical="center"/>
    </xf>
    <xf numFmtId="0" fontId="32" fillId="0" borderId="4" xfId="0" applyFont="1" applyBorder="1" applyAlignment="1">
      <alignment vertical="center" wrapText="1"/>
    </xf>
    <xf numFmtId="187" fontId="32" fillId="0" borderId="0" xfId="1" applyFont="1" applyAlignment="1">
      <alignment vertical="center"/>
    </xf>
    <xf numFmtId="49" fontId="38" fillId="0" borderId="3" xfId="0" applyNumberFormat="1" applyFont="1" applyBorder="1"/>
    <xf numFmtId="0" fontId="38" fillId="31" borderId="0" xfId="0" applyFont="1" applyFill="1"/>
    <xf numFmtId="0" fontId="32" fillId="31" borderId="0" xfId="0" applyFont="1" applyFill="1"/>
    <xf numFmtId="0" fontId="32" fillId="0" borderId="15" xfId="0" applyFont="1" applyBorder="1"/>
    <xf numFmtId="0" fontId="30" fillId="0" borderId="4" xfId="0" applyFont="1" applyBorder="1" applyAlignment="1">
      <alignment horizontal="center"/>
    </xf>
    <xf numFmtId="187" fontId="32" fillId="0" borderId="4" xfId="1" applyFont="1" applyBorder="1"/>
    <xf numFmtId="190" fontId="32" fillId="0" borderId="3" xfId="1" applyNumberFormat="1" applyFont="1" applyBorder="1" applyAlignment="1">
      <alignment horizontal="right" vertical="center"/>
    </xf>
    <xf numFmtId="187" fontId="32" fillId="0" borderId="3" xfId="1" applyFont="1" applyBorder="1"/>
    <xf numFmtId="187" fontId="32" fillId="0" borderId="15" xfId="0" applyNumberFormat="1" applyFont="1" applyBorder="1"/>
    <xf numFmtId="0" fontId="32" fillId="0" borderId="4" xfId="0" applyFont="1" applyBorder="1" applyAlignment="1">
      <alignment horizontal="center" vertical="center" wrapText="1"/>
    </xf>
    <xf numFmtId="0" fontId="32" fillId="0" borderId="3" xfId="0" applyFont="1" applyBorder="1"/>
    <xf numFmtId="0" fontId="38" fillId="0" borderId="0" xfId="0" applyFont="1"/>
    <xf numFmtId="187" fontId="32" fillId="0" borderId="4" xfId="1" applyFont="1" applyFill="1" applyBorder="1"/>
    <xf numFmtId="187" fontId="30" fillId="6" borderId="4" xfId="1" applyFont="1" applyFill="1" applyBorder="1" applyAlignment="1">
      <alignment horizontal="left"/>
    </xf>
    <xf numFmtId="0" fontId="32" fillId="0" borderId="4" xfId="0" applyFont="1" applyBorder="1"/>
    <xf numFmtId="187" fontId="32" fillId="0" borderId="4" xfId="0" applyNumberFormat="1" applyFont="1" applyBorder="1"/>
    <xf numFmtId="187" fontId="32" fillId="0" borderId="4" xfId="1" applyFont="1" applyBorder="1" applyAlignment="1"/>
    <xf numFmtId="0" fontId="32" fillId="0" borderId="9" xfId="0" applyFont="1" applyBorder="1"/>
    <xf numFmtId="0" fontId="38" fillId="0" borderId="1" xfId="0" applyFont="1" applyBorder="1"/>
    <xf numFmtId="0" fontId="32" fillId="0" borderId="1" xfId="0" applyFont="1" applyBorder="1"/>
    <xf numFmtId="0" fontId="32" fillId="0" borderId="12" xfId="0" applyFont="1" applyBorder="1"/>
    <xf numFmtId="0" fontId="30" fillId="0" borderId="5" xfId="0" applyFont="1" applyBorder="1" applyAlignment="1">
      <alignment horizontal="center"/>
    </xf>
    <xf numFmtId="187" fontId="32" fillId="0" borderId="5" xfId="1" applyFont="1" applyBorder="1"/>
    <xf numFmtId="187" fontId="30" fillId="0" borderId="5" xfId="1" applyFont="1" applyFill="1" applyBorder="1"/>
    <xf numFmtId="0" fontId="32" fillId="0" borderId="5" xfId="0" applyFont="1" applyBorder="1"/>
    <xf numFmtId="187" fontId="32" fillId="0" borderId="5" xfId="0" applyNumberFormat="1" applyFont="1" applyBorder="1"/>
    <xf numFmtId="187" fontId="30" fillId="0" borderId="0" xfId="1" applyFont="1" applyBorder="1" applyAlignment="1">
      <alignment horizontal="right"/>
    </xf>
    <xf numFmtId="187" fontId="32" fillId="0" borderId="0" xfId="1" applyFont="1"/>
    <xf numFmtId="187" fontId="32" fillId="0" borderId="0" xfId="1" applyFont="1" applyAlignment="1">
      <alignment horizontal="left"/>
    </xf>
    <xf numFmtId="187" fontId="32" fillId="0" borderId="0" xfId="1" applyFont="1" applyBorder="1" applyAlignment="1"/>
    <xf numFmtId="187" fontId="32" fillId="0" borderId="0" xfId="1" applyFont="1" applyBorder="1" applyAlignment="1">
      <alignment horizontal="center"/>
    </xf>
    <xf numFmtId="187" fontId="30" fillId="0" borderId="0" xfId="1" applyFont="1" applyBorder="1" applyAlignment="1"/>
    <xf numFmtId="187" fontId="30" fillId="0" borderId="0" xfId="1" applyFont="1"/>
    <xf numFmtId="187" fontId="30" fillId="0" borderId="0" xfId="0" applyNumberFormat="1" applyFont="1"/>
    <xf numFmtId="187" fontId="39" fillId="0" borderId="0" xfId="0" applyNumberFormat="1" applyFont="1"/>
    <xf numFmtId="187" fontId="32" fillId="5" borderId="6" xfId="0" applyNumberFormat="1" applyFont="1" applyFill="1" applyBorder="1"/>
    <xf numFmtId="187" fontId="32" fillId="0" borderId="0" xfId="0" applyNumberFormat="1" applyFont="1"/>
    <xf numFmtId="187" fontId="39" fillId="0" borderId="0" xfId="1" applyFont="1"/>
    <xf numFmtId="187" fontId="32" fillId="28" borderId="6" xfId="0" applyNumberFormat="1" applyFont="1" applyFill="1" applyBorder="1"/>
    <xf numFmtId="187" fontId="32" fillId="0" borderId="0" xfId="1" applyFont="1" applyBorder="1" applyAlignment="1">
      <alignment horizontal="left"/>
    </xf>
    <xf numFmtId="0" fontId="39" fillId="0" borderId="0" xfId="0" applyFont="1"/>
    <xf numFmtId="187" fontId="32" fillId="0" borderId="0" xfId="1" applyFont="1" applyAlignment="1">
      <alignment horizontal="left" vertical="top"/>
    </xf>
    <xf numFmtId="188" fontId="40" fillId="6" borderId="6" xfId="1" applyNumberFormat="1" applyFont="1" applyFill="1" applyBorder="1" applyAlignment="1">
      <alignment vertical="top" wrapText="1"/>
    </xf>
    <xf numFmtId="187" fontId="7" fillId="7" borderId="2" xfId="1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187" fontId="7" fillId="7" borderId="5" xfId="1" applyFont="1" applyFill="1" applyBorder="1" applyAlignment="1">
      <alignment horizontal="center" vertical="center"/>
    </xf>
    <xf numFmtId="189" fontId="8" fillId="20" borderId="6" xfId="1" applyNumberFormat="1" applyFont="1" applyFill="1" applyBorder="1" applyAlignment="1">
      <alignment horizontal="center" vertical="center"/>
    </xf>
    <xf numFmtId="49" fontId="7" fillId="20" borderId="6" xfId="0" applyNumberFormat="1" applyFont="1" applyFill="1" applyBorder="1" applyAlignment="1">
      <alignment horizontal="left" vertical="center"/>
    </xf>
    <xf numFmtId="49" fontId="24" fillId="20" borderId="6" xfId="1" applyNumberFormat="1" applyFont="1" applyFill="1" applyBorder="1" applyAlignment="1">
      <alignment vertical="top"/>
    </xf>
    <xf numFmtId="187" fontId="7" fillId="20" borderId="6" xfId="1" applyFont="1" applyFill="1" applyBorder="1" applyAlignment="1">
      <alignment horizontal="center" vertical="center"/>
    </xf>
    <xf numFmtId="0" fontId="18" fillId="20" borderId="6" xfId="0" applyFont="1" applyFill="1" applyBorder="1" applyAlignment="1">
      <alignment horizontal="left" vertical="center"/>
    </xf>
    <xf numFmtId="0" fontId="8" fillId="7" borderId="6" xfId="0" applyFont="1" applyFill="1" applyBorder="1" applyAlignment="1">
      <alignment horizontal="center" vertical="top"/>
    </xf>
    <xf numFmtId="2" fontId="7" fillId="7" borderId="5" xfId="0" applyNumberFormat="1" applyFont="1" applyFill="1" applyBorder="1" applyAlignment="1">
      <alignment horizontal="left" vertical="top"/>
    </xf>
    <xf numFmtId="187" fontId="7" fillId="7" borderId="6" xfId="1" applyFont="1" applyFill="1" applyBorder="1" applyAlignment="1">
      <alignment horizontal="right" vertical="top"/>
    </xf>
    <xf numFmtId="187" fontId="18" fillId="7" borderId="6" xfId="1" applyFont="1" applyFill="1" applyBorder="1" applyAlignment="1">
      <alignment horizontal="right" vertical="top"/>
    </xf>
    <xf numFmtId="2" fontId="7" fillId="7" borderId="5" xfId="0" applyNumberFormat="1" applyFont="1" applyFill="1" applyBorder="1" applyAlignment="1">
      <alignment vertical="top"/>
    </xf>
    <xf numFmtId="0" fontId="8" fillId="21" borderId="5" xfId="0" applyFont="1" applyFill="1" applyBorder="1" applyAlignment="1">
      <alignment horizontal="center" vertical="center"/>
    </xf>
    <xf numFmtId="49" fontId="7" fillId="21" borderId="5" xfId="0" applyNumberFormat="1" applyFont="1" applyFill="1" applyBorder="1" applyAlignment="1">
      <alignment horizontal="left" vertical="top"/>
    </xf>
    <xf numFmtId="49" fontId="24" fillId="21" borderId="5" xfId="1" applyNumberFormat="1" applyFont="1" applyFill="1" applyBorder="1" applyAlignment="1">
      <alignment vertical="top" wrapText="1"/>
    </xf>
    <xf numFmtId="187" fontId="7" fillId="21" borderId="5" xfId="1" applyFont="1" applyFill="1" applyBorder="1" applyAlignment="1">
      <alignment horizontal="right" vertical="top"/>
    </xf>
    <xf numFmtId="0" fontId="18" fillId="21" borderId="6" xfId="0" applyFont="1" applyFill="1" applyBorder="1" applyAlignment="1">
      <alignment vertical="top"/>
    </xf>
    <xf numFmtId="190" fontId="8" fillId="9" borderId="6" xfId="0" applyNumberFormat="1" applyFont="1" applyFill="1" applyBorder="1" applyAlignment="1">
      <alignment horizontal="center" vertical="center"/>
    </xf>
    <xf numFmtId="2" fontId="7" fillId="9" borderId="6" xfId="0" applyNumberFormat="1" applyFont="1" applyFill="1" applyBorder="1" applyAlignment="1">
      <alignment horizontal="left" vertical="top" wrapText="1"/>
    </xf>
    <xf numFmtId="49" fontId="24" fillId="9" borderId="6" xfId="1" applyNumberFormat="1" applyFont="1" applyFill="1" applyBorder="1" applyAlignment="1">
      <alignment vertical="top" wrapText="1"/>
    </xf>
    <xf numFmtId="187" fontId="7" fillId="9" borderId="6" xfId="1" applyFont="1" applyFill="1" applyBorder="1" applyAlignment="1">
      <alignment horizontal="right" vertical="top"/>
    </xf>
    <xf numFmtId="0" fontId="18" fillId="9" borderId="6" xfId="0" applyFont="1" applyFill="1" applyBorder="1" applyAlignment="1">
      <alignment vertical="top"/>
    </xf>
    <xf numFmtId="2" fontId="7" fillId="7" borderId="6" xfId="0" applyNumberFormat="1" applyFont="1" applyFill="1" applyBorder="1" applyAlignment="1">
      <alignment horizontal="left" vertical="top"/>
    </xf>
    <xf numFmtId="0" fontId="18" fillId="7" borderId="6" xfId="0" applyFont="1" applyFill="1" applyBorder="1" applyAlignment="1">
      <alignment vertical="top"/>
    </xf>
    <xf numFmtId="0" fontId="8" fillId="10" borderId="6" xfId="0" applyFont="1" applyFill="1" applyBorder="1" applyAlignment="1">
      <alignment horizontal="center" vertical="top"/>
    </xf>
    <xf numFmtId="2" fontId="7" fillId="10" borderId="6" xfId="0" applyNumberFormat="1" applyFont="1" applyFill="1" applyBorder="1" applyAlignment="1">
      <alignment horizontal="left" vertical="top"/>
    </xf>
    <xf numFmtId="49" fontId="24" fillId="10" borderId="6" xfId="1" applyNumberFormat="1" applyFont="1" applyFill="1" applyBorder="1" applyAlignment="1">
      <alignment vertical="top" wrapText="1"/>
    </xf>
    <xf numFmtId="187" fontId="7" fillId="10" borderId="6" xfId="1" applyFont="1" applyFill="1" applyBorder="1" applyAlignment="1">
      <alignment horizontal="right" vertical="top"/>
    </xf>
    <xf numFmtId="0" fontId="18" fillId="10" borderId="6" xfId="0" applyFont="1" applyFill="1" applyBorder="1" applyAlignment="1">
      <alignment vertical="top"/>
    </xf>
    <xf numFmtId="0" fontId="8" fillId="6" borderId="6" xfId="0" applyFont="1" applyFill="1" applyBorder="1" applyAlignment="1">
      <alignment horizontal="center" vertical="center"/>
    </xf>
    <xf numFmtId="2" fontId="7" fillId="6" borderId="6" xfId="0" applyNumberFormat="1" applyFont="1" applyFill="1" applyBorder="1" applyAlignment="1">
      <alignment horizontal="left"/>
    </xf>
    <xf numFmtId="187" fontId="7" fillId="6" borderId="6" xfId="1" applyFont="1" applyFill="1" applyBorder="1" applyAlignment="1">
      <alignment horizontal="right"/>
    </xf>
    <xf numFmtId="0" fontId="18" fillId="6" borderId="6" xfId="0" applyFont="1" applyFill="1" applyBorder="1"/>
    <xf numFmtId="2" fontId="7" fillId="21" borderId="5" xfId="0" applyNumberFormat="1" applyFont="1" applyFill="1" applyBorder="1" applyAlignment="1">
      <alignment horizontal="left" vertical="top"/>
    </xf>
    <xf numFmtId="2" fontId="24" fillId="21" borderId="5" xfId="1" applyNumberFormat="1" applyFont="1" applyFill="1" applyBorder="1" applyAlignment="1">
      <alignment vertical="top" wrapText="1"/>
    </xf>
    <xf numFmtId="2" fontId="24" fillId="9" borderId="6" xfId="1" applyNumberFormat="1" applyFont="1" applyFill="1" applyBorder="1" applyAlignment="1">
      <alignment vertical="top" wrapText="1"/>
    </xf>
    <xf numFmtId="0" fontId="8" fillId="7" borderId="6" xfId="0" applyFont="1" applyFill="1" applyBorder="1" applyAlignment="1">
      <alignment horizontal="center" vertical="center"/>
    </xf>
    <xf numFmtId="2" fontId="7" fillId="7" borderId="6" xfId="0" applyNumberFormat="1" applyFont="1" applyFill="1" applyBorder="1" applyAlignment="1">
      <alignment horizontal="left"/>
    </xf>
    <xf numFmtId="187" fontId="7" fillId="7" borderId="6" xfId="1" applyFont="1" applyFill="1" applyBorder="1" applyAlignment="1">
      <alignment horizontal="right"/>
    </xf>
    <xf numFmtId="0" fontId="18" fillId="7" borderId="6" xfId="0" applyFont="1" applyFill="1" applyBorder="1"/>
    <xf numFmtId="0" fontId="8" fillId="27" borderId="6" xfId="0" applyFont="1" applyFill="1" applyBorder="1" applyAlignment="1">
      <alignment horizontal="center" vertical="center"/>
    </xf>
    <xf numFmtId="2" fontId="7" fillId="27" borderId="6" xfId="0" applyNumberFormat="1" applyFont="1" applyFill="1" applyBorder="1" applyAlignment="1">
      <alignment horizontal="left"/>
    </xf>
    <xf numFmtId="49" fontId="24" fillId="27" borderId="6" xfId="1" applyNumberFormat="1" applyFont="1" applyFill="1" applyBorder="1" applyAlignment="1">
      <alignment vertical="top"/>
    </xf>
    <xf numFmtId="187" fontId="7" fillId="27" borderId="6" xfId="1" applyFont="1" applyFill="1" applyBorder="1" applyAlignment="1">
      <alignment horizontal="right"/>
    </xf>
    <xf numFmtId="0" fontId="18" fillId="27" borderId="6" xfId="0" applyFont="1" applyFill="1" applyBorder="1"/>
    <xf numFmtId="0" fontId="8" fillId="10" borderId="6" xfId="0" applyFont="1" applyFill="1" applyBorder="1" applyAlignment="1">
      <alignment horizontal="center" vertical="center"/>
    </xf>
    <xf numFmtId="2" fontId="7" fillId="10" borderId="6" xfId="0" applyNumberFormat="1" applyFont="1" applyFill="1" applyBorder="1" applyAlignment="1">
      <alignment horizontal="left"/>
    </xf>
    <xf numFmtId="2" fontId="24" fillId="10" borderId="6" xfId="1" applyNumberFormat="1" applyFont="1" applyFill="1" applyBorder="1" applyAlignment="1">
      <alignment vertical="top" wrapText="1"/>
    </xf>
    <xf numFmtId="187" fontId="7" fillId="10" borderId="6" xfId="1" applyFont="1" applyFill="1" applyBorder="1" applyAlignment="1">
      <alignment horizontal="right"/>
    </xf>
    <xf numFmtId="2" fontId="18" fillId="10" borderId="6" xfId="0" applyNumberFormat="1" applyFont="1" applyFill="1" applyBorder="1"/>
    <xf numFmtId="2" fontId="24" fillId="6" borderId="6" xfId="1" applyNumberFormat="1" applyFont="1" applyFill="1" applyBorder="1" applyAlignment="1">
      <alignment vertical="top"/>
    </xf>
    <xf numFmtId="2" fontId="18" fillId="6" borderId="6" xfId="0" applyNumberFormat="1" applyFont="1" applyFill="1" applyBorder="1"/>
    <xf numFmtId="2" fontId="7" fillId="7" borderId="6" xfId="0" applyNumberFormat="1" applyFont="1" applyFill="1" applyBorder="1" applyAlignment="1">
      <alignment vertical="top"/>
    </xf>
    <xf numFmtId="2" fontId="7" fillId="27" borderId="6" xfId="0" applyNumberFormat="1" applyFont="1" applyFill="1" applyBorder="1" applyAlignment="1">
      <alignment horizontal="left" vertical="center"/>
    </xf>
    <xf numFmtId="2" fontId="7" fillId="27" borderId="6" xfId="0" applyNumberFormat="1" applyFont="1" applyFill="1" applyBorder="1" applyAlignment="1">
      <alignment vertical="center"/>
    </xf>
    <xf numFmtId="187" fontId="7" fillId="27" borderId="6" xfId="1" applyFont="1" applyFill="1" applyBorder="1" applyAlignment="1">
      <alignment horizontal="right" vertical="center"/>
    </xf>
    <xf numFmtId="2" fontId="7" fillId="10" borderId="6" xfId="0" applyNumberFormat="1" applyFont="1" applyFill="1" applyBorder="1" applyAlignment="1">
      <alignment horizontal="left" wrapText="1"/>
    </xf>
    <xf numFmtId="2" fontId="7" fillId="10" borderId="6" xfId="0" applyNumberFormat="1" applyFont="1" applyFill="1" applyBorder="1" applyAlignment="1">
      <alignment vertical="top" wrapText="1"/>
    </xf>
    <xf numFmtId="0" fontId="8" fillId="6" borderId="6" xfId="0" applyFont="1" applyFill="1" applyBorder="1" applyAlignment="1">
      <alignment horizontal="left" vertical="center"/>
    </xf>
    <xf numFmtId="2" fontId="7" fillId="10" borderId="6" xfId="0" applyNumberFormat="1" applyFont="1" applyFill="1" applyBorder="1" applyAlignment="1">
      <alignment horizontal="left" vertical="top" wrapText="1"/>
    </xf>
    <xf numFmtId="2" fontId="18" fillId="10" borderId="6" xfId="0" applyNumberFormat="1" applyFont="1" applyFill="1" applyBorder="1" applyAlignment="1">
      <alignment vertical="top"/>
    </xf>
    <xf numFmtId="0" fontId="8" fillId="6" borderId="6" xfId="0" applyFont="1" applyFill="1" applyBorder="1" applyAlignment="1">
      <alignment horizontal="center" vertical="top"/>
    </xf>
    <xf numFmtId="0" fontId="8" fillId="6" borderId="6" xfId="0" applyFont="1" applyFill="1" applyBorder="1" applyAlignment="1">
      <alignment horizontal="left" vertical="top"/>
    </xf>
    <xf numFmtId="187" fontId="7" fillId="6" borderId="6" xfId="1" applyFont="1" applyFill="1" applyBorder="1" applyAlignment="1">
      <alignment horizontal="right" vertical="top"/>
    </xf>
    <xf numFmtId="2" fontId="18" fillId="6" borderId="6" xfId="0" applyNumberFormat="1" applyFont="1" applyFill="1" applyBorder="1" applyAlignment="1">
      <alignment vertical="top"/>
    </xf>
    <xf numFmtId="187" fontId="8" fillId="27" borderId="6" xfId="1" applyFont="1" applyFill="1" applyBorder="1" applyAlignment="1">
      <alignment horizontal="center" vertical="top"/>
    </xf>
    <xf numFmtId="187" fontId="7" fillId="27" borderId="6" xfId="1" applyFont="1" applyFill="1" applyBorder="1" applyAlignment="1">
      <alignment horizontal="left" vertical="top" wrapText="1"/>
    </xf>
    <xf numFmtId="187" fontId="7" fillId="27" borderId="6" xfId="1" applyFont="1" applyFill="1" applyBorder="1" applyAlignment="1">
      <alignment vertical="top" wrapText="1"/>
    </xf>
    <xf numFmtId="187" fontId="7" fillId="27" borderId="6" xfId="1" applyFont="1" applyFill="1" applyBorder="1" applyAlignment="1">
      <alignment horizontal="right" vertical="top"/>
    </xf>
    <xf numFmtId="187" fontId="18" fillId="27" borderId="6" xfId="1" applyFont="1" applyFill="1" applyBorder="1" applyAlignment="1">
      <alignment vertical="top"/>
    </xf>
    <xf numFmtId="187" fontId="8" fillId="22" borderId="6" xfId="1" applyFont="1" applyFill="1" applyBorder="1" applyAlignment="1">
      <alignment horizontal="center" vertical="top"/>
    </xf>
    <xf numFmtId="187" fontId="7" fillId="22" borderId="6" xfId="1" applyFont="1" applyFill="1" applyBorder="1" applyAlignment="1">
      <alignment horizontal="left" vertical="top" wrapText="1"/>
    </xf>
    <xf numFmtId="187" fontId="7" fillId="22" borderId="6" xfId="1" applyFont="1" applyFill="1" applyBorder="1" applyAlignment="1">
      <alignment vertical="top" wrapText="1"/>
    </xf>
    <xf numFmtId="187" fontId="7" fillId="22" borderId="6" xfId="1" applyFont="1" applyFill="1" applyBorder="1" applyAlignment="1">
      <alignment horizontal="right" vertical="top"/>
    </xf>
    <xf numFmtId="2" fontId="7" fillId="6" borderId="6" xfId="1" applyNumberFormat="1" applyFont="1" applyFill="1" applyBorder="1" applyAlignment="1">
      <alignment horizontal="right"/>
    </xf>
    <xf numFmtId="0" fontId="6" fillId="10" borderId="6" xfId="0" applyFont="1" applyFill="1" applyBorder="1" applyAlignment="1">
      <alignment vertical="top"/>
    </xf>
    <xf numFmtId="190" fontId="7" fillId="9" borderId="6" xfId="0" applyNumberFormat="1" applyFont="1" applyFill="1" applyBorder="1" applyAlignment="1">
      <alignment vertical="top" wrapText="1"/>
    </xf>
    <xf numFmtId="2" fontId="7" fillId="9" borderId="6" xfId="0" applyNumberFormat="1" applyFont="1" applyFill="1" applyBorder="1" applyAlignment="1">
      <alignment vertical="top" wrapText="1"/>
    </xf>
    <xf numFmtId="3" fontId="18" fillId="9" borderId="6" xfId="0" applyNumberFormat="1" applyFont="1" applyFill="1" applyBorder="1" applyAlignment="1">
      <alignment vertical="top"/>
    </xf>
    <xf numFmtId="2" fontId="7" fillId="7" borderId="5" xfId="0" applyNumberFormat="1" applyFont="1" applyFill="1" applyBorder="1"/>
    <xf numFmtId="49" fontId="24" fillId="7" borderId="5" xfId="1" applyNumberFormat="1" applyFont="1" applyFill="1" applyBorder="1" applyAlignment="1">
      <alignment vertical="top"/>
    </xf>
    <xf numFmtId="187" fontId="7" fillId="7" borderId="5" xfId="1" applyFont="1" applyFill="1" applyBorder="1" applyAlignment="1">
      <alignment horizontal="right"/>
    </xf>
    <xf numFmtId="3" fontId="18" fillId="7" borderId="5" xfId="0" applyNumberFormat="1" applyFont="1" applyFill="1" applyBorder="1" applyAlignment="1">
      <alignment horizontal="left"/>
    </xf>
    <xf numFmtId="0" fontId="7" fillId="22" borderId="6" xfId="0" applyFont="1" applyFill="1" applyBorder="1" applyAlignment="1">
      <alignment horizontal="right" vertical="top" wrapText="1"/>
    </xf>
    <xf numFmtId="0" fontId="7" fillId="22" borderId="6" xfId="0" applyFont="1" applyFill="1" applyBorder="1" applyAlignment="1">
      <alignment vertical="top" wrapText="1"/>
    </xf>
    <xf numFmtId="49" fontId="24" fillId="22" borderId="6" xfId="1" applyNumberFormat="1" applyFont="1" applyFill="1" applyBorder="1" applyAlignment="1">
      <alignment vertical="top" wrapText="1"/>
    </xf>
    <xf numFmtId="3" fontId="18" fillId="22" borderId="13" xfId="0" applyNumberFormat="1" applyFont="1" applyFill="1" applyBorder="1" applyAlignment="1">
      <alignment vertical="top"/>
    </xf>
    <xf numFmtId="0" fontId="8" fillId="18" borderId="5" xfId="0" applyFont="1" applyFill="1" applyBorder="1" applyAlignment="1">
      <alignment horizontal="center" vertical="center"/>
    </xf>
    <xf numFmtId="0" fontId="7" fillId="18" borderId="5" xfId="0" applyFont="1" applyFill="1" applyBorder="1" applyAlignment="1">
      <alignment vertical="top"/>
    </xf>
    <xf numFmtId="49" fontId="24" fillId="18" borderId="5" xfId="1" applyNumberFormat="1" applyFont="1" applyFill="1" applyBorder="1" applyAlignment="1">
      <alignment vertical="top" wrapText="1"/>
    </xf>
    <xf numFmtId="187" fontId="24" fillId="18" borderId="5" xfId="1" applyFont="1" applyFill="1" applyBorder="1" applyAlignment="1">
      <alignment horizontal="left" vertical="top" wrapText="1"/>
    </xf>
    <xf numFmtId="187" fontId="7" fillId="0" borderId="14" xfId="1" applyFont="1" applyBorder="1" applyAlignment="1">
      <alignment horizontal="center" vertical="top"/>
    </xf>
    <xf numFmtId="187" fontId="7" fillId="6" borderId="5" xfId="1" applyFont="1" applyFill="1" applyBorder="1" applyAlignment="1">
      <alignment horizontal="right" vertical="top"/>
    </xf>
    <xf numFmtId="187" fontId="7" fillId="6" borderId="14" xfId="1" applyFont="1" applyFill="1" applyBorder="1" applyAlignment="1">
      <alignment horizontal="center" vertical="top"/>
    </xf>
    <xf numFmtId="187" fontId="7" fillId="0" borderId="5" xfId="1" applyFont="1" applyBorder="1" applyAlignment="1">
      <alignment vertical="top"/>
    </xf>
    <xf numFmtId="0" fontId="7" fillId="6" borderId="5" xfId="0" applyFont="1" applyFill="1" applyBorder="1" applyAlignment="1">
      <alignment vertical="top"/>
    </xf>
    <xf numFmtId="187" fontId="7" fillId="6" borderId="5" xfId="0" applyNumberFormat="1" applyFont="1" applyFill="1" applyBorder="1" applyAlignment="1">
      <alignment horizontal="left" vertical="top"/>
    </xf>
    <xf numFmtId="3" fontId="18" fillId="18" borderId="14" xfId="0" applyNumberFormat="1" applyFont="1" applyFill="1" applyBorder="1" applyAlignment="1">
      <alignment vertical="top"/>
    </xf>
    <xf numFmtId="187" fontId="7" fillId="18" borderId="5" xfId="1" applyFont="1" applyFill="1" applyBorder="1" applyAlignment="1">
      <alignment horizontal="right" vertical="top"/>
    </xf>
    <xf numFmtId="187" fontId="7" fillId="6" borderId="5" xfId="1" applyFont="1" applyFill="1" applyBorder="1" applyAlignment="1">
      <alignment horizontal="center" vertical="top"/>
    </xf>
    <xf numFmtId="3" fontId="18" fillId="18" borderId="5" xfId="0" applyNumberFormat="1" applyFont="1" applyFill="1" applyBorder="1" applyAlignment="1">
      <alignment vertical="top"/>
    </xf>
    <xf numFmtId="0" fontId="8" fillId="18" borderId="14" xfId="0" applyFont="1" applyFill="1" applyBorder="1" applyAlignment="1">
      <alignment horizontal="center" vertical="center"/>
    </xf>
    <xf numFmtId="0" fontId="7" fillId="18" borderId="14" xfId="0" applyFont="1" applyFill="1" applyBorder="1" applyAlignment="1">
      <alignment vertical="top"/>
    </xf>
    <xf numFmtId="49" fontId="24" fillId="18" borderId="14" xfId="1" applyNumberFormat="1" applyFont="1" applyFill="1" applyBorder="1" applyAlignment="1">
      <alignment vertical="top" wrapText="1"/>
    </xf>
    <xf numFmtId="3" fontId="18" fillId="18" borderId="6" xfId="0" applyNumberFormat="1" applyFont="1" applyFill="1" applyBorder="1" applyAlignment="1">
      <alignment vertical="top"/>
    </xf>
    <xf numFmtId="49" fontId="24" fillId="18" borderId="14" xfId="1" applyNumberFormat="1" applyFont="1" applyFill="1" applyBorder="1" applyAlignment="1">
      <alignment vertical="top"/>
    </xf>
    <xf numFmtId="187" fontId="7" fillId="18" borderId="14" xfId="1" applyFont="1" applyFill="1" applyBorder="1" applyAlignment="1">
      <alignment horizontal="right" vertical="top"/>
    </xf>
    <xf numFmtId="187" fontId="7" fillId="0" borderId="6" xfId="1" applyFont="1" applyBorder="1" applyAlignment="1">
      <alignment vertical="top"/>
    </xf>
    <xf numFmtId="0" fontId="7" fillId="6" borderId="6" xfId="0" applyFont="1" applyFill="1" applyBorder="1" applyAlignment="1">
      <alignment vertical="top"/>
    </xf>
    <xf numFmtId="187" fontId="7" fillId="6" borderId="6" xfId="0" applyNumberFormat="1" applyFont="1" applyFill="1" applyBorder="1" applyAlignment="1">
      <alignment horizontal="left" vertical="top"/>
    </xf>
    <xf numFmtId="0" fontId="8" fillId="22" borderId="14" xfId="0" applyFont="1" applyFill="1" applyBorder="1" applyAlignment="1">
      <alignment horizontal="center" vertical="center"/>
    </xf>
    <xf numFmtId="0" fontId="7" fillId="22" borderId="14" xfId="0" applyFont="1" applyFill="1" applyBorder="1" applyAlignment="1">
      <alignment vertical="top" wrapText="1"/>
    </xf>
    <xf numFmtId="49" fontId="24" fillId="22" borderId="14" xfId="1" applyNumberFormat="1" applyFont="1" applyFill="1" applyBorder="1" applyAlignment="1">
      <alignment vertical="top" wrapText="1"/>
    </xf>
    <xf numFmtId="187" fontId="7" fillId="22" borderId="5" xfId="1" applyFont="1" applyFill="1" applyBorder="1" applyAlignment="1">
      <alignment vertical="top"/>
    </xf>
    <xf numFmtId="0" fontId="7" fillId="22" borderId="5" xfId="0" applyFont="1" applyFill="1" applyBorder="1" applyAlignment="1">
      <alignment vertical="top"/>
    </xf>
    <xf numFmtId="187" fontId="7" fillId="22" borderId="5" xfId="0" applyNumberFormat="1" applyFont="1" applyFill="1" applyBorder="1" applyAlignment="1">
      <alignment horizontal="left" vertical="top"/>
    </xf>
    <xf numFmtId="3" fontId="18" fillId="22" borderId="6" xfId="0" applyNumberFormat="1" applyFont="1" applyFill="1" applyBorder="1" applyAlignment="1">
      <alignment vertical="top"/>
    </xf>
    <xf numFmtId="0" fontId="8" fillId="18" borderId="6" xfId="0" applyFont="1" applyFill="1" applyBorder="1" applyAlignment="1">
      <alignment horizontal="center" vertical="center"/>
    </xf>
    <xf numFmtId="187" fontId="7" fillId="18" borderId="6" xfId="1" applyFont="1" applyFill="1" applyBorder="1" applyAlignment="1">
      <alignment vertical="top"/>
    </xf>
    <xf numFmtId="0" fontId="6" fillId="18" borderId="6" xfId="0" applyFont="1" applyFill="1" applyBorder="1" applyAlignment="1">
      <alignment vertical="top"/>
    </xf>
    <xf numFmtId="0" fontId="7" fillId="18" borderId="6" xfId="0" applyFont="1" applyFill="1" applyBorder="1" applyAlignment="1">
      <alignment vertical="top"/>
    </xf>
    <xf numFmtId="49" fontId="24" fillId="18" borderId="6" xfId="1" applyNumberFormat="1" applyFont="1" applyFill="1" applyBorder="1" applyAlignment="1">
      <alignment vertical="top" wrapText="1"/>
    </xf>
    <xf numFmtId="49" fontId="7" fillId="22" borderId="6" xfId="0" applyNumberFormat="1" applyFont="1" applyFill="1" applyBorder="1" applyAlignment="1">
      <alignment horizontal="right" vertical="top" wrapText="1"/>
    </xf>
    <xf numFmtId="49" fontId="7" fillId="22" borderId="6" xfId="0" applyNumberFormat="1" applyFont="1" applyFill="1" applyBorder="1" applyAlignment="1">
      <alignment vertical="top" wrapText="1"/>
    </xf>
    <xf numFmtId="49" fontId="7" fillId="18" borderId="6" xfId="0" applyNumberFormat="1" applyFont="1" applyFill="1" applyBorder="1" applyAlignment="1">
      <alignment vertical="top"/>
    </xf>
    <xf numFmtId="187" fontId="24" fillId="18" borderId="6" xfId="1" applyFont="1" applyFill="1" applyBorder="1" applyAlignment="1">
      <alignment horizontal="left" vertical="top" wrapText="1"/>
    </xf>
    <xf numFmtId="187" fontId="7" fillId="6" borderId="6" xfId="1" applyFont="1" applyFill="1" applyBorder="1" applyAlignment="1">
      <alignment horizontal="center" vertical="top"/>
    </xf>
    <xf numFmtId="2" fontId="7" fillId="18" borderId="6" xfId="0" applyNumberFormat="1" applyFont="1" applyFill="1" applyBorder="1" applyAlignment="1">
      <alignment vertical="top"/>
    </xf>
    <xf numFmtId="187" fontId="7" fillId="18" borderId="6" xfId="1" applyFont="1" applyFill="1" applyBorder="1" applyAlignment="1">
      <alignment horizontal="right" vertical="top"/>
    </xf>
    <xf numFmtId="0" fontId="8" fillId="9" borderId="6" xfId="0" applyFont="1" applyFill="1" applyBorder="1" applyAlignment="1">
      <alignment horizontal="center" vertical="center"/>
    </xf>
    <xf numFmtId="3" fontId="18" fillId="9" borderId="6" xfId="0" applyNumberFormat="1" applyFont="1" applyFill="1" applyBorder="1"/>
    <xf numFmtId="2" fontId="7" fillId="7" borderId="5" xfId="0" applyNumberFormat="1" applyFont="1" applyFill="1" applyBorder="1" applyAlignment="1">
      <alignment horizontal="left"/>
    </xf>
    <xf numFmtId="187" fontId="18" fillId="7" borderId="6" xfId="0" applyNumberFormat="1" applyFont="1" applyFill="1" applyBorder="1" applyAlignment="1">
      <alignment horizontal="center"/>
    </xf>
    <xf numFmtId="2" fontId="8" fillId="22" borderId="6" xfId="0" applyNumberFormat="1" applyFont="1" applyFill="1" applyBorder="1" applyAlignment="1">
      <alignment horizontal="center" vertical="center"/>
    </xf>
    <xf numFmtId="2" fontId="7" fillId="22" borderId="6" xfId="0" applyNumberFormat="1" applyFont="1" applyFill="1" applyBorder="1" applyAlignment="1">
      <alignment vertical="top" wrapText="1"/>
    </xf>
    <xf numFmtId="0" fontId="7" fillId="18" borderId="5" xfId="0" applyFont="1" applyFill="1" applyBorder="1" applyAlignment="1">
      <alignment horizontal="left" vertical="top"/>
    </xf>
    <xf numFmtId="49" fontId="24" fillId="18" borderId="5" xfId="1" applyNumberFormat="1" applyFont="1" applyFill="1" applyBorder="1" applyAlignment="1">
      <alignment vertical="top"/>
    </xf>
    <xf numFmtId="2" fontId="7" fillId="18" borderId="5" xfId="0" applyNumberFormat="1" applyFont="1" applyFill="1" applyBorder="1" applyAlignment="1">
      <alignment horizontal="left" vertical="top"/>
    </xf>
    <xf numFmtId="0" fontId="8" fillId="11" borderId="5" xfId="0" applyFont="1" applyFill="1" applyBorder="1" applyAlignment="1">
      <alignment horizontal="center" vertical="center"/>
    </xf>
    <xf numFmtId="2" fontId="7" fillId="11" borderId="5" xfId="0" applyNumberFormat="1" applyFont="1" applyFill="1" applyBorder="1"/>
    <xf numFmtId="49" fontId="24" fillId="11" borderId="5" xfId="1" applyNumberFormat="1" applyFont="1" applyFill="1" applyBorder="1" applyAlignment="1">
      <alignment vertical="top"/>
    </xf>
    <xf numFmtId="187" fontId="7" fillId="11" borderId="5" xfId="1" applyFont="1" applyFill="1" applyBorder="1" applyAlignment="1">
      <alignment horizontal="right"/>
    </xf>
    <xf numFmtId="3" fontId="18" fillId="11" borderId="4" xfId="0" applyNumberFormat="1" applyFont="1" applyFill="1" applyBorder="1" applyAlignment="1">
      <alignment horizontal="left"/>
    </xf>
    <xf numFmtId="2" fontId="7" fillId="6" borderId="6" xfId="0" applyNumberFormat="1" applyFont="1" applyFill="1" applyBorder="1" applyAlignment="1">
      <alignment vertical="top" wrapText="1"/>
    </xf>
    <xf numFmtId="3" fontId="18" fillId="6" borderId="6" xfId="0" applyNumberFormat="1" applyFont="1" applyFill="1" applyBorder="1" applyAlignment="1">
      <alignment wrapText="1"/>
    </xf>
    <xf numFmtId="187" fontId="7" fillId="18" borderId="14" xfId="1" applyFont="1" applyFill="1" applyBorder="1" applyAlignment="1">
      <alignment horizontal="right"/>
    </xf>
    <xf numFmtId="187" fontId="7" fillId="6" borderId="5" xfId="1" applyFont="1" applyFill="1" applyBorder="1" applyAlignment="1">
      <alignment horizontal="right"/>
    </xf>
    <xf numFmtId="187" fontId="7" fillId="6" borderId="5" xfId="1" applyFont="1" applyFill="1" applyBorder="1" applyAlignment="1">
      <alignment horizontal="center"/>
    </xf>
    <xf numFmtId="187" fontId="7" fillId="0" borderId="6" xfId="1" applyFont="1" applyBorder="1"/>
    <xf numFmtId="0" fontId="7" fillId="6" borderId="6" xfId="0" applyFont="1" applyFill="1" applyBorder="1"/>
    <xf numFmtId="187" fontId="7" fillId="6" borderId="6" xfId="0" applyNumberFormat="1" applyFont="1" applyFill="1" applyBorder="1" applyAlignment="1">
      <alignment horizontal="left"/>
    </xf>
    <xf numFmtId="3" fontId="18" fillId="6" borderId="6" xfId="0" applyNumberFormat="1" applyFont="1" applyFill="1" applyBorder="1"/>
    <xf numFmtId="0" fontId="7" fillId="18" borderId="5" xfId="0" applyFont="1" applyFill="1" applyBorder="1" applyAlignment="1">
      <alignment horizontal="center" vertical="center"/>
    </xf>
    <xf numFmtId="3" fontId="7" fillId="6" borderId="6" xfId="0" applyNumberFormat="1" applyFont="1" applyFill="1" applyBorder="1" applyAlignment="1">
      <alignment wrapText="1"/>
    </xf>
    <xf numFmtId="3" fontId="7" fillId="6" borderId="6" xfId="0" applyNumberFormat="1" applyFont="1" applyFill="1" applyBorder="1"/>
    <xf numFmtId="3" fontId="7" fillId="18" borderId="6" xfId="0" applyNumberFormat="1" applyFont="1" applyFill="1" applyBorder="1"/>
    <xf numFmtId="0" fontId="7" fillId="18" borderId="14" xfId="0" applyFont="1" applyFill="1" applyBorder="1"/>
    <xf numFmtId="3" fontId="18" fillId="18" borderId="6" xfId="0" applyNumberFormat="1" applyFont="1" applyFill="1" applyBorder="1"/>
    <xf numFmtId="2" fontId="8" fillId="11" borderId="6" xfId="0" applyNumberFormat="1" applyFont="1" applyFill="1" applyBorder="1" applyAlignment="1">
      <alignment horizontal="center" vertical="center"/>
    </xf>
    <xf numFmtId="2" fontId="7" fillId="11" borderId="6" xfId="0" applyNumberFormat="1" applyFont="1" applyFill="1" applyBorder="1" applyAlignment="1">
      <alignment vertical="top" wrapText="1"/>
    </xf>
    <xf numFmtId="2" fontId="8" fillId="7" borderId="6" xfId="0" applyNumberFormat="1" applyFont="1" applyFill="1" applyBorder="1" applyAlignment="1">
      <alignment horizontal="center" vertical="center"/>
    </xf>
    <xf numFmtId="2" fontId="7" fillId="7" borderId="6" xfId="0" applyNumberFormat="1" applyFont="1" applyFill="1" applyBorder="1"/>
    <xf numFmtId="2" fontId="18" fillId="7" borderId="6" xfId="0" applyNumberFormat="1" applyFont="1" applyFill="1" applyBorder="1"/>
    <xf numFmtId="2" fontId="8" fillId="22" borderId="17" xfId="0" applyNumberFormat="1" applyFont="1" applyFill="1" applyBorder="1" applyAlignment="1">
      <alignment horizontal="center" vertical="center"/>
    </xf>
    <xf numFmtId="2" fontId="7" fillId="22" borderId="17" xfId="0" applyNumberFormat="1" applyFont="1" applyFill="1" applyBorder="1" applyAlignment="1">
      <alignment vertical="center"/>
    </xf>
    <xf numFmtId="49" fontId="24" fillId="22" borderId="17" xfId="1" applyNumberFormat="1" applyFont="1" applyFill="1" applyBorder="1" applyAlignment="1">
      <alignment vertical="top" wrapText="1"/>
    </xf>
    <xf numFmtId="187" fontId="7" fillId="22" borderId="6" xfId="1" applyFont="1" applyFill="1" applyBorder="1" applyAlignment="1">
      <alignment horizontal="right" vertical="center"/>
    </xf>
    <xf numFmtId="2" fontId="18" fillId="22" borderId="6" xfId="0" applyNumberFormat="1" applyFont="1" applyFill="1" applyBorder="1" applyAlignment="1">
      <alignment vertical="center"/>
    </xf>
    <xf numFmtId="2" fontId="8" fillId="6" borderId="17" xfId="0" applyNumberFormat="1" applyFont="1" applyFill="1" applyBorder="1" applyAlignment="1">
      <alignment horizontal="center" vertical="center"/>
    </xf>
    <xf numFmtId="2" fontId="7" fillId="6" borderId="17" xfId="0" applyNumberFormat="1" applyFont="1" applyFill="1" applyBorder="1"/>
    <xf numFmtId="49" fontId="24" fillId="6" borderId="17" xfId="1" applyNumberFormat="1" applyFont="1" applyFill="1" applyBorder="1" applyAlignment="1">
      <alignment vertical="top"/>
    </xf>
    <xf numFmtId="2" fontId="7" fillId="6" borderId="17" xfId="0" applyNumberFormat="1" applyFont="1" applyFill="1" applyBorder="1" applyAlignment="1">
      <alignment horizontal="left"/>
    </xf>
    <xf numFmtId="187" fontId="8" fillId="22" borderId="6" xfId="1" applyFont="1" applyFill="1" applyBorder="1" applyAlignment="1">
      <alignment horizontal="center" vertical="center"/>
    </xf>
    <xf numFmtId="2" fontId="7" fillId="22" borderId="6" xfId="0" applyNumberFormat="1" applyFont="1" applyFill="1" applyBorder="1" applyAlignment="1">
      <alignment vertical="top"/>
    </xf>
    <xf numFmtId="1" fontId="8" fillId="7" borderId="6" xfId="0" applyNumberFormat="1" applyFont="1" applyFill="1" applyBorder="1" applyAlignment="1">
      <alignment horizontal="center" vertical="center"/>
    </xf>
    <xf numFmtId="49" fontId="24" fillId="7" borderId="6" xfId="1" applyNumberFormat="1" applyFont="1" applyFill="1" applyBorder="1" applyAlignment="1">
      <alignment vertical="top" wrapText="1"/>
    </xf>
    <xf numFmtId="2" fontId="7" fillId="5" borderId="6" xfId="0" applyNumberFormat="1" applyFont="1" applyFill="1" applyBorder="1" applyAlignment="1">
      <alignment horizontal="left"/>
    </xf>
    <xf numFmtId="49" fontId="24" fillId="5" borderId="6" xfId="1" applyNumberFormat="1" applyFont="1" applyFill="1" applyBorder="1" applyAlignment="1">
      <alignment vertical="top"/>
    </xf>
    <xf numFmtId="187" fontId="7" fillId="5" borderId="6" xfId="1" applyFont="1" applyFill="1" applyBorder="1" applyAlignment="1">
      <alignment horizontal="right"/>
    </xf>
    <xf numFmtId="187" fontId="18" fillId="5" borderId="6" xfId="1" applyFont="1" applyFill="1" applyBorder="1" applyAlignment="1">
      <alignment horizontal="right"/>
    </xf>
    <xf numFmtId="187" fontId="8" fillId="15" borderId="6" xfId="0" applyNumberFormat="1" applyFont="1" applyFill="1" applyBorder="1" applyAlignment="1">
      <alignment horizontal="center" vertical="center"/>
    </xf>
    <xf numFmtId="49" fontId="7" fillId="15" borderId="6" xfId="0" applyNumberFormat="1" applyFont="1" applyFill="1" applyBorder="1" applyAlignment="1">
      <alignment vertical="top" wrapText="1"/>
    </xf>
    <xf numFmtId="187" fontId="7" fillId="15" borderId="6" xfId="1" applyFont="1" applyFill="1" applyBorder="1" applyAlignment="1">
      <alignment horizontal="right" vertical="top"/>
    </xf>
    <xf numFmtId="187" fontId="7" fillId="15" borderId="5" xfId="1" applyFont="1" applyFill="1" applyBorder="1" applyAlignment="1">
      <alignment vertical="top"/>
    </xf>
    <xf numFmtId="0" fontId="7" fillId="15" borderId="5" xfId="0" applyFont="1" applyFill="1" applyBorder="1" applyAlignment="1">
      <alignment vertical="top"/>
    </xf>
    <xf numFmtId="187" fontId="7" fillId="15" borderId="5" xfId="0" applyNumberFormat="1" applyFont="1" applyFill="1" applyBorder="1" applyAlignment="1">
      <alignment horizontal="left" vertical="top"/>
    </xf>
    <xf numFmtId="0" fontId="18" fillId="15" borderId="6" xfId="0" applyFont="1" applyFill="1" applyBorder="1" applyAlignment="1">
      <alignment vertical="top"/>
    </xf>
    <xf numFmtId="187" fontId="8" fillId="6" borderId="6" xfId="0" applyNumberFormat="1" applyFont="1" applyFill="1" applyBorder="1" applyAlignment="1">
      <alignment horizontal="center" vertical="center"/>
    </xf>
    <xf numFmtId="49" fontId="7" fillId="6" borderId="6" xfId="0" applyNumberFormat="1" applyFont="1" applyFill="1" applyBorder="1" applyAlignment="1">
      <alignment vertical="top" wrapText="1"/>
    </xf>
    <xf numFmtId="0" fontId="18" fillId="6" borderId="6" xfId="0" applyFont="1" applyFill="1" applyBorder="1" applyAlignment="1">
      <alignment vertical="top"/>
    </xf>
    <xf numFmtId="0" fontId="8" fillId="6" borderId="5" xfId="0" applyFont="1" applyFill="1" applyBorder="1" applyAlignment="1">
      <alignment horizontal="center" vertical="center"/>
    </xf>
    <xf numFmtId="49" fontId="24" fillId="6" borderId="5" xfId="1" applyNumberFormat="1" applyFont="1" applyFill="1" applyBorder="1" applyAlignment="1">
      <alignment vertical="top" wrapText="1"/>
    </xf>
    <xf numFmtId="2" fontId="7" fillId="15" borderId="6" xfId="0" applyNumberFormat="1" applyFont="1" applyFill="1" applyBorder="1" applyAlignment="1">
      <alignment vertical="top" wrapText="1"/>
    </xf>
    <xf numFmtId="2" fontId="18" fillId="15" borderId="6" xfId="0" applyNumberFormat="1" applyFont="1" applyFill="1" applyBorder="1" applyAlignment="1">
      <alignment vertical="top"/>
    </xf>
    <xf numFmtId="0" fontId="8" fillId="5" borderId="6" xfId="0" applyFont="1" applyFill="1" applyBorder="1" applyAlignment="1">
      <alignment horizontal="center" vertical="center"/>
    </xf>
    <xf numFmtId="0" fontId="8" fillId="12" borderId="6" xfId="0" applyFont="1" applyFill="1" applyBorder="1" applyAlignment="1">
      <alignment horizontal="center" vertical="center"/>
    </xf>
    <xf numFmtId="49" fontId="7" fillId="12" borderId="6" xfId="0" applyNumberFormat="1" applyFont="1" applyFill="1" applyBorder="1" applyAlignment="1">
      <alignment vertical="top" wrapText="1"/>
    </xf>
    <xf numFmtId="49" fontId="24" fillId="12" borderId="6" xfId="1" applyNumberFormat="1" applyFont="1" applyFill="1" applyBorder="1" applyAlignment="1">
      <alignment vertical="top" wrapText="1"/>
    </xf>
    <xf numFmtId="187" fontId="7" fillId="12" borderId="6" xfId="1" applyFont="1" applyFill="1" applyBorder="1" applyAlignment="1">
      <alignment horizontal="right" vertical="top"/>
    </xf>
    <xf numFmtId="0" fontId="18" fillId="12" borderId="6" xfId="0" applyFont="1" applyFill="1" applyBorder="1" applyAlignment="1">
      <alignment vertical="top"/>
    </xf>
    <xf numFmtId="187" fontId="8" fillId="6" borderId="6" xfId="1" applyFont="1" applyFill="1" applyBorder="1" applyAlignment="1">
      <alignment horizontal="center" vertical="center"/>
    </xf>
    <xf numFmtId="2" fontId="8" fillId="12" borderId="6" xfId="0" applyNumberFormat="1" applyFont="1" applyFill="1" applyBorder="1" applyAlignment="1">
      <alignment horizontal="center" vertical="center"/>
    </xf>
    <xf numFmtId="2" fontId="7" fillId="12" borderId="6" xfId="0" applyNumberFormat="1" applyFont="1" applyFill="1" applyBorder="1" applyAlignment="1">
      <alignment vertical="top" wrapText="1"/>
    </xf>
    <xf numFmtId="2" fontId="7" fillId="6" borderId="6" xfId="0" applyNumberFormat="1" applyFont="1" applyFill="1" applyBorder="1" applyAlignment="1">
      <alignment horizontal="left" vertical="top"/>
    </xf>
    <xf numFmtId="2" fontId="7" fillId="9" borderId="6" xfId="0" applyNumberFormat="1" applyFont="1" applyFill="1" applyBorder="1" applyAlignment="1">
      <alignment wrapText="1"/>
    </xf>
    <xf numFmtId="2" fontId="24" fillId="27" borderId="6" xfId="1" applyNumberFormat="1" applyFont="1" applyFill="1" applyBorder="1" applyAlignment="1">
      <alignment vertical="top"/>
    </xf>
    <xf numFmtId="187" fontId="18" fillId="27" borderId="6" xfId="1" applyFont="1" applyFill="1" applyBorder="1" applyAlignment="1">
      <alignment horizontal="right"/>
    </xf>
    <xf numFmtId="0" fontId="8" fillId="6" borderId="6" xfId="0" applyFont="1" applyFill="1" applyBorder="1" applyAlignment="1">
      <alignment horizontal="left" vertical="center" wrapText="1"/>
    </xf>
    <xf numFmtId="1" fontId="8" fillId="6" borderId="6" xfId="0" applyNumberFormat="1" applyFont="1" applyFill="1" applyBorder="1" applyAlignment="1">
      <alignment horizontal="left" vertical="center" wrapText="1"/>
    </xf>
    <xf numFmtId="2" fontId="7" fillId="6" borderId="5" xfId="0" applyNumberFormat="1" applyFont="1" applyFill="1" applyBorder="1" applyAlignment="1">
      <alignment vertical="top"/>
    </xf>
    <xf numFmtId="187" fontId="8" fillId="9" borderId="6" xfId="0" applyNumberFormat="1" applyFont="1" applyFill="1" applyBorder="1" applyAlignment="1">
      <alignment horizontal="center" vertical="center"/>
    </xf>
    <xf numFmtId="2" fontId="7" fillId="9" borderId="6" xfId="0" applyNumberFormat="1" applyFont="1" applyFill="1" applyBorder="1" applyAlignment="1">
      <alignment horizontal="left"/>
    </xf>
    <xf numFmtId="187" fontId="7" fillId="9" borderId="6" xfId="1" applyFont="1" applyFill="1" applyBorder="1" applyAlignment="1">
      <alignment horizontal="right"/>
    </xf>
    <xf numFmtId="187" fontId="18" fillId="9" borderId="6" xfId="1" applyFont="1" applyFill="1" applyBorder="1" applyAlignment="1">
      <alignment horizontal="right"/>
    </xf>
    <xf numFmtId="0" fontId="18" fillId="6" borderId="6" xfId="0" applyFont="1" applyFill="1" applyBorder="1" applyAlignment="1">
      <alignment vertical="top" wrapText="1"/>
    </xf>
    <xf numFmtId="187" fontId="7" fillId="0" borderId="5" xfId="1" applyFont="1" applyBorder="1" applyAlignment="1">
      <alignment horizontal="center" vertical="top"/>
    </xf>
    <xf numFmtId="190" fontId="8" fillId="7" borderId="6" xfId="0" applyNumberFormat="1" applyFont="1" applyFill="1" applyBorder="1" applyAlignment="1">
      <alignment horizontal="center" vertical="center"/>
    </xf>
    <xf numFmtId="187" fontId="8" fillId="24" borderId="6" xfId="1" applyFont="1" applyFill="1" applyBorder="1" applyAlignment="1">
      <alignment horizontal="center" vertical="center"/>
    </xf>
    <xf numFmtId="2" fontId="7" fillId="24" borderId="6" xfId="0" applyNumberFormat="1" applyFont="1" applyFill="1" applyBorder="1" applyAlignment="1">
      <alignment horizontal="left"/>
    </xf>
    <xf numFmtId="49" fontId="24" fillId="24" borderId="6" xfId="1" applyNumberFormat="1" applyFont="1" applyFill="1" applyBorder="1" applyAlignment="1">
      <alignment vertical="top"/>
    </xf>
    <xf numFmtId="187" fontId="7" fillId="24" borderId="6" xfId="1" applyFont="1" applyFill="1" applyBorder="1" applyAlignment="1">
      <alignment horizontal="right"/>
    </xf>
    <xf numFmtId="187" fontId="18" fillId="24" borderId="6" xfId="1" applyFont="1" applyFill="1" applyBorder="1" applyAlignment="1">
      <alignment horizontal="right"/>
    </xf>
    <xf numFmtId="2" fontId="8" fillId="6" borderId="6" xfId="0" applyNumberFormat="1" applyFont="1" applyFill="1" applyBorder="1" applyAlignment="1">
      <alignment horizontal="center" vertical="center"/>
    </xf>
    <xf numFmtId="2" fontId="24" fillId="6" borderId="6" xfId="1" applyNumberFormat="1" applyFont="1" applyFill="1" applyBorder="1" applyAlignment="1">
      <alignment vertical="top" wrapText="1"/>
    </xf>
    <xf numFmtId="2" fontId="24" fillId="12" borderId="6" xfId="1" applyNumberFormat="1" applyFont="1" applyFill="1" applyBorder="1" applyAlignment="1">
      <alignment vertical="top" wrapText="1"/>
    </xf>
    <xf numFmtId="187" fontId="7" fillId="24" borderId="6" xfId="1" applyFont="1" applyFill="1" applyBorder="1" applyAlignment="1">
      <alignment horizontal="left"/>
    </xf>
    <xf numFmtId="187" fontId="7" fillId="6" borderId="6" xfId="1" applyFont="1" applyFill="1" applyBorder="1" applyAlignment="1">
      <alignment vertical="top" wrapText="1"/>
    </xf>
    <xf numFmtId="2" fontId="7" fillId="0" borderId="6" xfId="1" applyNumberFormat="1" applyFont="1" applyBorder="1" applyAlignment="1">
      <alignment vertical="top"/>
    </xf>
    <xf numFmtId="2" fontId="7" fillId="6" borderId="6" xfId="1" applyNumberFormat="1" applyFont="1" applyFill="1" applyBorder="1" applyAlignment="1">
      <alignment vertical="top"/>
    </xf>
    <xf numFmtId="2" fontId="7" fillId="6" borderId="6" xfId="1" applyNumberFormat="1" applyFont="1" applyFill="1" applyBorder="1" applyAlignment="1">
      <alignment horizontal="right" vertical="top"/>
    </xf>
    <xf numFmtId="2" fontId="8" fillId="6" borderId="6" xfId="0" applyNumberFormat="1" applyFont="1" applyFill="1" applyBorder="1" applyAlignment="1">
      <alignment horizontal="left" vertical="top"/>
    </xf>
    <xf numFmtId="2" fontId="8" fillId="6" borderId="5" xfId="0" applyNumberFormat="1" applyFont="1" applyFill="1" applyBorder="1" applyAlignment="1">
      <alignment horizontal="center" vertical="center"/>
    </xf>
    <xf numFmtId="2" fontId="7" fillId="6" borderId="5" xfId="0" applyNumberFormat="1" applyFont="1" applyFill="1" applyBorder="1" applyAlignment="1">
      <alignment horizontal="left"/>
    </xf>
    <xf numFmtId="49" fontId="24" fillId="6" borderId="5" xfId="1" applyNumberFormat="1" applyFont="1" applyFill="1" applyBorder="1" applyAlignment="1">
      <alignment vertical="top"/>
    </xf>
    <xf numFmtId="2" fontId="7" fillId="0" borderId="5" xfId="1" applyNumberFormat="1" applyFont="1" applyBorder="1" applyAlignment="1">
      <alignment vertical="top"/>
    </xf>
    <xf numFmtId="2" fontId="7" fillId="6" borderId="5" xfId="1" applyNumberFormat="1" applyFont="1" applyFill="1" applyBorder="1" applyAlignment="1">
      <alignment vertical="top"/>
    </xf>
    <xf numFmtId="190" fontId="8" fillId="9" borderId="5" xfId="0" applyNumberFormat="1" applyFont="1" applyFill="1" applyBorder="1" applyAlignment="1">
      <alignment horizontal="center" vertical="center"/>
    </xf>
    <xf numFmtId="2" fontId="7" fillId="9" borderId="5" xfId="0" applyNumberFormat="1" applyFont="1" applyFill="1" applyBorder="1" applyAlignment="1">
      <alignment horizontal="left" vertical="top" wrapText="1"/>
    </xf>
    <xf numFmtId="49" fontId="24" fillId="9" borderId="5" xfId="1" applyNumberFormat="1" applyFont="1" applyFill="1" applyBorder="1" applyAlignment="1">
      <alignment vertical="top"/>
    </xf>
    <xf numFmtId="187" fontId="7" fillId="9" borderId="5" xfId="1" applyFont="1" applyFill="1" applyBorder="1" applyAlignment="1">
      <alignment horizontal="right" vertical="top"/>
    </xf>
    <xf numFmtId="187" fontId="7" fillId="9" borderId="5" xfId="1" applyFont="1" applyFill="1" applyBorder="1" applyAlignment="1">
      <alignment horizontal="center" vertical="top"/>
    </xf>
    <xf numFmtId="2" fontId="7" fillId="9" borderId="5" xfId="1" applyNumberFormat="1" applyFont="1" applyFill="1" applyBorder="1" applyAlignment="1">
      <alignment vertical="top"/>
    </xf>
    <xf numFmtId="187" fontId="8" fillId="9" borderId="5" xfId="1" applyFont="1" applyFill="1" applyBorder="1" applyAlignment="1">
      <alignment horizontal="center" vertical="center"/>
    </xf>
    <xf numFmtId="2" fontId="7" fillId="6" borderId="5" xfId="0" applyNumberFormat="1" applyFont="1" applyFill="1" applyBorder="1" applyAlignment="1">
      <alignment horizontal="left" vertical="top"/>
    </xf>
    <xf numFmtId="187" fontId="7" fillId="7" borderId="6" xfId="1" applyFont="1" applyFill="1" applyBorder="1" applyAlignment="1">
      <alignment horizontal="left"/>
    </xf>
    <xf numFmtId="0" fontId="8" fillId="6" borderId="6" xfId="0" applyFont="1" applyFill="1" applyBorder="1" applyAlignment="1">
      <alignment horizontal="center"/>
    </xf>
    <xf numFmtId="187" fontId="24" fillId="6" borderId="6" xfId="1" applyFont="1" applyFill="1" applyBorder="1" applyAlignment="1">
      <alignment horizontal="left" vertical="top" wrapText="1"/>
    </xf>
    <xf numFmtId="187" fontId="7" fillId="6" borderId="6" xfId="1" applyFont="1" applyFill="1" applyBorder="1" applyAlignment="1">
      <alignment horizontal="center"/>
    </xf>
    <xf numFmtId="187" fontId="7" fillId="6" borderId="6" xfId="1" applyFont="1" applyFill="1" applyBorder="1" applyAlignment="1">
      <alignment horizontal="left" vertical="top" wrapText="1"/>
    </xf>
    <xf numFmtId="49" fontId="24" fillId="0" borderId="6" xfId="1" applyNumberFormat="1" applyFont="1" applyBorder="1" applyAlignment="1">
      <alignment vertical="top"/>
    </xf>
    <xf numFmtId="49" fontId="41" fillId="0" borderId="6" xfId="1" applyNumberFormat="1" applyFont="1" applyBorder="1" applyAlignment="1">
      <alignment vertical="top"/>
    </xf>
    <xf numFmtId="187" fontId="7" fillId="6" borderId="6" xfId="1" applyFont="1" applyFill="1" applyBorder="1" applyAlignment="1">
      <alignment horizontal="left" vertical="top"/>
    </xf>
    <xf numFmtId="0" fontId="8" fillId="15" borderId="6" xfId="0" applyFont="1" applyFill="1" applyBorder="1" applyAlignment="1">
      <alignment horizontal="center" vertical="center"/>
    </xf>
    <xf numFmtId="2" fontId="7" fillId="6" borderId="6" xfId="0" applyNumberFormat="1" applyFont="1" applyFill="1" applyBorder="1" applyAlignment="1">
      <alignment vertical="top"/>
    </xf>
    <xf numFmtId="0" fontId="7" fillId="6" borderId="6" xfId="0" applyFont="1" applyFill="1" applyBorder="1" applyAlignment="1">
      <alignment horizontal="left" vertical="top"/>
    </xf>
    <xf numFmtId="49" fontId="7" fillId="6" borderId="6" xfId="0" applyNumberFormat="1" applyFont="1" applyFill="1" applyBorder="1" applyAlignment="1">
      <alignment horizontal="left" vertical="top"/>
    </xf>
    <xf numFmtId="0" fontId="18" fillId="10" borderId="6" xfId="0" applyFont="1" applyFill="1" applyBorder="1"/>
    <xf numFmtId="0" fontId="8" fillId="25" borderId="6" xfId="0" applyFont="1" applyFill="1" applyBorder="1" applyAlignment="1">
      <alignment horizontal="center" vertical="center"/>
    </xf>
    <xf numFmtId="0" fontId="7" fillId="25" borderId="6" xfId="0" applyFont="1" applyFill="1" applyBorder="1" applyAlignment="1">
      <alignment horizontal="left" vertical="top" wrapText="1"/>
    </xf>
    <xf numFmtId="49" fontId="24" fillId="25" borderId="6" xfId="1" applyNumberFormat="1" applyFont="1" applyFill="1" applyBorder="1" applyAlignment="1">
      <alignment vertical="top" wrapText="1"/>
    </xf>
    <xf numFmtId="187" fontId="7" fillId="25" borderId="6" xfId="1" applyFont="1" applyFill="1" applyBorder="1" applyAlignment="1">
      <alignment horizontal="right" vertical="top"/>
    </xf>
    <xf numFmtId="0" fontId="18" fillId="25" borderId="6" xfId="0" applyFont="1" applyFill="1" applyBorder="1" applyAlignment="1">
      <alignment vertical="top"/>
    </xf>
    <xf numFmtId="0" fontId="7" fillId="6" borderId="6" xfId="0" applyFont="1" applyFill="1" applyBorder="1" applyAlignment="1">
      <alignment horizontal="left" vertical="top" wrapText="1"/>
    </xf>
    <xf numFmtId="49" fontId="7" fillId="6" borderId="6" xfId="1" applyNumberFormat="1" applyFont="1" applyFill="1" applyBorder="1" applyAlignment="1">
      <alignment vertical="top" wrapText="1"/>
    </xf>
    <xf numFmtId="49" fontId="8" fillId="0" borderId="6" xfId="1" applyNumberFormat="1" applyFont="1" applyBorder="1" applyAlignment="1">
      <alignment vertical="top"/>
    </xf>
    <xf numFmtId="49" fontId="7" fillId="25" borderId="6" xfId="0" applyNumberFormat="1" applyFont="1" applyFill="1" applyBorder="1" applyAlignment="1">
      <alignment horizontal="left" vertical="top" wrapText="1"/>
    </xf>
    <xf numFmtId="2" fontId="24" fillId="25" borderId="6" xfId="1" applyNumberFormat="1" applyFont="1" applyFill="1" applyBorder="1" applyAlignment="1">
      <alignment vertical="top" wrapText="1"/>
    </xf>
    <xf numFmtId="49" fontId="7" fillId="6" borderId="6" xfId="0" applyNumberFormat="1" applyFont="1" applyFill="1" applyBorder="1" applyAlignment="1">
      <alignment vertical="top"/>
    </xf>
    <xf numFmtId="2" fontId="7" fillId="6" borderId="6" xfId="0" applyNumberFormat="1" applyFont="1" applyFill="1" applyBorder="1" applyAlignment="1">
      <alignment horizontal="left" vertical="top" wrapText="1"/>
    </xf>
    <xf numFmtId="2" fontId="7" fillId="6" borderId="6" xfId="1" applyNumberFormat="1" applyFont="1" applyFill="1" applyBorder="1" applyAlignment="1">
      <alignment vertical="top" wrapText="1"/>
    </xf>
    <xf numFmtId="187" fontId="7" fillId="15" borderId="6" xfId="1" applyFont="1" applyFill="1" applyBorder="1" applyAlignment="1">
      <alignment horizontal="left"/>
    </xf>
    <xf numFmtId="187" fontId="7" fillId="6" borderId="6" xfId="1" applyFont="1" applyFill="1" applyBorder="1" applyAlignment="1">
      <alignment horizontal="left"/>
    </xf>
    <xf numFmtId="187" fontId="7" fillId="15" borderId="6" xfId="1" applyFont="1" applyFill="1" applyBorder="1" applyAlignment="1">
      <alignment horizontal="left" vertical="top"/>
    </xf>
    <xf numFmtId="187" fontId="7" fillId="15" borderId="6" xfId="1" applyFont="1" applyFill="1" applyBorder="1" applyAlignment="1">
      <alignment horizontal="left" vertical="top" wrapText="1"/>
    </xf>
    <xf numFmtId="187" fontId="7" fillId="7" borderId="6" xfId="1" applyFont="1" applyFill="1" applyBorder="1" applyAlignment="1">
      <alignment horizontal="left" vertical="top"/>
    </xf>
    <xf numFmtId="187" fontId="7" fillId="7" borderId="6" xfId="1" applyFont="1" applyFill="1" applyBorder="1" applyAlignment="1">
      <alignment horizontal="left" vertical="top" wrapText="1"/>
    </xf>
    <xf numFmtId="187" fontId="7" fillId="6" borderId="6" xfId="1" applyFont="1" applyFill="1" applyBorder="1" applyAlignment="1">
      <alignment horizontal="left" vertical="center"/>
    </xf>
    <xf numFmtId="187" fontId="7" fillId="6" borderId="6" xfId="1" applyFont="1" applyFill="1" applyBorder="1" applyAlignment="1">
      <alignment horizontal="left" vertical="center" wrapText="1"/>
    </xf>
    <xf numFmtId="187" fontId="7" fillId="6" borderId="6" xfId="1" applyFont="1" applyFill="1" applyBorder="1" applyAlignment="1">
      <alignment horizontal="left" wrapText="1"/>
    </xf>
    <xf numFmtId="0" fontId="6" fillId="0" borderId="6" xfId="0" applyFont="1" applyBorder="1" applyAlignment="1">
      <alignment vertical="top"/>
    </xf>
    <xf numFmtId="187" fontId="8" fillId="25" borderId="6" xfId="0" applyNumberFormat="1" applyFont="1" applyFill="1" applyBorder="1" applyAlignment="1">
      <alignment horizontal="center" vertical="center"/>
    </xf>
    <xf numFmtId="2" fontId="7" fillId="25" borderId="6" xfId="0" applyNumberFormat="1" applyFont="1" applyFill="1" applyBorder="1" applyAlignment="1">
      <alignment horizontal="left" vertical="top"/>
    </xf>
    <xf numFmtId="187" fontId="18" fillId="25" borderId="6" xfId="1" applyFont="1" applyFill="1" applyBorder="1" applyAlignment="1">
      <alignment horizontal="right" vertical="top"/>
    </xf>
    <xf numFmtId="187" fontId="18" fillId="6" borderId="6" xfId="1" applyFont="1" applyFill="1" applyBorder="1" applyAlignment="1">
      <alignment horizontal="right"/>
    </xf>
    <xf numFmtId="187" fontId="8" fillId="7" borderId="6" xfId="0" applyNumberFormat="1" applyFont="1" applyFill="1" applyBorder="1" applyAlignment="1">
      <alignment horizontal="center" vertical="center"/>
    </xf>
    <xf numFmtId="187" fontId="18" fillId="7" borderId="6" xfId="1" applyFont="1" applyFill="1" applyBorder="1" applyAlignment="1">
      <alignment horizontal="right"/>
    </xf>
    <xf numFmtId="187" fontId="8" fillId="6" borderId="6" xfId="1" applyFont="1" applyFill="1" applyBorder="1" applyAlignment="1">
      <alignment horizontal="right"/>
    </xf>
    <xf numFmtId="187" fontId="8" fillId="6" borderId="6" xfId="0" applyNumberFormat="1" applyFont="1" applyFill="1" applyBorder="1" applyAlignment="1">
      <alignment horizontal="left"/>
    </xf>
    <xf numFmtId="2" fontId="18" fillId="7" borderId="6" xfId="1" applyNumberFormat="1" applyFont="1" applyFill="1" applyBorder="1" applyAlignment="1">
      <alignment horizontal="right"/>
    </xf>
    <xf numFmtId="0" fontId="8" fillId="22" borderId="6" xfId="0" applyFont="1" applyFill="1" applyBorder="1" applyAlignment="1">
      <alignment horizontal="center" vertical="center"/>
    </xf>
    <xf numFmtId="0" fontId="7" fillId="10" borderId="6" xfId="0" applyFont="1" applyFill="1" applyBorder="1" applyAlignment="1">
      <alignment horizontal="center" vertical="top"/>
    </xf>
    <xf numFmtId="49" fontId="24" fillId="8" borderId="6" xfId="1" applyNumberFormat="1" applyFont="1" applyFill="1" applyBorder="1" applyAlignment="1">
      <alignment horizontal="center" vertical="top"/>
    </xf>
    <xf numFmtId="187" fontId="7" fillId="8" borderId="6" xfId="1" applyFont="1" applyFill="1" applyBorder="1" applyAlignment="1">
      <alignment horizontal="right"/>
    </xf>
    <xf numFmtId="0" fontId="18" fillId="8" borderId="6" xfId="0" applyFont="1" applyFill="1" applyBorder="1"/>
    <xf numFmtId="0" fontId="8" fillId="23" borderId="6" xfId="0" applyFont="1" applyFill="1" applyBorder="1" applyAlignment="1">
      <alignment horizontal="center" vertical="center"/>
    </xf>
    <xf numFmtId="0" fontId="7" fillId="23" borderId="6" xfId="0" applyFont="1" applyFill="1" applyBorder="1" applyAlignment="1">
      <alignment horizontal="center"/>
    </xf>
    <xf numFmtId="49" fontId="24" fillId="23" borderId="0" xfId="1" applyNumberFormat="1" applyFont="1" applyFill="1" applyBorder="1" applyAlignment="1">
      <alignment horizontal="center" vertical="top"/>
    </xf>
    <xf numFmtId="187" fontId="7" fillId="23" borderId="4" xfId="1" applyFont="1" applyFill="1" applyBorder="1" applyAlignment="1">
      <alignment horizontal="right"/>
    </xf>
    <xf numFmtId="187" fontId="18" fillId="23" borderId="4" xfId="0" applyNumberFormat="1" applyFont="1" applyFill="1" applyBorder="1" applyAlignment="1">
      <alignment horizontal="left"/>
    </xf>
    <xf numFmtId="0" fontId="8" fillId="16" borderId="6" xfId="0" applyFont="1" applyFill="1" applyBorder="1" applyAlignment="1">
      <alignment horizontal="center" vertical="center"/>
    </xf>
    <xf numFmtId="0" fontId="7" fillId="16" borderId="6" xfId="0" applyFont="1" applyFill="1" applyBorder="1" applyAlignment="1">
      <alignment horizontal="center"/>
    </xf>
    <xf numFmtId="49" fontId="24" fillId="16" borderId="6" xfId="1" applyNumberFormat="1" applyFont="1" applyFill="1" applyBorder="1" applyAlignment="1">
      <alignment vertical="top"/>
    </xf>
    <xf numFmtId="187" fontId="7" fillId="16" borderId="6" xfId="1" applyFont="1" applyFill="1" applyBorder="1"/>
    <xf numFmtId="187" fontId="18" fillId="16" borderId="6" xfId="1" applyFont="1" applyFill="1" applyBorder="1" applyAlignment="1">
      <alignment horizontal="left"/>
    </xf>
    <xf numFmtId="2" fontId="7" fillId="6" borderId="0" xfId="1" applyNumberFormat="1" applyFont="1" applyFill="1" applyBorder="1" applyAlignment="1">
      <alignment vertical="top"/>
    </xf>
    <xf numFmtId="187" fontId="9" fillId="0" borderId="0" xfId="1" applyFont="1" applyAlignment="1">
      <alignment horizontal="left"/>
    </xf>
    <xf numFmtId="0" fontId="10" fillId="0" borderId="0" xfId="1" applyNumberFormat="1" applyFont="1" applyAlignment="1"/>
    <xf numFmtId="190" fontId="8" fillId="7" borderId="6" xfId="0" applyNumberFormat="1" applyFont="1" applyFill="1" applyBorder="1" applyAlignment="1">
      <alignment vertical="top" wrapText="1"/>
    </xf>
    <xf numFmtId="2" fontId="8" fillId="0" borderId="6" xfId="0" applyNumberFormat="1" applyFont="1" applyBorder="1" applyAlignment="1">
      <alignment horizontal="right" vertical="top" wrapText="1"/>
    </xf>
    <xf numFmtId="187" fontId="8" fillId="7" borderId="6" xfId="1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center"/>
    </xf>
    <xf numFmtId="0" fontId="11" fillId="0" borderId="6" xfId="0" applyFont="1" applyBorder="1" applyAlignment="1">
      <alignment horizontal="center" vertical="top" wrapText="1"/>
    </xf>
    <xf numFmtId="1" fontId="8" fillId="0" borderId="6" xfId="0" applyNumberFormat="1" applyFont="1" applyBorder="1" applyAlignment="1">
      <alignment vertical="top" wrapText="1"/>
    </xf>
    <xf numFmtId="0" fontId="7" fillId="0" borderId="0" xfId="0" applyFont="1" applyAlignment="1">
      <alignment horizontal="left"/>
    </xf>
    <xf numFmtId="0" fontId="16" fillId="6" borderId="0" xfId="0" applyFont="1" applyFill="1"/>
    <xf numFmtId="187" fontId="32" fillId="0" borderId="0" xfId="1" applyFont="1" applyBorder="1" applyAlignment="1">
      <alignment vertical="center"/>
    </xf>
    <xf numFmtId="187" fontId="11" fillId="0" borderId="4" xfId="1" applyFont="1" applyBorder="1" applyAlignment="1">
      <alignment vertical="center"/>
    </xf>
    <xf numFmtId="187" fontId="11" fillId="0" borderId="0" xfId="1" applyFont="1" applyAlignment="1">
      <alignment vertical="center"/>
    </xf>
    <xf numFmtId="187" fontId="30" fillId="0" borderId="0" xfId="1" applyFont="1" applyFill="1" applyBorder="1" applyAlignment="1">
      <alignment horizontal="left"/>
    </xf>
    <xf numFmtId="187" fontId="30" fillId="0" borderId="3" xfId="1" applyFont="1" applyFill="1" applyBorder="1"/>
    <xf numFmtId="187" fontId="20" fillId="7" borderId="6" xfId="1" applyFont="1" applyFill="1" applyBorder="1" applyAlignment="1">
      <alignment horizontal="center" vertical="top" wrapText="1"/>
    </xf>
    <xf numFmtId="187" fontId="8" fillId="6" borderId="13" xfId="0" applyNumberFormat="1" applyFont="1" applyFill="1" applyBorder="1" applyAlignment="1">
      <alignment horizontal="center" vertical="top"/>
    </xf>
    <xf numFmtId="187" fontId="11" fillId="6" borderId="13" xfId="0" applyNumberFormat="1" applyFont="1" applyFill="1" applyBorder="1" applyAlignment="1">
      <alignment horizontal="center" vertical="top"/>
    </xf>
    <xf numFmtId="0" fontId="13" fillId="0" borderId="13" xfId="0" applyFont="1" applyBorder="1" applyAlignment="1">
      <alignment vertical="top" wrapText="1"/>
    </xf>
    <xf numFmtId="0" fontId="20" fillId="6" borderId="14" xfId="0" applyFont="1" applyFill="1" applyBorder="1" applyAlignment="1">
      <alignment horizontal="center" vertical="top"/>
    </xf>
    <xf numFmtId="2" fontId="8" fillId="0" borderId="14" xfId="0" applyNumberFormat="1" applyFont="1" applyBorder="1" applyAlignment="1">
      <alignment vertical="top" wrapText="1"/>
    </xf>
    <xf numFmtId="187" fontId="8" fillId="6" borderId="14" xfId="0" applyNumberFormat="1" applyFont="1" applyFill="1" applyBorder="1" applyAlignment="1">
      <alignment horizontal="center" vertical="top"/>
    </xf>
    <xf numFmtId="187" fontId="11" fillId="6" borderId="14" xfId="0" applyNumberFormat="1" applyFont="1" applyFill="1" applyBorder="1" applyAlignment="1">
      <alignment horizontal="center" vertical="top"/>
    </xf>
    <xf numFmtId="0" fontId="13" fillId="0" borderId="14" xfId="0" applyFont="1" applyBorder="1" applyAlignment="1">
      <alignment vertical="top" wrapText="1"/>
    </xf>
    <xf numFmtId="0" fontId="20" fillId="6" borderId="19" xfId="0" applyFont="1" applyFill="1" applyBorder="1" applyAlignment="1">
      <alignment horizontal="center" vertical="top"/>
    </xf>
    <xf numFmtId="2" fontId="8" fillId="0" borderId="19" xfId="0" applyNumberFormat="1" applyFont="1" applyBorder="1" applyAlignment="1">
      <alignment vertical="top" wrapText="1"/>
    </xf>
    <xf numFmtId="187" fontId="8" fillId="6" borderId="19" xfId="0" applyNumberFormat="1" applyFont="1" applyFill="1" applyBorder="1" applyAlignment="1">
      <alignment horizontal="center" vertical="top"/>
    </xf>
    <xf numFmtId="187" fontId="11" fillId="6" borderId="19" xfId="0" applyNumberFormat="1" applyFont="1" applyFill="1" applyBorder="1" applyAlignment="1">
      <alignment horizontal="center" vertical="top"/>
    </xf>
    <xf numFmtId="0" fontId="13" fillId="0" borderId="19" xfId="0" applyFont="1" applyBorder="1" applyAlignment="1">
      <alignment vertical="top" wrapText="1"/>
    </xf>
    <xf numFmtId="187" fontId="20" fillId="16" borderId="6" xfId="1" applyFont="1" applyFill="1" applyBorder="1" applyAlignment="1">
      <alignment horizontal="left" vertical="top"/>
    </xf>
    <xf numFmtId="0" fontId="20" fillId="17" borderId="6" xfId="0" applyFont="1" applyFill="1" applyBorder="1" applyAlignment="1">
      <alignment horizontal="center" vertical="top"/>
    </xf>
    <xf numFmtId="2" fontId="8" fillId="31" borderId="6" xfId="0" applyNumberFormat="1" applyFont="1" applyFill="1" applyBorder="1" applyAlignment="1">
      <alignment vertical="top" wrapText="1"/>
    </xf>
    <xf numFmtId="187" fontId="8" fillId="31" borderId="6" xfId="0" applyNumberFormat="1" applyFont="1" applyFill="1" applyBorder="1" applyAlignment="1">
      <alignment horizontal="center" vertical="top"/>
    </xf>
    <xf numFmtId="0" fontId="11" fillId="31" borderId="6" xfId="0" applyFont="1" applyFill="1" applyBorder="1" applyAlignment="1">
      <alignment vertical="top"/>
    </xf>
    <xf numFmtId="49" fontId="23" fillId="0" borderId="0" xfId="1" applyNumberFormat="1" applyFont="1" applyBorder="1" applyAlignment="1">
      <alignment vertical="top"/>
    </xf>
    <xf numFmtId="49" fontId="6" fillId="11" borderId="6" xfId="0" applyNumberFormat="1" applyFont="1" applyFill="1" applyBorder="1" applyAlignment="1">
      <alignment horizontal="left" vertical="center" wrapText="1"/>
    </xf>
    <xf numFmtId="49" fontId="6" fillId="15" borderId="6" xfId="0" applyNumberFormat="1" applyFont="1" applyFill="1" applyBorder="1" applyAlignment="1">
      <alignment horizontal="left" vertical="center" wrapText="1"/>
    </xf>
    <xf numFmtId="2" fontId="7" fillId="7" borderId="6" xfId="0" applyNumberFormat="1" applyFont="1" applyFill="1" applyBorder="1" applyAlignment="1">
      <alignment horizontal="left" vertical="center"/>
    </xf>
    <xf numFmtId="2" fontId="7" fillId="25" borderId="6" xfId="0" applyNumberFormat="1" applyFont="1" applyFill="1" applyBorder="1" applyAlignment="1">
      <alignment horizontal="left" vertical="center" wrapText="1"/>
    </xf>
    <xf numFmtId="2" fontId="7" fillId="0" borderId="6" xfId="0" applyNumberFormat="1" applyFont="1" applyBorder="1" applyAlignment="1">
      <alignment horizontal="left" vertical="center"/>
    </xf>
    <xf numFmtId="2" fontId="6" fillId="15" borderId="6" xfId="0" applyNumberFormat="1" applyFont="1" applyFill="1" applyBorder="1" applyAlignment="1">
      <alignment horizontal="left" vertical="center" wrapText="1"/>
    </xf>
    <xf numFmtId="0" fontId="7" fillId="15" borderId="6" xfId="0" applyFont="1" applyFill="1" applyBorder="1" applyAlignment="1">
      <alignment horizontal="left" vertical="top" wrapText="1"/>
    </xf>
    <xf numFmtId="0" fontId="7" fillId="15" borderId="6" xfId="0" applyFont="1" applyFill="1" applyBorder="1" applyAlignment="1">
      <alignment horizontal="left" vertical="center" wrapText="1"/>
    </xf>
    <xf numFmtId="49" fontId="7" fillId="4" borderId="6" xfId="0" applyNumberFormat="1" applyFont="1" applyFill="1" applyBorder="1" applyAlignment="1">
      <alignment horizontal="left" vertical="center"/>
    </xf>
    <xf numFmtId="0" fontId="7" fillId="6" borderId="6" xfId="0" applyFont="1" applyFill="1" applyBorder="1" applyAlignment="1">
      <alignment horizontal="left" vertical="center"/>
    </xf>
    <xf numFmtId="187" fontId="6" fillId="7" borderId="6" xfId="1" applyFont="1" applyFill="1" applyBorder="1" applyAlignment="1">
      <alignment horizontal="left" vertical="center"/>
    </xf>
    <xf numFmtId="187" fontId="7" fillId="4" borderId="6" xfId="1" applyFont="1" applyFill="1" applyBorder="1" applyAlignment="1">
      <alignment horizontal="left" vertical="center" wrapText="1"/>
    </xf>
    <xf numFmtId="2" fontId="7" fillId="4" borderId="6" xfId="0" applyNumberFormat="1" applyFont="1" applyFill="1" applyBorder="1" applyAlignment="1">
      <alignment horizontal="left" vertical="center"/>
    </xf>
    <xf numFmtId="1" fontId="7" fillId="4" borderId="6" xfId="0" applyNumberFormat="1" applyFont="1" applyFill="1" applyBorder="1" applyAlignment="1">
      <alignment horizontal="left" vertical="center"/>
    </xf>
    <xf numFmtId="43" fontId="29" fillId="23" borderId="6" xfId="4" quotePrefix="1" applyNumberFormat="1" applyFont="1" applyFill="1" applyBorder="1" applyAlignment="1">
      <alignment horizontal="left" vertical="top" wrapText="1" shrinkToFit="1"/>
    </xf>
    <xf numFmtId="2" fontId="7" fillId="4" borderId="6" xfId="0" applyNumberFormat="1" applyFont="1" applyFill="1" applyBorder="1" applyAlignment="1">
      <alignment horizontal="left" vertical="center" wrapText="1"/>
    </xf>
    <xf numFmtId="2" fontId="6" fillId="5" borderId="6" xfId="0" applyNumberFormat="1" applyFont="1" applyFill="1" applyBorder="1" applyAlignment="1">
      <alignment horizontal="left" vertical="center" wrapText="1"/>
    </xf>
    <xf numFmtId="187" fontId="7" fillId="7" borderId="6" xfId="1" applyFont="1" applyFill="1" applyBorder="1" applyAlignment="1">
      <alignment horizontal="left" vertical="center" wrapText="1"/>
    </xf>
    <xf numFmtId="187" fontId="7" fillId="15" borderId="6" xfId="1" applyFont="1" applyFill="1" applyBorder="1" applyAlignment="1">
      <alignment horizontal="left" vertical="center" wrapText="1"/>
    </xf>
    <xf numFmtId="49" fontId="7" fillId="15" borderId="6" xfId="1" applyNumberFormat="1" applyFont="1" applyFill="1" applyBorder="1" applyAlignment="1">
      <alignment horizontal="left" vertical="center" wrapText="1"/>
    </xf>
    <xf numFmtId="2" fontId="7" fillId="26" borderId="6" xfId="0" applyNumberFormat="1" applyFont="1" applyFill="1" applyBorder="1" applyAlignment="1">
      <alignment horizontal="left" vertical="center"/>
    </xf>
    <xf numFmtId="0" fontId="6" fillId="7" borderId="6" xfId="0" applyFont="1" applyFill="1" applyBorder="1" applyAlignment="1">
      <alignment horizontal="left" vertical="center"/>
    </xf>
    <xf numFmtId="2" fontId="7" fillId="19" borderId="6" xfId="0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5" fillId="6" borderId="0" xfId="0" applyFont="1" applyFill="1" applyAlignment="1">
      <alignment horizontal="left"/>
    </xf>
    <xf numFmtId="0" fontId="10" fillId="6" borderId="0" xfId="0" applyFont="1" applyFill="1" applyAlignment="1">
      <alignment horizontal="left" vertical="center"/>
    </xf>
    <xf numFmtId="0" fontId="15" fillId="6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2" fontId="8" fillId="0" borderId="0" xfId="0" applyNumberFormat="1" applyFont="1" applyAlignment="1">
      <alignment horizontal="left"/>
    </xf>
    <xf numFmtId="187" fontId="8" fillId="27" borderId="6" xfId="0" applyNumberFormat="1" applyFont="1" applyFill="1" applyBorder="1" applyAlignment="1">
      <alignment horizontal="center" vertical="center"/>
    </xf>
    <xf numFmtId="2" fontId="24" fillId="15" borderId="6" xfId="1" applyNumberFormat="1" applyFont="1" applyFill="1" applyBorder="1" applyAlignment="1">
      <alignment vertical="top" wrapText="1"/>
    </xf>
    <xf numFmtId="187" fontId="24" fillId="6" borderId="6" xfId="1" applyFont="1" applyFill="1" applyBorder="1" applyAlignment="1">
      <alignment vertical="top" wrapText="1"/>
    </xf>
    <xf numFmtId="187" fontId="27" fillId="6" borderId="6" xfId="0" applyNumberFormat="1" applyFont="1" applyFill="1" applyBorder="1" applyAlignment="1">
      <alignment vertical="top"/>
    </xf>
    <xf numFmtId="187" fontId="11" fillId="7" borderId="6" xfId="1" applyFont="1" applyFill="1" applyBorder="1" applyAlignment="1">
      <alignment horizontal="center" vertical="top" wrapText="1"/>
    </xf>
    <xf numFmtId="0" fontId="20" fillId="6" borderId="20" xfId="0" applyFont="1" applyFill="1" applyBorder="1" applyAlignment="1">
      <alignment horizontal="center" vertical="top"/>
    </xf>
    <xf numFmtId="2" fontId="8" fillId="0" borderId="5" xfId="0" applyNumberFormat="1" applyFont="1" applyBorder="1" applyAlignment="1">
      <alignment vertical="top" wrapText="1"/>
    </xf>
    <xf numFmtId="2" fontId="8" fillId="0" borderId="20" xfId="0" applyNumberFormat="1" applyFont="1" applyBorder="1" applyAlignment="1">
      <alignment vertical="top" wrapText="1"/>
    </xf>
    <xf numFmtId="187" fontId="8" fillId="6" borderId="20" xfId="0" applyNumberFormat="1" applyFont="1" applyFill="1" applyBorder="1" applyAlignment="1">
      <alignment horizontal="center" vertical="top"/>
    </xf>
    <xf numFmtId="187" fontId="11" fillId="6" borderId="20" xfId="0" applyNumberFormat="1" applyFont="1" applyFill="1" applyBorder="1" applyAlignment="1">
      <alignment horizontal="center" vertical="top"/>
    </xf>
    <xf numFmtId="0" fontId="13" fillId="0" borderId="20" xfId="0" applyFont="1" applyBorder="1" applyAlignment="1">
      <alignment vertical="top" wrapText="1"/>
    </xf>
    <xf numFmtId="0" fontId="20" fillId="24" borderId="10" xfId="0" applyFont="1" applyFill="1" applyBorder="1" applyAlignment="1">
      <alignment horizontal="center"/>
    </xf>
    <xf numFmtId="2" fontId="7" fillId="24" borderId="18" xfId="0" applyNumberFormat="1" applyFont="1" applyFill="1" applyBorder="1" applyAlignment="1">
      <alignment horizontal="center" wrapText="1"/>
    </xf>
    <xf numFmtId="2" fontId="7" fillId="24" borderId="18" xfId="0" applyNumberFormat="1" applyFont="1" applyFill="1" applyBorder="1" applyAlignment="1">
      <alignment horizontal="center"/>
    </xf>
    <xf numFmtId="2" fontId="9" fillId="24" borderId="18" xfId="0" applyNumberFormat="1" applyFont="1" applyFill="1" applyBorder="1"/>
    <xf numFmtId="187" fontId="7" fillId="24" borderId="18" xfId="1" applyFont="1" applyFill="1" applyBorder="1" applyAlignment="1">
      <alignment horizontal="center"/>
    </xf>
    <xf numFmtId="187" fontId="9" fillId="24" borderId="18" xfId="1" applyFont="1" applyFill="1" applyBorder="1" applyAlignment="1">
      <alignment horizontal="center"/>
    </xf>
    <xf numFmtId="0" fontId="11" fillId="24" borderId="11" xfId="0" applyFont="1" applyFill="1" applyBorder="1"/>
    <xf numFmtId="188" fontId="20" fillId="9" borderId="13" xfId="0" applyNumberFormat="1" applyFont="1" applyFill="1" applyBorder="1" applyAlignment="1">
      <alignment horizontal="center" vertical="top"/>
    </xf>
    <xf numFmtId="2" fontId="8" fillId="9" borderId="13" xfId="0" applyNumberFormat="1" applyFont="1" applyFill="1" applyBorder="1" applyAlignment="1">
      <alignment vertical="top" wrapText="1"/>
    </xf>
    <xf numFmtId="187" fontId="8" fillId="9" borderId="13" xfId="0" applyNumberFormat="1" applyFont="1" applyFill="1" applyBorder="1" applyAlignment="1">
      <alignment horizontal="center" vertical="top"/>
    </xf>
    <xf numFmtId="0" fontId="11" fillId="9" borderId="13" xfId="0" applyFont="1" applyFill="1" applyBorder="1" applyAlignment="1">
      <alignment vertical="top" wrapText="1"/>
    </xf>
    <xf numFmtId="0" fontId="20" fillId="7" borderId="13" xfId="0" applyFont="1" applyFill="1" applyBorder="1" applyAlignment="1">
      <alignment horizontal="center" vertical="top"/>
    </xf>
    <xf numFmtId="2" fontId="8" fillId="7" borderId="13" xfId="0" applyNumberFormat="1" applyFont="1" applyFill="1" applyBorder="1" applyAlignment="1">
      <alignment vertical="top" wrapText="1"/>
    </xf>
    <xf numFmtId="187" fontId="8" fillId="7" borderId="13" xfId="0" applyNumberFormat="1" applyFont="1" applyFill="1" applyBorder="1" applyAlignment="1">
      <alignment horizontal="center" vertical="top"/>
    </xf>
    <xf numFmtId="0" fontId="11" fillId="7" borderId="13" xfId="0" applyFont="1" applyFill="1" applyBorder="1" applyAlignment="1">
      <alignment vertical="top" wrapText="1"/>
    </xf>
    <xf numFmtId="2" fontId="11" fillId="6" borderId="13" xfId="0" applyNumberFormat="1" applyFont="1" applyFill="1" applyBorder="1" applyAlignment="1">
      <alignment vertical="top" wrapText="1"/>
    </xf>
    <xf numFmtId="187" fontId="8" fillId="0" borderId="13" xfId="0" applyNumberFormat="1" applyFont="1" applyBorder="1" applyAlignment="1">
      <alignment horizontal="center" vertical="top"/>
    </xf>
    <xf numFmtId="187" fontId="11" fillId="0" borderId="13" xfId="0" applyNumberFormat="1" applyFont="1" applyBorder="1" applyAlignment="1">
      <alignment horizontal="center" vertical="top"/>
    </xf>
    <xf numFmtId="0" fontId="11" fillId="0" borderId="13" xfId="0" applyFont="1" applyBorder="1" applyAlignment="1">
      <alignment vertical="top" wrapText="1"/>
    </xf>
    <xf numFmtId="2" fontId="8" fillId="24" borderId="13" xfId="0" applyNumberFormat="1" applyFont="1" applyFill="1" applyBorder="1" applyAlignment="1">
      <alignment horizontal="center" vertical="top" wrapText="1"/>
    </xf>
    <xf numFmtId="2" fontId="14" fillId="24" borderId="13" xfId="0" applyNumberFormat="1" applyFont="1" applyFill="1" applyBorder="1" applyAlignment="1">
      <alignment vertical="top" wrapText="1"/>
    </xf>
    <xf numFmtId="187" fontId="8" fillId="24" borderId="13" xfId="0" applyNumberFormat="1" applyFont="1" applyFill="1" applyBorder="1" applyAlignment="1">
      <alignment horizontal="center" vertical="top"/>
    </xf>
    <xf numFmtId="0" fontId="11" fillId="24" borderId="6" xfId="0" applyFont="1" applyFill="1" applyBorder="1" applyAlignment="1">
      <alignment vertical="top" wrapText="1"/>
    </xf>
    <xf numFmtId="0" fontId="20" fillId="6" borderId="2" xfId="0" applyFont="1" applyFill="1" applyBorder="1" applyAlignment="1">
      <alignment horizontal="center" vertical="top"/>
    </xf>
    <xf numFmtId="2" fontId="8" fillId="0" borderId="2" xfId="0" applyNumberFormat="1" applyFont="1" applyBorder="1" applyAlignment="1">
      <alignment horizontal="center" vertical="top" wrapText="1"/>
    </xf>
    <xf numFmtId="2" fontId="14" fillId="6" borderId="2" xfId="0" applyNumberFormat="1" applyFont="1" applyFill="1" applyBorder="1" applyAlignment="1">
      <alignment vertical="top" wrapText="1"/>
    </xf>
    <xf numFmtId="187" fontId="8" fillId="0" borderId="2" xfId="0" applyNumberFormat="1" applyFont="1" applyBorder="1" applyAlignment="1">
      <alignment horizontal="center" vertical="top"/>
    </xf>
    <xf numFmtId="187" fontId="11" fillId="0" borderId="2" xfId="0" applyNumberFormat="1" applyFont="1" applyBorder="1" applyAlignment="1">
      <alignment horizontal="center" vertical="top"/>
    </xf>
    <xf numFmtId="0" fontId="20" fillId="3" borderId="6" xfId="0" applyFont="1" applyFill="1" applyBorder="1" applyAlignment="1">
      <alignment horizontal="center" vertical="center"/>
    </xf>
    <xf numFmtId="2" fontId="8" fillId="3" borderId="6" xfId="0" applyNumberFormat="1" applyFont="1" applyFill="1" applyBorder="1" applyAlignment="1">
      <alignment horizontal="center" vertical="center" wrapText="1"/>
    </xf>
    <xf numFmtId="2" fontId="8" fillId="3" borderId="6" xfId="0" applyNumberFormat="1" applyFont="1" applyFill="1" applyBorder="1" applyAlignment="1">
      <alignment horizontal="center" vertical="center"/>
    </xf>
    <xf numFmtId="187" fontId="8" fillId="3" borderId="6" xfId="0" applyNumberFormat="1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vertical="center"/>
    </xf>
    <xf numFmtId="187" fontId="11" fillId="0" borderId="0" xfId="1" applyFont="1" applyAlignment="1">
      <alignment horizontal="center" vertical="center"/>
    </xf>
    <xf numFmtId="187" fontId="8" fillId="0" borderId="0" xfId="1" applyFont="1" applyFill="1" applyBorder="1" applyAlignment="1"/>
    <xf numFmtId="0" fontId="43" fillId="0" borderId="2" xfId="0" applyFont="1" applyBorder="1" applyAlignment="1">
      <alignment vertical="center"/>
    </xf>
    <xf numFmtId="187" fontId="42" fillId="23" borderId="0" xfId="0" applyNumberFormat="1" applyFont="1" applyFill="1" applyAlignment="1">
      <alignment horizontal="center" vertical="center"/>
    </xf>
    <xf numFmtId="187" fontId="17" fillId="18" borderId="2" xfId="1" applyFont="1" applyFill="1" applyBorder="1" applyAlignment="1">
      <alignment horizontal="center" vertical="center" wrapText="1"/>
    </xf>
    <xf numFmtId="49" fontId="17" fillId="0" borderId="4" xfId="1" applyNumberFormat="1" applyFont="1" applyFill="1" applyBorder="1" applyAlignment="1">
      <alignment horizontal="center" vertical="center" wrapText="1"/>
    </xf>
    <xf numFmtId="187" fontId="17" fillId="18" borderId="2" xfId="1" applyFont="1" applyFill="1" applyBorder="1" applyAlignment="1">
      <alignment horizontal="center" vertical="center"/>
    </xf>
    <xf numFmtId="187" fontId="17" fillId="0" borderId="7" xfId="1" applyFont="1" applyBorder="1" applyAlignment="1">
      <alignment horizontal="center" vertical="center"/>
    </xf>
    <xf numFmtId="187" fontId="17" fillId="18" borderId="4" xfId="1" applyFont="1" applyFill="1" applyBorder="1" applyAlignment="1">
      <alignment horizontal="center" vertical="center"/>
    </xf>
    <xf numFmtId="187" fontId="17" fillId="18" borderId="4" xfId="1" applyFont="1" applyFill="1" applyBorder="1" applyAlignment="1">
      <alignment vertical="center"/>
    </xf>
    <xf numFmtId="187" fontId="17" fillId="0" borderId="3" xfId="1" applyFont="1" applyBorder="1" applyAlignment="1">
      <alignment vertical="center"/>
    </xf>
    <xf numFmtId="2" fontId="17" fillId="0" borderId="5" xfId="0" applyNumberFormat="1" applyFont="1" applyBorder="1" applyAlignment="1">
      <alignment horizontal="left" vertical="center"/>
    </xf>
    <xf numFmtId="187" fontId="17" fillId="18" borderId="5" xfId="1" quotePrefix="1" applyFont="1" applyFill="1" applyBorder="1" applyAlignment="1">
      <alignment horizontal="center" vertical="center"/>
    </xf>
    <xf numFmtId="187" fontId="17" fillId="18" borderId="5" xfId="1" applyFont="1" applyFill="1" applyBorder="1" applyAlignment="1">
      <alignment horizontal="center" vertical="center"/>
    </xf>
    <xf numFmtId="187" fontId="43" fillId="6" borderId="5" xfId="1" applyFont="1" applyFill="1" applyBorder="1" applyAlignment="1">
      <alignment horizontal="center" vertical="center"/>
    </xf>
    <xf numFmtId="187" fontId="17" fillId="2" borderId="9" xfId="1" applyFont="1" applyFill="1" applyBorder="1" applyAlignment="1">
      <alignment horizontal="center" vertical="center"/>
    </xf>
    <xf numFmtId="189" fontId="45" fillId="11" borderId="6" xfId="1" applyNumberFormat="1" applyFont="1" applyFill="1" applyBorder="1" applyAlignment="1">
      <alignment horizontal="right" vertical="center"/>
    </xf>
    <xf numFmtId="2" fontId="45" fillId="11" borderId="6" xfId="0" applyNumberFormat="1" applyFont="1" applyFill="1" applyBorder="1" applyAlignment="1">
      <alignment horizontal="left" vertical="center" wrapText="1"/>
    </xf>
    <xf numFmtId="2" fontId="43" fillId="11" borderId="6" xfId="0" applyNumberFormat="1" applyFont="1" applyFill="1" applyBorder="1" applyAlignment="1">
      <alignment horizontal="left" vertical="center" wrapText="1"/>
    </xf>
    <xf numFmtId="187" fontId="43" fillId="11" borderId="6" xfId="1" applyFont="1" applyFill="1" applyBorder="1" applyAlignment="1">
      <alignment vertical="center"/>
    </xf>
    <xf numFmtId="188" fontId="43" fillId="7" borderId="6" xfId="1" applyNumberFormat="1" applyFont="1" applyFill="1" applyBorder="1" applyAlignment="1">
      <alignment horizontal="right" vertical="center"/>
    </xf>
    <xf numFmtId="2" fontId="45" fillId="7" borderId="6" xfId="0" applyNumberFormat="1" applyFont="1" applyFill="1" applyBorder="1" applyAlignment="1">
      <alignment horizontal="left" vertical="center"/>
    </xf>
    <xf numFmtId="187" fontId="43" fillId="7" borderId="6" xfId="1" applyFont="1" applyFill="1" applyBorder="1" applyAlignment="1">
      <alignment horizontal="left" vertical="center"/>
    </xf>
    <xf numFmtId="187" fontId="43" fillId="7" borderId="6" xfId="1" applyFont="1" applyFill="1" applyBorder="1" applyAlignment="1">
      <alignment horizontal="center" vertical="center"/>
    </xf>
    <xf numFmtId="0" fontId="43" fillId="5" borderId="6" xfId="0" applyFont="1" applyFill="1" applyBorder="1" applyAlignment="1">
      <alignment horizontal="left" vertical="center" wrapText="1"/>
    </xf>
    <xf numFmtId="188" fontId="43" fillId="6" borderId="6" xfId="1" applyNumberFormat="1" applyFont="1" applyFill="1" applyBorder="1" applyAlignment="1">
      <alignment horizontal="right" vertical="center"/>
    </xf>
    <xf numFmtId="2" fontId="43" fillId="6" borderId="6" xfId="0" applyNumberFormat="1" applyFont="1" applyFill="1" applyBorder="1" applyAlignment="1">
      <alignment horizontal="left" vertical="center" wrapText="1"/>
    </xf>
    <xf numFmtId="187" fontId="43" fillId="6" borderId="6" xfId="1" applyFont="1" applyFill="1" applyBorder="1" applyAlignment="1">
      <alignment horizontal="center" vertical="center"/>
    </xf>
    <xf numFmtId="0" fontId="43" fillId="6" borderId="6" xfId="0" applyFont="1" applyFill="1" applyBorder="1" applyAlignment="1">
      <alignment horizontal="left" vertical="center" wrapText="1"/>
    </xf>
    <xf numFmtId="2" fontId="43" fillId="6" borderId="6" xfId="0" applyNumberFormat="1" applyFont="1" applyFill="1" applyBorder="1" applyAlignment="1">
      <alignment horizontal="left" vertical="center"/>
    </xf>
    <xf numFmtId="2" fontId="43" fillId="14" borderId="6" xfId="0" applyNumberFormat="1" applyFont="1" applyFill="1" applyBorder="1" applyAlignment="1">
      <alignment horizontal="left" vertical="center" wrapText="1"/>
    </xf>
    <xf numFmtId="187" fontId="43" fillId="14" borderId="6" xfId="1" applyFont="1" applyFill="1" applyBorder="1" applyAlignment="1">
      <alignment horizontal="center" vertical="center"/>
    </xf>
    <xf numFmtId="188" fontId="43" fillId="0" borderId="6" xfId="1" applyNumberFormat="1" applyFont="1" applyBorder="1" applyAlignment="1">
      <alignment horizontal="right" vertical="center"/>
    </xf>
    <xf numFmtId="187" fontId="43" fillId="0" borderId="6" xfId="1" applyFont="1" applyBorder="1" applyAlignment="1">
      <alignment vertical="center"/>
    </xf>
    <xf numFmtId="187" fontId="43" fillId="0" borderId="6" xfId="1" applyFont="1" applyBorder="1" applyAlignment="1">
      <alignment horizontal="center" vertical="center"/>
    </xf>
    <xf numFmtId="0" fontId="43" fillId="0" borderId="6" xfId="0" applyFont="1" applyBorder="1" applyAlignment="1">
      <alignment horizontal="left" vertical="center" wrapText="1"/>
    </xf>
    <xf numFmtId="187" fontId="17" fillId="6" borderId="6" xfId="1" applyFont="1" applyFill="1" applyBorder="1" applyAlignment="1">
      <alignment horizontal="left" vertical="center" wrapText="1"/>
    </xf>
    <xf numFmtId="2" fontId="17" fillId="6" borderId="6" xfId="0" applyNumberFormat="1" applyFont="1" applyFill="1" applyBorder="1" applyAlignment="1">
      <alignment horizontal="left" vertical="center" wrapText="1"/>
    </xf>
    <xf numFmtId="187" fontId="45" fillId="12" borderId="6" xfId="1" applyFont="1" applyFill="1" applyBorder="1" applyAlignment="1">
      <alignment horizontal="left" vertical="center" wrapText="1"/>
    </xf>
    <xf numFmtId="2" fontId="45" fillId="12" borderId="6" xfId="0" applyNumberFormat="1" applyFont="1" applyFill="1" applyBorder="1" applyAlignment="1">
      <alignment horizontal="left" vertical="center" wrapText="1"/>
    </xf>
    <xf numFmtId="2" fontId="43" fillId="12" borderId="6" xfId="0" applyNumberFormat="1" applyFont="1" applyFill="1" applyBorder="1" applyAlignment="1">
      <alignment horizontal="left" vertical="center" wrapText="1"/>
    </xf>
    <xf numFmtId="187" fontId="43" fillId="12" borderId="6" xfId="1" applyFont="1" applyFill="1" applyBorder="1" applyAlignment="1">
      <alignment vertical="center"/>
    </xf>
    <xf numFmtId="0" fontId="45" fillId="12" borderId="6" xfId="0" applyFont="1" applyFill="1" applyBorder="1" applyAlignment="1">
      <alignment horizontal="left" vertical="center" wrapText="1"/>
    </xf>
    <xf numFmtId="188" fontId="43" fillId="9" borderId="9" xfId="1" applyNumberFormat="1" applyFont="1" applyFill="1" applyBorder="1" applyAlignment="1">
      <alignment horizontal="right" vertical="center"/>
    </xf>
    <xf numFmtId="2" fontId="45" fillId="9" borderId="10" xfId="0" applyNumberFormat="1" applyFont="1" applyFill="1" applyBorder="1" applyAlignment="1">
      <alignment horizontal="left" vertical="center" wrapText="1"/>
    </xf>
    <xf numFmtId="2" fontId="43" fillId="9" borderId="6" xfId="0" applyNumberFormat="1" applyFont="1" applyFill="1" applyBorder="1" applyAlignment="1">
      <alignment horizontal="left" vertical="center" wrapText="1"/>
    </xf>
    <xf numFmtId="187" fontId="43" fillId="9" borderId="6" xfId="1" applyFont="1" applyFill="1" applyBorder="1" applyAlignment="1">
      <alignment horizontal="center" vertical="center"/>
    </xf>
    <xf numFmtId="187" fontId="43" fillId="9" borderId="2" xfId="1" applyFont="1" applyFill="1" applyBorder="1" applyAlignment="1">
      <alignment horizontal="center" vertical="center" wrapText="1"/>
    </xf>
    <xf numFmtId="188" fontId="43" fillId="7" borderId="5" xfId="1" applyNumberFormat="1" applyFont="1" applyFill="1" applyBorder="1" applyAlignment="1">
      <alignment horizontal="right" vertical="center"/>
    </xf>
    <xf numFmtId="2" fontId="45" fillId="7" borderId="10" xfId="0" applyNumberFormat="1" applyFont="1" applyFill="1" applyBorder="1" applyAlignment="1">
      <alignment horizontal="left" vertical="center"/>
    </xf>
    <xf numFmtId="0" fontId="43" fillId="7" borderId="6" xfId="0" applyFont="1" applyFill="1" applyBorder="1" applyAlignment="1">
      <alignment horizontal="left" vertical="center" wrapText="1"/>
    </xf>
    <xf numFmtId="189" fontId="43" fillId="14" borderId="6" xfId="1" applyNumberFormat="1" applyFont="1" applyFill="1" applyBorder="1" applyAlignment="1">
      <alignment horizontal="right" vertical="center"/>
    </xf>
    <xf numFmtId="2" fontId="43" fillId="14" borderId="7" xfId="0" applyNumberFormat="1" applyFont="1" applyFill="1" applyBorder="1" applyAlignment="1">
      <alignment horizontal="left" vertical="center" wrapText="1"/>
    </xf>
    <xf numFmtId="187" fontId="43" fillId="14" borderId="2" xfId="1" applyFont="1" applyFill="1" applyBorder="1" applyAlignment="1">
      <alignment horizontal="center" vertical="center"/>
    </xf>
    <xf numFmtId="187" fontId="43" fillId="14" borderId="2" xfId="1" applyFont="1" applyFill="1" applyBorder="1" applyAlignment="1">
      <alignment horizontal="center" vertical="center" wrapText="1"/>
    </xf>
    <xf numFmtId="189" fontId="43" fillId="0" borderId="6" xfId="1" applyNumberFormat="1" applyFont="1" applyBorder="1" applyAlignment="1">
      <alignment horizontal="right" vertical="top"/>
    </xf>
    <xf numFmtId="188" fontId="43" fillId="0" borderId="6" xfId="1" applyNumberFormat="1" applyFont="1" applyBorder="1" applyAlignment="1">
      <alignment horizontal="left" vertical="top" wrapText="1"/>
    </xf>
    <xf numFmtId="187" fontId="43" fillId="0" borderId="6" xfId="1" applyFont="1" applyBorder="1" applyAlignment="1">
      <alignment horizontal="right" vertical="top"/>
    </xf>
    <xf numFmtId="187" fontId="43" fillId="6" borderId="6" xfId="1" applyFont="1" applyFill="1" applyBorder="1" applyAlignment="1">
      <alignment horizontal="center" vertical="top"/>
    </xf>
    <xf numFmtId="187" fontId="43" fillId="0" borderId="6" xfId="1" applyFont="1" applyBorder="1" applyAlignment="1">
      <alignment horizontal="center" vertical="top"/>
    </xf>
    <xf numFmtId="0" fontId="43" fillId="0" borderId="6" xfId="0" applyFont="1" applyBorder="1" applyAlignment="1">
      <alignment horizontal="left" vertical="top" wrapText="1"/>
    </xf>
    <xf numFmtId="188" fontId="43" fillId="0" borderId="6" xfId="1" applyNumberFormat="1" applyFont="1" applyBorder="1" applyAlignment="1">
      <alignment horizontal="left" vertical="center" wrapText="1"/>
    </xf>
    <xf numFmtId="187" fontId="43" fillId="0" borderId="6" xfId="1" applyFont="1" applyBorder="1" applyAlignment="1">
      <alignment horizontal="right" vertical="center"/>
    </xf>
    <xf numFmtId="0" fontId="43" fillId="0" borderId="6" xfId="0" applyFont="1" applyBorder="1" applyAlignment="1">
      <alignment vertical="center"/>
    </xf>
    <xf numFmtId="0" fontId="43" fillId="6" borderId="6" xfId="0" applyFont="1" applyFill="1" applyBorder="1" applyAlignment="1">
      <alignment vertical="center"/>
    </xf>
    <xf numFmtId="188" fontId="43" fillId="0" borderId="6" xfId="1" applyNumberFormat="1" applyFont="1" applyBorder="1" applyAlignment="1">
      <alignment horizontal="left" vertical="center"/>
    </xf>
    <xf numFmtId="187" fontId="43" fillId="0" borderId="6" xfId="1" applyFont="1" applyBorder="1" applyAlignment="1">
      <alignment vertical="top"/>
    </xf>
    <xf numFmtId="188" fontId="43" fillId="0" borderId="6" xfId="1" applyNumberFormat="1" applyFont="1" applyBorder="1" applyAlignment="1">
      <alignment horizontal="right" vertical="top"/>
    </xf>
    <xf numFmtId="0" fontId="43" fillId="6" borderId="6" xfId="0" applyFont="1" applyFill="1" applyBorder="1" applyAlignment="1">
      <alignment horizontal="center" vertical="top"/>
    </xf>
    <xf numFmtId="187" fontId="17" fillId="4" borderId="6" xfId="1" applyFont="1" applyFill="1" applyBorder="1" applyAlignment="1">
      <alignment horizontal="left" vertical="center" wrapText="1"/>
    </xf>
    <xf numFmtId="2" fontId="17" fillId="4" borderId="6" xfId="0" applyNumberFormat="1" applyFont="1" applyFill="1" applyBorder="1" applyAlignment="1">
      <alignment horizontal="left" vertical="center" wrapText="1"/>
    </xf>
    <xf numFmtId="187" fontId="43" fillId="4" borderId="6" xfId="1" applyFont="1" applyFill="1" applyBorder="1" applyAlignment="1">
      <alignment horizontal="center" vertical="center"/>
    </xf>
    <xf numFmtId="0" fontId="43" fillId="4" borderId="6" xfId="0" applyFont="1" applyFill="1" applyBorder="1" applyAlignment="1">
      <alignment horizontal="left" vertical="center" wrapText="1"/>
    </xf>
    <xf numFmtId="188" fontId="43" fillId="14" borderId="9" xfId="1" applyNumberFormat="1" applyFont="1" applyFill="1" applyBorder="1" applyAlignment="1">
      <alignment horizontal="right" vertical="center"/>
    </xf>
    <xf numFmtId="2" fontId="17" fillId="14" borderId="6" xfId="0" applyNumberFormat="1" applyFont="1" applyFill="1" applyBorder="1" applyAlignment="1">
      <alignment horizontal="left" vertical="center" wrapText="1"/>
    </xf>
    <xf numFmtId="187" fontId="17" fillId="14" borderId="6" xfId="1" applyFont="1" applyFill="1" applyBorder="1" applyAlignment="1">
      <alignment horizontal="left" vertical="center" wrapText="1"/>
    </xf>
    <xf numFmtId="187" fontId="17" fillId="14" borderId="5" xfId="1" applyFont="1" applyFill="1" applyBorder="1" applyAlignment="1">
      <alignment horizontal="left" vertical="center" wrapText="1"/>
    </xf>
    <xf numFmtId="0" fontId="43" fillId="14" borderId="5" xfId="0" applyFont="1" applyFill="1" applyBorder="1" applyAlignment="1">
      <alignment horizontal="left" vertical="center" wrapText="1"/>
    </xf>
    <xf numFmtId="188" fontId="43" fillId="6" borderId="9" xfId="1" applyNumberFormat="1" applyFont="1" applyFill="1" applyBorder="1" applyAlignment="1">
      <alignment horizontal="right" vertical="center"/>
    </xf>
    <xf numFmtId="187" fontId="17" fillId="6" borderId="5" xfId="1" applyFont="1" applyFill="1" applyBorder="1" applyAlignment="1">
      <alignment horizontal="left" vertical="center" wrapText="1"/>
    </xf>
    <xf numFmtId="0" fontId="43" fillId="6" borderId="5" xfId="0" applyFont="1" applyFill="1" applyBorder="1" applyAlignment="1">
      <alignment horizontal="left" vertical="center" wrapText="1"/>
    </xf>
    <xf numFmtId="187" fontId="43" fillId="14" borderId="5" xfId="1" applyFont="1" applyFill="1" applyBorder="1" applyAlignment="1">
      <alignment horizontal="center" vertical="center"/>
    </xf>
    <xf numFmtId="0" fontId="43" fillId="14" borderId="6" xfId="0" applyFont="1" applyFill="1" applyBorder="1" applyAlignment="1">
      <alignment horizontal="left" vertical="center" wrapText="1"/>
    </xf>
    <xf numFmtId="2" fontId="17" fillId="6" borderId="5" xfId="0" applyNumberFormat="1" applyFont="1" applyFill="1" applyBorder="1" applyAlignment="1">
      <alignment horizontal="left" vertical="center" wrapText="1"/>
    </xf>
    <xf numFmtId="187" fontId="43" fillId="6" borderId="13" xfId="1" applyFont="1" applyFill="1" applyBorder="1" applyAlignment="1">
      <alignment horizontal="center" vertical="center"/>
    </xf>
    <xf numFmtId="187" fontId="43" fillId="0" borderId="13" xfId="1" applyFont="1" applyBorder="1" applyAlignment="1">
      <alignment horizontal="center" vertical="center"/>
    </xf>
    <xf numFmtId="188" fontId="43" fillId="33" borderId="9" xfId="1" applyNumberFormat="1" applyFont="1" applyFill="1" applyBorder="1" applyAlignment="1">
      <alignment horizontal="right" vertical="center"/>
    </xf>
    <xf numFmtId="2" fontId="17" fillId="33" borderId="6" xfId="0" applyNumberFormat="1" applyFont="1" applyFill="1" applyBorder="1" applyAlignment="1">
      <alignment horizontal="left" vertical="center" wrapText="1"/>
    </xf>
    <xf numFmtId="187" fontId="17" fillId="33" borderId="6" xfId="1" applyFont="1" applyFill="1" applyBorder="1" applyAlignment="1">
      <alignment horizontal="left" vertical="center" wrapText="1"/>
    </xf>
    <xf numFmtId="187" fontId="43" fillId="33" borderId="6" xfId="1" applyFont="1" applyFill="1" applyBorder="1" applyAlignment="1">
      <alignment horizontal="center" vertical="center"/>
    </xf>
    <xf numFmtId="187" fontId="43" fillId="33" borderId="13" xfId="1" applyFont="1" applyFill="1" applyBorder="1" applyAlignment="1">
      <alignment horizontal="center" vertical="center"/>
    </xf>
    <xf numFmtId="187" fontId="43" fillId="33" borderId="5" xfId="1" applyFont="1" applyFill="1" applyBorder="1" applyAlignment="1">
      <alignment horizontal="center" vertical="center"/>
    </xf>
    <xf numFmtId="0" fontId="43" fillId="33" borderId="6" xfId="0" applyFont="1" applyFill="1" applyBorder="1" applyAlignment="1">
      <alignment horizontal="left" vertical="center" wrapText="1"/>
    </xf>
    <xf numFmtId="188" fontId="43" fillId="27" borderId="9" xfId="1" applyNumberFormat="1" applyFont="1" applyFill="1" applyBorder="1" applyAlignment="1">
      <alignment horizontal="right" vertical="center"/>
    </xf>
    <xf numFmtId="2" fontId="17" fillId="27" borderId="6" xfId="0" applyNumberFormat="1" applyFont="1" applyFill="1" applyBorder="1" applyAlignment="1">
      <alignment horizontal="left" vertical="center" wrapText="1"/>
    </xf>
    <xf numFmtId="187" fontId="17" fillId="27" borderId="6" xfId="1" applyFont="1" applyFill="1" applyBorder="1" applyAlignment="1">
      <alignment horizontal="left" vertical="center" wrapText="1"/>
    </xf>
    <xf numFmtId="187" fontId="43" fillId="27" borderId="6" xfId="1" applyFont="1" applyFill="1" applyBorder="1" applyAlignment="1">
      <alignment horizontal="center" vertical="center"/>
    </xf>
    <xf numFmtId="187" fontId="43" fillId="27" borderId="13" xfId="1" applyFont="1" applyFill="1" applyBorder="1" applyAlignment="1">
      <alignment horizontal="center" vertical="center"/>
    </xf>
    <xf numFmtId="187" fontId="43" fillId="27" borderId="5" xfId="1" applyFont="1" applyFill="1" applyBorder="1" applyAlignment="1">
      <alignment horizontal="center" vertical="center"/>
    </xf>
    <xf numFmtId="187" fontId="17" fillId="27" borderId="5" xfId="1" applyFont="1" applyFill="1" applyBorder="1" applyAlignment="1">
      <alignment horizontal="left" vertical="center" wrapText="1"/>
    </xf>
    <xf numFmtId="188" fontId="43" fillId="22" borderId="5" xfId="1" applyNumberFormat="1" applyFont="1" applyFill="1" applyBorder="1" applyAlignment="1">
      <alignment horizontal="right" vertical="center"/>
    </xf>
    <xf numFmtId="2" fontId="17" fillId="22" borderId="5" xfId="0" applyNumberFormat="1" applyFont="1" applyFill="1" applyBorder="1" applyAlignment="1">
      <alignment horizontal="center" vertical="center" wrapText="1"/>
    </xf>
    <xf numFmtId="187" fontId="17" fillId="22" borderId="5" xfId="1" applyFont="1" applyFill="1" applyBorder="1" applyAlignment="1">
      <alignment horizontal="left" vertical="center" wrapText="1"/>
    </xf>
    <xf numFmtId="187" fontId="43" fillId="22" borderId="5" xfId="1" applyFont="1" applyFill="1" applyBorder="1" applyAlignment="1">
      <alignment horizontal="center" vertical="center"/>
    </xf>
    <xf numFmtId="187" fontId="43" fillId="22" borderId="5" xfId="1" applyFont="1" applyFill="1" applyBorder="1" applyAlignment="1">
      <alignment horizontal="center" vertical="center" wrapText="1"/>
    </xf>
    <xf numFmtId="188" fontId="43" fillId="6" borderId="6" xfId="0" applyNumberFormat="1" applyFont="1" applyFill="1" applyBorder="1" applyAlignment="1">
      <alignment vertical="center"/>
    </xf>
    <xf numFmtId="2" fontId="43" fillId="6" borderId="6" xfId="0" applyNumberFormat="1" applyFont="1" applyFill="1" applyBorder="1" applyAlignment="1">
      <alignment horizontal="center" vertical="center"/>
    </xf>
    <xf numFmtId="187" fontId="45" fillId="3" borderId="6" xfId="1" applyFont="1" applyFill="1" applyBorder="1" applyAlignment="1">
      <alignment horizontal="center" vertical="center"/>
    </xf>
    <xf numFmtId="2" fontId="45" fillId="3" borderId="6" xfId="1" applyNumberFormat="1" applyFont="1" applyFill="1" applyBorder="1" applyAlignment="1">
      <alignment horizontal="center" vertical="center"/>
    </xf>
    <xf numFmtId="2" fontId="45" fillId="3" borderId="6" xfId="0" applyNumberFormat="1" applyFont="1" applyFill="1" applyBorder="1" applyAlignment="1">
      <alignment vertical="center"/>
    </xf>
    <xf numFmtId="187" fontId="42" fillId="3" borderId="6" xfId="1" applyFont="1" applyFill="1" applyBorder="1" applyAlignment="1">
      <alignment horizontal="left" vertical="center"/>
    </xf>
    <xf numFmtId="187" fontId="46" fillId="3" borderId="6" xfId="1" applyFont="1" applyFill="1" applyBorder="1" applyAlignment="1">
      <alignment horizontal="center" vertical="center"/>
    </xf>
    <xf numFmtId="187" fontId="42" fillId="3" borderId="6" xfId="1" applyFont="1" applyFill="1" applyBorder="1" applyAlignment="1">
      <alignment horizontal="center" vertical="center"/>
    </xf>
    <xf numFmtId="188" fontId="43" fillId="6" borderId="0" xfId="0" applyNumberFormat="1" applyFont="1" applyFill="1" applyAlignment="1">
      <alignment vertical="center"/>
    </xf>
    <xf numFmtId="2" fontId="43" fillId="6" borderId="0" xfId="0" applyNumberFormat="1" applyFont="1" applyFill="1" applyAlignment="1">
      <alignment horizontal="left" vertical="center"/>
    </xf>
    <xf numFmtId="187" fontId="45" fillId="6" borderId="0" xfId="1" applyFont="1" applyFill="1" applyBorder="1" applyAlignment="1">
      <alignment horizontal="center" vertical="center"/>
    </xf>
    <xf numFmtId="187" fontId="42" fillId="6" borderId="0" xfId="1" applyFont="1" applyFill="1" applyBorder="1" applyAlignment="1">
      <alignment vertical="center"/>
    </xf>
    <xf numFmtId="187" fontId="17" fillId="6" borderId="0" xfId="1" applyFont="1" applyFill="1" applyBorder="1" applyAlignment="1">
      <alignment vertical="center"/>
    </xf>
    <xf numFmtId="187" fontId="43" fillId="6" borderId="0" xfId="0" applyNumberFormat="1" applyFont="1" applyFill="1" applyAlignment="1">
      <alignment horizontal="left" vertical="center" wrapText="1"/>
    </xf>
    <xf numFmtId="187" fontId="43" fillId="0" borderId="0" xfId="1" applyFont="1" applyAlignment="1">
      <alignment horizontal="center" vertical="center"/>
    </xf>
    <xf numFmtId="0" fontId="43" fillId="6" borderId="0" xfId="0" applyFont="1" applyFill="1" applyAlignment="1">
      <alignment vertical="center"/>
    </xf>
    <xf numFmtId="188" fontId="43" fillId="6" borderId="0" xfId="1" applyNumberFormat="1" applyFont="1" applyFill="1" applyBorder="1" applyAlignment="1">
      <alignment vertical="center"/>
    </xf>
    <xf numFmtId="2" fontId="43" fillId="6" borderId="0" xfId="1" applyNumberFormat="1" applyFont="1" applyFill="1" applyBorder="1" applyAlignment="1">
      <alignment horizontal="left" vertical="center"/>
    </xf>
    <xf numFmtId="187" fontId="43" fillId="6" borderId="0" xfId="0" applyNumberFormat="1" applyFont="1" applyFill="1" applyAlignment="1">
      <alignment vertical="center"/>
    </xf>
    <xf numFmtId="2" fontId="17" fillId="6" borderId="0" xfId="0" applyNumberFormat="1" applyFont="1" applyFill="1" applyAlignment="1">
      <alignment horizontal="center" vertical="center"/>
    </xf>
    <xf numFmtId="43" fontId="17" fillId="6" borderId="0" xfId="0" applyNumberFormat="1" applyFont="1" applyFill="1" applyAlignment="1">
      <alignment horizontal="center" vertical="center"/>
    </xf>
    <xf numFmtId="187" fontId="44" fillId="6" borderId="0" xfId="0" applyNumberFormat="1" applyFont="1" applyFill="1" applyAlignment="1">
      <alignment horizontal="center" vertical="center"/>
    </xf>
    <xf numFmtId="187" fontId="43" fillId="6" borderId="0" xfId="0" applyNumberFormat="1" applyFont="1" applyFill="1" applyAlignment="1">
      <alignment horizontal="center" vertical="center"/>
    </xf>
    <xf numFmtId="187" fontId="43" fillId="6" borderId="0" xfId="1" applyFont="1" applyFill="1" applyBorder="1" applyAlignment="1">
      <alignment horizontal="left" vertical="center"/>
    </xf>
    <xf numFmtId="187" fontId="43" fillId="6" borderId="0" xfId="1" applyFont="1" applyFill="1" applyBorder="1" applyAlignment="1">
      <alignment vertical="center"/>
    </xf>
    <xf numFmtId="187" fontId="43" fillId="6" borderId="0" xfId="1" applyFont="1" applyFill="1" applyBorder="1" applyAlignment="1">
      <alignment horizontal="center" vertical="center"/>
    </xf>
    <xf numFmtId="0" fontId="17" fillId="6" borderId="0" xfId="0" applyFont="1" applyFill="1" applyAlignment="1">
      <alignment horizontal="left" vertical="center"/>
    </xf>
    <xf numFmtId="0" fontId="35" fillId="6" borderId="0" xfId="0" applyFont="1" applyFill="1" applyAlignment="1">
      <alignment vertical="center"/>
    </xf>
    <xf numFmtId="2" fontId="17" fillId="0" borderId="0" xfId="0" applyNumberFormat="1" applyFont="1" applyAlignment="1">
      <alignment horizontal="right" vertical="center"/>
    </xf>
    <xf numFmtId="187" fontId="17" fillId="0" borderId="0" xfId="0" applyNumberFormat="1" applyFont="1" applyAlignment="1">
      <alignment horizontal="center" vertical="center"/>
    </xf>
    <xf numFmtId="0" fontId="43" fillId="0" borderId="0" xfId="0" applyFont="1" applyAlignment="1">
      <alignment vertical="center"/>
    </xf>
    <xf numFmtId="188" fontId="43" fillId="6" borderId="0" xfId="1" applyNumberFormat="1" applyFont="1" applyFill="1" applyBorder="1" applyAlignment="1">
      <alignment horizontal="left" vertical="center"/>
    </xf>
    <xf numFmtId="0" fontId="17" fillId="6" borderId="0" xfId="0" applyFont="1" applyFill="1" applyAlignment="1">
      <alignment vertical="center"/>
    </xf>
    <xf numFmtId="187" fontId="17" fillId="0" borderId="0" xfId="1" applyFont="1" applyFill="1" applyBorder="1" applyAlignment="1">
      <alignment vertical="center"/>
    </xf>
    <xf numFmtId="188" fontId="11" fillId="0" borderId="0" xfId="1" applyNumberFormat="1" applyFont="1" applyAlignment="1">
      <alignment horizontal="right" vertical="center"/>
    </xf>
    <xf numFmtId="2" fontId="11" fillId="0" borderId="0" xfId="0" applyNumberFormat="1" applyFont="1" applyAlignment="1">
      <alignment vertical="center"/>
    </xf>
    <xf numFmtId="2" fontId="13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49" fontId="11" fillId="6" borderId="6" xfId="1" applyNumberFormat="1" applyFont="1" applyFill="1" applyBorder="1" applyAlignment="1">
      <alignment horizontal="left" vertical="top" wrapText="1"/>
    </xf>
    <xf numFmtId="187" fontId="11" fillId="6" borderId="6" xfId="1" applyFont="1" applyFill="1" applyBorder="1" applyAlignment="1">
      <alignment horizontal="left" vertical="top" wrapText="1"/>
    </xf>
    <xf numFmtId="187" fontId="20" fillId="6" borderId="6" xfId="1" applyFont="1" applyFill="1" applyBorder="1" applyAlignment="1">
      <alignment horizontal="right" vertical="top"/>
    </xf>
    <xf numFmtId="0" fontId="3" fillId="0" borderId="0" xfId="0" applyFont="1" applyAlignment="1">
      <alignment vertical="top"/>
    </xf>
    <xf numFmtId="187" fontId="3" fillId="0" borderId="6" xfId="1" applyFont="1" applyBorder="1" applyAlignment="1">
      <alignment vertical="top"/>
    </xf>
    <xf numFmtId="188" fontId="32" fillId="6" borderId="0" xfId="1" applyNumberFormat="1" applyFont="1" applyFill="1" applyBorder="1" applyAlignment="1">
      <alignment horizontal="right"/>
    </xf>
    <xf numFmtId="1" fontId="7" fillId="6" borderId="6" xfId="1" applyNumberFormat="1" applyFont="1" applyFill="1" applyBorder="1" applyAlignment="1">
      <alignment vertical="top" wrapText="1"/>
    </xf>
    <xf numFmtId="1" fontId="24" fillId="6" borderId="6" xfId="1" applyNumberFormat="1" applyFont="1" applyFill="1" applyBorder="1" applyAlignment="1">
      <alignment vertical="top" wrapText="1"/>
    </xf>
    <xf numFmtId="187" fontId="7" fillId="0" borderId="6" xfId="1" applyFont="1" applyBorder="1" applyAlignment="1">
      <alignment horizontal="center" vertical="top"/>
    </xf>
    <xf numFmtId="2" fontId="7" fillId="7" borderId="6" xfId="1" applyNumberFormat="1" applyFont="1" applyFill="1" applyBorder="1" applyAlignment="1">
      <alignment vertical="top" wrapText="1"/>
    </xf>
    <xf numFmtId="187" fontId="18" fillId="22" borderId="6" xfId="1" applyFont="1" applyFill="1" applyBorder="1" applyAlignment="1">
      <alignment horizontal="right" vertical="top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17" borderId="2" xfId="0" applyFont="1" applyFill="1" applyBorder="1" applyAlignment="1">
      <alignment horizontal="center" vertical="center"/>
    </xf>
    <xf numFmtId="0" fontId="6" fillId="17" borderId="5" xfId="0" applyFont="1" applyFill="1" applyBorder="1" applyAlignment="1">
      <alignment horizontal="center" vertical="center"/>
    </xf>
    <xf numFmtId="187" fontId="42" fillId="3" borderId="10" xfId="1" applyFont="1" applyFill="1" applyBorder="1" applyAlignment="1">
      <alignment horizontal="center" vertical="center"/>
    </xf>
    <xf numFmtId="187" fontId="42" fillId="3" borderId="11" xfId="1" applyFont="1" applyFill="1" applyBorder="1" applyAlignment="1">
      <alignment horizontal="center" vertical="center"/>
    </xf>
    <xf numFmtId="187" fontId="17" fillId="6" borderId="16" xfId="1" applyFont="1" applyFill="1" applyBorder="1" applyAlignment="1">
      <alignment horizontal="left" vertical="center"/>
    </xf>
    <xf numFmtId="187" fontId="17" fillId="6" borderId="0" xfId="1" applyFont="1" applyFill="1" applyBorder="1" applyAlignment="1">
      <alignment horizontal="left" vertical="center"/>
    </xf>
    <xf numFmtId="187" fontId="17" fillId="18" borderId="2" xfId="1" applyFont="1" applyFill="1" applyBorder="1" applyAlignment="1">
      <alignment horizontal="center" vertical="center" wrapText="1"/>
    </xf>
    <xf numFmtId="187" fontId="17" fillId="18" borderId="4" xfId="1" applyFont="1" applyFill="1" applyBorder="1" applyAlignment="1">
      <alignment horizontal="center" vertical="center" wrapText="1"/>
    </xf>
    <xf numFmtId="187" fontId="17" fillId="18" borderId="5" xfId="1" applyFont="1" applyFill="1" applyBorder="1" applyAlignment="1">
      <alignment horizontal="center" vertical="center" wrapText="1"/>
    </xf>
    <xf numFmtId="2" fontId="17" fillId="18" borderId="2" xfId="0" applyNumberFormat="1" applyFont="1" applyFill="1" applyBorder="1" applyAlignment="1">
      <alignment horizontal="center" vertical="center" wrapText="1"/>
    </xf>
    <xf numFmtId="2" fontId="17" fillId="18" borderId="4" xfId="0" applyNumberFormat="1" applyFont="1" applyFill="1" applyBorder="1" applyAlignment="1">
      <alignment horizontal="center" vertical="center" wrapText="1"/>
    </xf>
    <xf numFmtId="0" fontId="42" fillId="0" borderId="0" xfId="0" applyFont="1" applyAlignment="1">
      <alignment horizontal="center" vertical="center"/>
    </xf>
    <xf numFmtId="187" fontId="42" fillId="0" borderId="0" xfId="0" applyNumberFormat="1" applyFont="1" applyAlignment="1">
      <alignment horizontal="center" vertical="center"/>
    </xf>
    <xf numFmtId="188" fontId="17" fillId="0" borderId="6" xfId="1" applyNumberFormat="1" applyFont="1" applyBorder="1" applyAlignment="1">
      <alignment horizontal="center" vertical="center"/>
    </xf>
    <xf numFmtId="2" fontId="17" fillId="0" borderId="2" xfId="0" applyNumberFormat="1" applyFont="1" applyBorder="1" applyAlignment="1">
      <alignment horizontal="center" vertical="center"/>
    </xf>
    <xf numFmtId="2" fontId="17" fillId="0" borderId="4" xfId="0" applyNumberFormat="1" applyFont="1" applyBorder="1" applyAlignment="1">
      <alignment horizontal="center" vertical="center"/>
    </xf>
    <xf numFmtId="2" fontId="17" fillId="0" borderId="5" xfId="0" applyNumberFormat="1" applyFont="1" applyBorder="1" applyAlignment="1">
      <alignment horizontal="center" vertical="center"/>
    </xf>
    <xf numFmtId="49" fontId="43" fillId="31" borderId="10" xfId="0" applyNumberFormat="1" applyFont="1" applyFill="1" applyBorder="1" applyAlignment="1">
      <alignment horizontal="center" vertical="center"/>
    </xf>
    <xf numFmtId="0" fontId="43" fillId="31" borderId="18" xfId="0" applyFont="1" applyFill="1" applyBorder="1" applyAlignment="1">
      <alignment horizontal="center" vertical="center"/>
    </xf>
    <xf numFmtId="0" fontId="43" fillId="31" borderId="11" xfId="0" applyFont="1" applyFill="1" applyBorder="1" applyAlignment="1">
      <alignment horizontal="center" vertical="center"/>
    </xf>
    <xf numFmtId="187" fontId="17" fillId="13" borderId="10" xfId="0" applyNumberFormat="1" applyFont="1" applyFill="1" applyBorder="1" applyAlignment="1">
      <alignment horizontal="center" vertical="center"/>
    </xf>
    <xf numFmtId="187" fontId="17" fillId="13" borderId="18" xfId="0" applyNumberFormat="1" applyFont="1" applyFill="1" applyBorder="1" applyAlignment="1">
      <alignment horizontal="center" vertical="center"/>
    </xf>
    <xf numFmtId="187" fontId="17" fillId="13" borderId="11" xfId="0" applyNumberFormat="1" applyFont="1" applyFill="1" applyBorder="1" applyAlignment="1">
      <alignment horizontal="center" vertical="center"/>
    </xf>
    <xf numFmtId="187" fontId="17" fillId="30" borderId="10" xfId="0" applyNumberFormat="1" applyFont="1" applyFill="1" applyBorder="1" applyAlignment="1">
      <alignment horizontal="center" vertical="center"/>
    </xf>
    <xf numFmtId="187" fontId="17" fillId="30" borderId="18" xfId="0" applyNumberFormat="1" applyFont="1" applyFill="1" applyBorder="1" applyAlignment="1">
      <alignment horizontal="center" vertical="center"/>
    </xf>
    <xf numFmtId="187" fontId="17" fillId="30" borderId="11" xfId="0" applyNumberFormat="1" applyFont="1" applyFill="1" applyBorder="1" applyAlignment="1">
      <alignment horizontal="center" vertical="center"/>
    </xf>
    <xf numFmtId="187" fontId="17" fillId="23" borderId="6" xfId="0" applyNumberFormat="1" applyFont="1" applyFill="1" applyBorder="1" applyAlignment="1">
      <alignment horizontal="center" vertical="center" wrapText="1"/>
    </xf>
    <xf numFmtId="187" fontId="15" fillId="0" borderId="0" xfId="1" applyFont="1" applyFill="1" applyBorder="1" applyAlignment="1">
      <alignment horizontal="center"/>
    </xf>
    <xf numFmtId="187" fontId="8" fillId="0" borderId="0" xfId="1" applyFont="1" applyFill="1" applyBorder="1" applyAlignment="1"/>
    <xf numFmtId="0" fontId="11" fillId="0" borderId="6" xfId="0" applyFont="1" applyBorder="1" applyAlignment="1">
      <alignment horizontal="center" vertical="top" wrapText="1"/>
    </xf>
    <xf numFmtId="187" fontId="30" fillId="6" borderId="0" xfId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187" fontId="9" fillId="0" borderId="0" xfId="1" applyFont="1" applyBorder="1" applyAlignment="1">
      <alignment horizontal="left" vertical="center"/>
    </xf>
    <xf numFmtId="187" fontId="35" fillId="6" borderId="0" xfId="1" applyFont="1" applyFill="1" applyBorder="1" applyAlignment="1">
      <alignment horizontal="center"/>
    </xf>
    <xf numFmtId="187" fontId="9" fillId="0" borderId="0" xfId="1" applyFont="1" applyBorder="1" applyAlignment="1">
      <alignment horizontal="center" vertical="center"/>
    </xf>
    <xf numFmtId="187" fontId="7" fillId="0" borderId="0" xfId="1" applyFont="1" applyBorder="1" applyAlignment="1">
      <alignment horizontal="left"/>
    </xf>
    <xf numFmtId="187" fontId="6" fillId="0" borderId="1" xfId="1" applyFont="1" applyBorder="1" applyAlignment="1">
      <alignment horizontal="center"/>
    </xf>
    <xf numFmtId="0" fontId="8" fillId="7" borderId="2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49" fontId="24" fillId="7" borderId="2" xfId="1" applyNumberFormat="1" applyFont="1" applyFill="1" applyBorder="1" applyAlignment="1">
      <alignment vertical="top" wrapText="1"/>
    </xf>
    <xf numFmtId="49" fontId="24" fillId="7" borderId="5" xfId="1" applyNumberFormat="1" applyFont="1" applyFill="1" applyBorder="1" applyAlignment="1">
      <alignment vertical="top" wrapText="1"/>
    </xf>
    <xf numFmtId="187" fontId="7" fillId="7" borderId="2" xfId="1" applyFont="1" applyFill="1" applyBorder="1" applyAlignment="1">
      <alignment horizontal="center" vertical="center"/>
    </xf>
    <xf numFmtId="187" fontId="7" fillId="7" borderId="5" xfId="1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49" fontId="37" fillId="0" borderId="1" xfId="0" applyNumberFormat="1" applyFont="1" applyBorder="1" applyAlignment="1">
      <alignment horizontal="center"/>
    </xf>
    <xf numFmtId="0" fontId="37" fillId="0" borderId="7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top" wrapText="1"/>
    </xf>
    <xf numFmtId="0" fontId="37" fillId="0" borderId="5" xfId="0" applyFont="1" applyBorder="1" applyAlignment="1">
      <alignment horizontal="center" vertical="top" wrapText="1"/>
    </xf>
    <xf numFmtId="0" fontId="37" fillId="0" borderId="2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/>
    </xf>
    <xf numFmtId="0" fontId="37" fillId="0" borderId="16" xfId="0" applyFont="1" applyBorder="1" applyAlignment="1">
      <alignment horizontal="center" vertical="center"/>
    </xf>
    <xf numFmtId="0" fontId="37" fillId="0" borderId="8" xfId="0" applyFont="1" applyBorder="1" applyAlignment="1">
      <alignment horizontal="center" vertical="center"/>
    </xf>
    <xf numFmtId="0" fontId="37" fillId="0" borderId="9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12" xfId="0" applyFont="1" applyBorder="1" applyAlignment="1">
      <alignment horizontal="center" vertical="center"/>
    </xf>
    <xf numFmtId="187" fontId="37" fillId="0" borderId="2" xfId="1" applyFont="1" applyBorder="1" applyAlignment="1">
      <alignment horizontal="center" vertical="center"/>
    </xf>
    <xf numFmtId="187" fontId="37" fillId="0" borderId="5" xfId="1" applyFont="1" applyBorder="1" applyAlignment="1">
      <alignment horizontal="center" vertical="center"/>
    </xf>
    <xf numFmtId="187" fontId="8" fillId="0" borderId="0" xfId="0" applyNumberFormat="1" applyFont="1" applyAlignment="1">
      <alignment horizontal="center"/>
    </xf>
    <xf numFmtId="187" fontId="32" fillId="0" borderId="0" xfId="1" applyFont="1" applyBorder="1" applyAlignment="1">
      <alignment horizontal="center"/>
    </xf>
    <xf numFmtId="0" fontId="32" fillId="0" borderId="0" xfId="0" applyFont="1" applyAlignment="1">
      <alignment horizontal="center"/>
    </xf>
    <xf numFmtId="187" fontId="15" fillId="0" borderId="0" xfId="0" applyNumberFormat="1" applyFont="1" applyAlignment="1">
      <alignment horizontal="center"/>
    </xf>
    <xf numFmtId="0" fontId="30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30" fillId="0" borderId="0" xfId="0" applyFont="1" applyAlignment="1">
      <alignment horizontal="left"/>
    </xf>
    <xf numFmtId="187" fontId="6" fillId="17" borderId="2" xfId="1" applyFont="1" applyFill="1" applyBorder="1" applyAlignment="1">
      <alignment horizontal="center" vertical="center"/>
    </xf>
    <xf numFmtId="187" fontId="6" fillId="17" borderId="10" xfId="1" applyFont="1" applyFill="1" applyBorder="1" applyAlignment="1">
      <alignment horizontal="center" vertical="center"/>
    </xf>
    <xf numFmtId="187" fontId="6" fillId="17" borderId="11" xfId="1" applyFont="1" applyFill="1" applyBorder="1" applyAlignment="1">
      <alignment horizontal="center" vertical="center"/>
    </xf>
    <xf numFmtId="187" fontId="6" fillId="17" borderId="6" xfId="1" applyFont="1" applyFill="1" applyBorder="1" applyAlignment="1">
      <alignment horizontal="center" vertical="center"/>
    </xf>
    <xf numFmtId="187" fontId="6" fillId="17" borderId="5" xfId="1" applyFont="1" applyFill="1" applyBorder="1" applyAlignment="1">
      <alignment horizontal="center" vertical="center"/>
    </xf>
    <xf numFmtId="189" fontId="6" fillId="17" borderId="6" xfId="1" applyNumberFormat="1" applyFont="1" applyFill="1" applyBorder="1" applyAlignment="1">
      <alignment horizontal="left" vertical="center"/>
    </xf>
    <xf numFmtId="189" fontId="6" fillId="17" borderId="6" xfId="1" applyNumberFormat="1" applyFont="1" applyFill="1" applyBorder="1" applyAlignment="1">
      <alignment horizontal="center"/>
    </xf>
    <xf numFmtId="1" fontId="7" fillId="15" borderId="6" xfId="0" applyNumberFormat="1" applyFont="1" applyFill="1" applyBorder="1" applyAlignment="1">
      <alignment vertical="center"/>
    </xf>
    <xf numFmtId="190" fontId="7" fillId="9" borderId="6" xfId="0" applyNumberFormat="1" applyFont="1" applyFill="1" applyBorder="1" applyAlignment="1">
      <alignment vertical="center"/>
    </xf>
    <xf numFmtId="2" fontId="7" fillId="7" borderId="6" xfId="0" applyNumberFormat="1" applyFont="1" applyFill="1" applyBorder="1" applyAlignment="1">
      <alignment vertical="center"/>
    </xf>
    <xf numFmtId="2" fontId="7" fillId="7" borderId="11" xfId="0" applyNumberFormat="1" applyFont="1" applyFill="1" applyBorder="1" applyAlignment="1">
      <alignment horizontal="center" vertical="center" wrapText="1"/>
    </xf>
    <xf numFmtId="2" fontId="7" fillId="25" borderId="6" xfId="0" applyNumberFormat="1" applyFont="1" applyFill="1" applyBorder="1" applyAlignment="1">
      <alignment vertical="center"/>
    </xf>
    <xf numFmtId="2" fontId="7" fillId="6" borderId="6" xfId="0" applyNumberFormat="1" applyFont="1" applyFill="1" applyBorder="1" applyAlignment="1">
      <alignment vertical="center"/>
    </xf>
    <xf numFmtId="1" fontId="19" fillId="15" borderId="11" xfId="0" applyNumberFormat="1" applyFont="1" applyFill="1" applyBorder="1" applyAlignment="1">
      <alignment horizontal="center" vertical="center" wrapText="1"/>
    </xf>
    <xf numFmtId="190" fontId="7" fillId="15" borderId="6" xfId="0" applyNumberFormat="1" applyFont="1" applyFill="1" applyBorder="1" applyAlignment="1">
      <alignment vertical="center"/>
    </xf>
    <xf numFmtId="2" fontId="18" fillId="7" borderId="6" xfId="0" applyNumberFormat="1" applyFont="1" applyFill="1" applyBorder="1" applyAlignment="1">
      <alignment horizontal="center" vertical="center" wrapText="1"/>
    </xf>
    <xf numFmtId="1" fontId="6" fillId="15" borderId="6" xfId="0" applyNumberFormat="1" applyFont="1" applyFill="1" applyBorder="1" applyAlignment="1">
      <alignment horizontal="left" vertical="center" wrapText="1"/>
    </xf>
    <xf numFmtId="1" fontId="18" fillId="6" borderId="6" xfId="0" applyNumberFormat="1" applyFont="1" applyFill="1" applyBorder="1" applyAlignment="1">
      <alignment horizontal="center" vertical="center"/>
    </xf>
    <xf numFmtId="2" fontId="7" fillId="15" borderId="6" xfId="0" applyNumberFormat="1" applyFont="1" applyFill="1" applyBorder="1" applyAlignment="1">
      <alignment vertical="center"/>
    </xf>
    <xf numFmtId="2" fontId="6" fillId="15" borderId="6" xfId="0" applyNumberFormat="1" applyFont="1" applyFill="1" applyBorder="1" applyAlignment="1">
      <alignment horizontal="center" vertical="center" wrapText="1"/>
    </xf>
    <xf numFmtId="2" fontId="7" fillId="6" borderId="6" xfId="1" applyNumberFormat="1" applyFont="1" applyFill="1" applyBorder="1" applyAlignment="1">
      <alignment horizontal="left" vertical="center"/>
    </xf>
    <xf numFmtId="2" fontId="7" fillId="6" borderId="6" xfId="1" applyNumberFormat="1" applyFont="1" applyFill="1" applyBorder="1" applyAlignment="1">
      <alignment vertical="center"/>
    </xf>
    <xf numFmtId="187" fontId="7" fillId="6" borderId="0" xfId="1" applyFont="1" applyFill="1" applyAlignment="1">
      <alignment vertical="center"/>
    </xf>
    <xf numFmtId="187" fontId="7" fillId="26" borderId="6" xfId="1" applyFont="1" applyFill="1" applyBorder="1" applyAlignment="1">
      <alignment vertical="center"/>
    </xf>
    <xf numFmtId="187" fontId="7" fillId="7" borderId="6" xfId="1" applyFont="1" applyFill="1" applyBorder="1" applyAlignment="1">
      <alignment horizontal="center" vertical="center"/>
    </xf>
    <xf numFmtId="187" fontId="7" fillId="7" borderId="6" xfId="1" applyFont="1" applyFill="1" applyBorder="1" applyAlignment="1">
      <alignment horizontal="center" vertical="center"/>
    </xf>
    <xf numFmtId="187" fontId="7" fillId="7" borderId="10" xfId="1" applyFont="1" applyFill="1" applyBorder="1" applyAlignment="1">
      <alignment horizontal="center" vertical="center"/>
    </xf>
    <xf numFmtId="187" fontId="7" fillId="7" borderId="11" xfId="1" applyFont="1" applyFill="1" applyBorder="1" applyAlignment="1">
      <alignment horizontal="center" vertical="center"/>
    </xf>
    <xf numFmtId="187" fontId="7" fillId="19" borderId="6" xfId="1" applyFont="1" applyFill="1" applyBorder="1" applyAlignment="1">
      <alignment vertical="center"/>
    </xf>
    <xf numFmtId="187" fontId="7" fillId="19" borderId="10" xfId="1" applyFont="1" applyFill="1" applyBorder="1" applyAlignment="1">
      <alignment horizontal="center" vertical="center"/>
    </xf>
    <xf numFmtId="187" fontId="7" fillId="19" borderId="11" xfId="1" applyFont="1" applyFill="1" applyBorder="1" applyAlignment="1">
      <alignment horizontal="center" vertical="center"/>
    </xf>
    <xf numFmtId="187" fontId="7" fillId="19" borderId="11" xfId="1" applyFont="1" applyFill="1" applyBorder="1" applyAlignment="1">
      <alignment horizontal="center" vertical="center"/>
    </xf>
    <xf numFmtId="187" fontId="8" fillId="0" borderId="0" xfId="1" applyFont="1" applyAlignment="1">
      <alignment vertical="center"/>
    </xf>
    <xf numFmtId="187" fontId="7" fillId="0" borderId="0" xfId="1" applyFont="1" applyAlignment="1">
      <alignment horizontal="left" vertical="center"/>
    </xf>
    <xf numFmtId="187" fontId="7" fillId="0" borderId="0" xfId="1" applyFont="1" applyAlignment="1">
      <alignment vertical="center"/>
    </xf>
    <xf numFmtId="187" fontId="8" fillId="0" borderId="0" xfId="1" applyFont="1"/>
    <xf numFmtId="187" fontId="7" fillId="0" borderId="0" xfId="1" applyFont="1" applyAlignment="1">
      <alignment horizontal="right" vertical="center"/>
    </xf>
    <xf numFmtId="187" fontId="9" fillId="0" borderId="0" xfId="1" applyFont="1" applyAlignment="1">
      <alignment vertical="center"/>
    </xf>
    <xf numFmtId="187" fontId="10" fillId="6" borderId="0" xfId="1" applyFont="1" applyFill="1" applyAlignment="1">
      <alignment vertical="center"/>
    </xf>
    <xf numFmtId="187" fontId="10" fillId="6" borderId="0" xfId="1" applyFont="1" applyFill="1" applyBorder="1" applyAlignment="1">
      <alignment horizontal="center" vertical="center"/>
    </xf>
    <xf numFmtId="187" fontId="10" fillId="6" borderId="0" xfId="1" applyFont="1" applyFill="1" applyBorder="1" applyAlignment="1">
      <alignment vertical="center"/>
    </xf>
    <xf numFmtId="187" fontId="10" fillId="6" borderId="0" xfId="1" applyFont="1" applyFill="1" applyAlignment="1">
      <alignment horizontal="center"/>
    </xf>
    <xf numFmtId="187" fontId="10" fillId="6" borderId="0" xfId="1" applyFont="1" applyFill="1"/>
    <xf numFmtId="187" fontId="10" fillId="6" borderId="0" xfId="1" applyFont="1" applyFill="1" applyAlignment="1">
      <alignment horizontal="center" vertical="center"/>
    </xf>
    <xf numFmtId="187" fontId="7" fillId="0" borderId="0" xfId="1" applyFont="1"/>
    <xf numFmtId="187" fontId="10" fillId="0" borderId="0" xfId="1" applyFont="1"/>
    <xf numFmtId="187" fontId="7" fillId="0" borderId="0" xfId="1" applyFont="1" applyAlignment="1">
      <alignment horizontal="right"/>
    </xf>
    <xf numFmtId="187" fontId="10" fillId="0" borderId="0" xfId="1" applyFont="1" applyBorder="1" applyAlignment="1">
      <alignment horizontal="center"/>
    </xf>
    <xf numFmtId="187" fontId="10" fillId="0" borderId="0" xfId="1" applyFont="1" applyAlignment="1">
      <alignment horizontal="center"/>
    </xf>
    <xf numFmtId="187" fontId="0" fillId="0" borderId="0" xfId="1" applyFont="1"/>
    <xf numFmtId="187" fontId="7" fillId="0" borderId="0" xfId="1" applyFont="1" applyAlignment="1">
      <alignment horizontal="center"/>
    </xf>
    <xf numFmtId="187" fontId="7" fillId="0" borderId="0" xfId="1" applyFont="1" applyAlignment="1">
      <alignment horizontal="center"/>
    </xf>
    <xf numFmtId="187" fontId="15" fillId="0" borderId="0" xfId="1" applyFont="1"/>
    <xf numFmtId="187" fontId="17" fillId="0" borderId="0" xfId="1" applyFont="1" applyAlignment="1">
      <alignment horizontal="center"/>
    </xf>
    <xf numFmtId="187" fontId="9" fillId="0" borderId="0" xfId="1" applyFont="1"/>
    <xf numFmtId="187" fontId="10" fillId="0" borderId="0" xfId="1" applyFont="1" applyBorder="1" applyAlignment="1"/>
    <xf numFmtId="187" fontId="9" fillId="0" borderId="0" xfId="1" applyFont="1" applyAlignment="1"/>
    <xf numFmtId="187" fontId="11" fillId="0" borderId="0" xfId="1" applyFont="1"/>
    <xf numFmtId="187" fontId="15" fillId="0" borderId="0" xfId="1" applyFont="1" applyAlignment="1">
      <alignment horizontal="center"/>
    </xf>
    <xf numFmtId="187" fontId="10" fillId="0" borderId="0" xfId="1" applyFont="1" applyBorder="1" applyAlignment="1">
      <alignment horizontal="center"/>
    </xf>
    <xf numFmtId="187" fontId="7" fillId="7" borderId="6" xfId="1" applyFont="1" applyFill="1" applyBorder="1" applyAlignment="1">
      <alignment horizontal="center" vertical="center" wrapText="1"/>
    </xf>
    <xf numFmtId="187" fontId="11" fillId="9" borderId="6" xfId="1" applyFont="1" applyFill="1" applyBorder="1" applyAlignment="1">
      <alignment vertical="top"/>
    </xf>
    <xf numFmtId="188" fontId="47" fillId="6" borderId="0" xfId="1" applyNumberFormat="1" applyFont="1" applyFill="1" applyBorder="1" applyAlignment="1">
      <alignment horizontal="right"/>
    </xf>
    <xf numFmtId="2" fontId="38" fillId="6" borderId="0" xfId="0" applyNumberFormat="1" applyFont="1" applyFill="1" applyAlignment="1">
      <alignment horizontal="center" wrapText="1"/>
    </xf>
    <xf numFmtId="187" fontId="34" fillId="0" borderId="0" xfId="1" applyFont="1" applyFill="1" applyBorder="1" applyAlignment="1"/>
    <xf numFmtId="187" fontId="37" fillId="0" borderId="0" xfId="1" applyFont="1" applyFill="1" applyBorder="1" applyAlignment="1"/>
    <xf numFmtId="0" fontId="11" fillId="6" borderId="0" xfId="0" applyFont="1" applyFill="1" applyAlignment="1">
      <alignment vertical="center"/>
    </xf>
    <xf numFmtId="187" fontId="7" fillId="18" borderId="5" xfId="1" applyFont="1" applyFill="1" applyBorder="1" applyAlignment="1">
      <alignment vertical="top"/>
    </xf>
    <xf numFmtId="187" fontId="8" fillId="18" borderId="5" xfId="1" applyFont="1" applyFill="1" applyBorder="1" applyAlignment="1">
      <alignment horizontal="center" vertical="center"/>
    </xf>
    <xf numFmtId="187" fontId="24" fillId="18" borderId="5" xfId="1" applyFont="1" applyFill="1" applyBorder="1" applyAlignment="1">
      <alignment vertical="top" wrapText="1"/>
    </xf>
    <xf numFmtId="187" fontId="8" fillId="18" borderId="14" xfId="1" applyFont="1" applyFill="1" applyBorder="1" applyAlignment="1">
      <alignment horizontal="center" vertical="center"/>
    </xf>
    <xf numFmtId="187" fontId="7" fillId="18" borderId="14" xfId="1" applyFont="1" applyFill="1" applyBorder="1" applyAlignment="1">
      <alignment vertical="top"/>
    </xf>
    <xf numFmtId="187" fontId="24" fillId="18" borderId="14" xfId="1" applyFont="1" applyFill="1" applyBorder="1" applyAlignment="1">
      <alignment vertical="top" wrapText="1"/>
    </xf>
    <xf numFmtId="187" fontId="24" fillId="18" borderId="14" xfId="1" applyFont="1" applyFill="1" applyBorder="1" applyAlignment="1">
      <alignment vertical="top"/>
    </xf>
    <xf numFmtId="187" fontId="24" fillId="7" borderId="5" xfId="1" applyFont="1" applyFill="1" applyBorder="1" applyAlignment="1">
      <alignment vertical="top"/>
    </xf>
    <xf numFmtId="2" fontId="24" fillId="9" borderId="6" xfId="1" applyNumberFormat="1" applyFont="1" applyFill="1" applyBorder="1" applyAlignment="1">
      <alignment vertical="top"/>
    </xf>
    <xf numFmtId="187" fontId="32" fillId="6" borderId="4" xfId="1" applyFont="1" applyFill="1" applyBorder="1" applyAlignment="1">
      <alignment vertical="center"/>
    </xf>
    <xf numFmtId="0" fontId="9" fillId="0" borderId="4" xfId="0" applyFont="1" applyBorder="1" applyAlignment="1">
      <alignment vertical="center"/>
    </xf>
    <xf numFmtId="0" fontId="30" fillId="6" borderId="4" xfId="0" applyFont="1" applyFill="1" applyBorder="1" applyAlignment="1">
      <alignment horizontal="center" vertical="center"/>
    </xf>
    <xf numFmtId="2" fontId="11" fillId="6" borderId="4" xfId="0" applyNumberFormat="1" applyFont="1" applyFill="1" applyBorder="1" applyAlignment="1">
      <alignment vertical="center"/>
    </xf>
    <xf numFmtId="187" fontId="11" fillId="6" borderId="4" xfId="1" applyFont="1" applyFill="1" applyBorder="1" applyAlignment="1">
      <alignment vertical="center"/>
    </xf>
    <xf numFmtId="43" fontId="11" fillId="6" borderId="4" xfId="0" applyNumberFormat="1" applyFont="1" applyFill="1" applyBorder="1" applyAlignment="1">
      <alignment vertical="center"/>
    </xf>
    <xf numFmtId="187" fontId="32" fillId="0" borderId="15" xfId="1" applyFont="1" applyBorder="1"/>
    <xf numFmtId="187" fontId="32" fillId="6" borderId="0" xfId="1" applyFont="1" applyFill="1" applyAlignment="1">
      <alignment vertical="center"/>
    </xf>
    <xf numFmtId="2" fontId="32" fillId="6" borderId="0" xfId="0" applyNumberFormat="1" applyFont="1" applyFill="1" applyAlignment="1">
      <alignment vertical="center"/>
    </xf>
    <xf numFmtId="187" fontId="32" fillId="6" borderId="15" xfId="1" applyFont="1" applyFill="1" applyBorder="1" applyAlignment="1">
      <alignment vertical="center"/>
    </xf>
    <xf numFmtId="2" fontId="32" fillId="6" borderId="15" xfId="0" applyNumberFormat="1" applyFont="1" applyFill="1" applyBorder="1" applyAlignment="1">
      <alignment vertical="center"/>
    </xf>
    <xf numFmtId="187" fontId="30" fillId="6" borderId="15" xfId="1" applyFont="1" applyFill="1" applyBorder="1" applyAlignment="1">
      <alignment vertical="center"/>
    </xf>
    <xf numFmtId="187" fontId="30" fillId="6" borderId="4" xfId="1" applyFont="1" applyFill="1" applyBorder="1" applyAlignment="1">
      <alignment vertical="center"/>
    </xf>
    <xf numFmtId="0" fontId="32" fillId="6" borderId="4" xfId="0" applyFont="1" applyFill="1" applyBorder="1"/>
    <xf numFmtId="187" fontId="30" fillId="6" borderId="4" xfId="1" applyFont="1" applyFill="1" applyBorder="1"/>
    <xf numFmtId="0" fontId="31" fillId="0" borderId="5" xfId="1" applyNumberFormat="1" applyFont="1" applyFill="1" applyBorder="1"/>
  </cellXfs>
  <cellStyles count="5">
    <cellStyle name="Normal 3 2" xfId="4" xr:uid="{929F01DC-9758-4941-8B43-58AFF1565E20}"/>
    <cellStyle name="จุลภาค" xfId="1" builtinId="3"/>
    <cellStyle name="จุลภาค 2" xfId="2" xr:uid="{3057F25D-35B6-46E2-BBD0-647C3C7DB753}"/>
    <cellStyle name="ปกติ" xfId="0" builtinId="0"/>
    <cellStyle name="ปกติ 2 3 2" xfId="3" xr:uid="{5CC34BD6-4A79-455B-84F4-02471E4FBB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3588;&#3640;&#3617;&#3591;&#3623;&#3604;\&#3591;&#3623;&#3604;65\&#3648;&#3591;&#3636;&#3609;&#3591;&#3610;&#3611;&#3619;&#3632;&#3617;&#3634;&#3603;\&#3617;.&#3588;.65%20&#3651;&#3627;&#3617;&#365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3588;&#3640;&#3617;&#3591;&#3623;&#3604;\&#3591;&#3623;&#3604;%2066\&#3648;&#3591;&#3636;&#3609;&#3591;&#3623;&#3604;&#3605;.&#3588;.6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3588;&#3640;&#3617;&#3591;&#3623;&#3604;\&#3591;&#3623;&#3604;65\&#3648;&#3591;&#3636;&#3609;&#3591;&#3610;&#3611;&#3619;&#3632;&#3617;&#3634;&#3603;\&#3648;&#3591;&#3636;&#3609;&#3591;&#3623;&#3604;&#3585;.&#3614;.6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18;&#3657;&#3634;&#3618;&#3617;&#3634;&#3592;&#3634;&#3585;&#3629;&#3633;&#3609;&#3648;&#3585;&#3656;&#3634;/&#3648;&#3591;&#3636;&#3609;&#3591;&#3623;&#3604;/&#3648;&#3591;&#3636;&#3609;&#3585;&#3633;&#3609;&#3652;&#3623;&#3657;&#3648;&#3610;&#3636;&#3585;&#3648;&#3627;&#3621;&#3639;&#3656;&#3629;&#3617;&#3611;&#3637;/&#3585;&#3633;&#3609;70/&#3588;&#3640;&#3617;&#3648;&#3591;&#3636;&#3609;&#3585;&#3633;&#3609;&#3605;.&#3588;.69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18;&#3657;&#3634;&#3618;&#3617;&#3634;&#3592;&#3634;&#3585;&#3629;&#3633;&#3609;&#3648;&#3585;&#3656;&#3634;/&#3648;&#3591;&#3636;&#3609;&#3591;&#3623;&#3604;/&#3591;&#3610;&#3611;&#3619;&#3632;&#3617;&#3634;&#3603;/&#3588;&#3640;&#3617;&#3591;&#3623;&#3604;/&#3591;&#3623;&#3604;%2070/&#3591;&#3623;&#3604;%20&#3605;&#3640;&#3621;&#3634;&#3588;&#3617;%20256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ขั้นพื้นฐานสนับสนุนการศึกษา (2)"/>
      <sheetName val="ปปค่าจ้างปี68 (2)"/>
      <sheetName val="งบลงทุน รายงานแผนผล 67 แบบ2"/>
      <sheetName val="รายงานแผนผล1 67  งบประจำ"/>
      <sheetName val="รายงานแผนผล(2)67 (2)"/>
      <sheetName val="คืนงบเหลือจ่าย 61"/>
      <sheetName val="รายงานคลัง15 ใหม่"/>
      <sheetName val="ทวงคืนแก้ไขงบลงทุน"/>
      <sheetName val="งบลงทุน60 ประชุม 15พ.ย.60"/>
      <sheetName val="คลัง15"/>
      <sheetName val="งบลงทุน60 รายงานคลัง"/>
      <sheetName val="ประชุมเร่งรัด (2)"/>
      <sheetName val="รายงานคลัง TKK"/>
      <sheetName val="SP2 แทนกัน)"/>
      <sheetName val="รายงวดSP2แทนกัน"/>
      <sheetName val="รายงานweb-form"/>
      <sheetName val="รายงานแผนผล1 67 "/>
      <sheetName val="รายงวดSP2"/>
      <sheetName val="SP2"/>
      <sheetName val="มาตการ"/>
      <sheetName val="โอนกลับ"/>
      <sheetName val="สรุปกัน"/>
      <sheetName val="งบลงทุนงบกลาง"/>
      <sheetName val="ประชุมเร่งรัด"/>
      <sheetName val="งบปีก่อน"/>
      <sheetName val="ประชุม"/>
      <sheetName val="ทวงมี.ค.61งบลงทุน"/>
      <sheetName val="เบิกแทนกัน"/>
      <sheetName val="งบพัฒนา"/>
      <sheetName val="คุมสิ่งก่อสร้าง64"/>
      <sheetName val="350B611ยุทธศาสตร์กศไม่เอา"/>
      <sheetName val="เด็กผู้มีความสามารถพิเศษ36007"/>
      <sheetName val="Sheet1"/>
      <sheetName val="ผลผลิตเด็กพิการ36004"/>
      <sheetName val="Sheet5"/>
      <sheetName val="Sheet6"/>
      <sheetName val="ยุทธศาสตร์เสริมสร้าง 31006200"/>
      <sheetName val="รายงานแผนส่งคลัง66 แนบ 7"/>
      <sheetName val="รายงานคลัง (ติดตามแบบ 8)"/>
      <sheetName val="รายงานผล67 ทำก่อน"/>
      <sheetName val="Sheet3"/>
      <sheetName val="มัธยมปลาย 35000300"/>
      <sheetName val="ยุทธ โครการศตวรรษที่ 21 310045 "/>
      <sheetName val="ก่อนประถม"/>
      <sheetName val="การหักภาษี"/>
      <sheetName val="ยุทธศาสตร์ โครการเสริมสร้างระเบ"/>
      <sheetName val="โครงการเรียนดีประจำตำบล"/>
      <sheetName val="สรุปผลการเบิกจ่าย+"/>
      <sheetName val="ยกระดับคุณภาพกศ บ้านนักวิท3720 "/>
      <sheetName val="มาตรการ 68 ประชุมผอรร"/>
      <sheetName val="ของบ"/>
      <sheetName val="ไม่ใ"/>
      <sheetName val="งบกลาง รายการเงินสำรอง"/>
      <sheetName val="Sheet9"/>
      <sheetName val="Sheet8"/>
      <sheetName val="การพัฒนาเด็กปฐมวัย 86176"/>
      <sheetName val="Sheet10"/>
      <sheetName val="คืนเงินอุดหนุน"/>
      <sheetName val="Sheet12"/>
      <sheetName val="Sheet11"/>
      <sheetName val="3720 ช่วยเหลือกลุ่ม  ขับเคลื่"/>
      <sheetName val="ส่งเสริมการอ่าน 3720 1000"/>
      <sheetName val="ยุทธศาสตร์ โครการพัฒนาหลักสูตร "/>
      <sheetName val="กิจกรรมส่งเสริมศักยภาพในการเรีย"/>
      <sheetName val="6020บูรณาการต่อต้านการทุจร "/>
      <sheetName val="06036บูรณาการป้องกัน ปราบปราม ฯ"/>
      <sheetName val="แผนภูมิ1"/>
      <sheetName val="ยุธศาสตร์เรียนดีปร3100116003211"/>
      <sheetName val="ขั้นพื้นฐานสนับสนุนการศึกษา"/>
      <sheetName val="โครงการส่งเสริมการเรียนรู้ทุกที"/>
      <sheetName val="มัธยม350002"/>
      <sheetName val="โครงการพัฒนาสมรรถนะครูฯ"/>
      <sheetName val="ส่งเสริมสนับสนุน52015"/>
      <sheetName val="รายงานเงินงวด"/>
      <sheetName val="ประถม3720 1000"/>
      <sheetName val="แผนภูมิ3"/>
      <sheetName val="แผนภูมิ2"/>
      <sheetName val="1408บุคลากรภาครัฐ"/>
      <sheetName val="Sheet13"/>
      <sheetName val="คุมงบ 36001 36002 ครุภัณฑ์"/>
      <sheetName val="3022ยุทธศาสตร์สร้างความเสมอภาค"/>
      <sheetName val="บริหารสำนักงานเขต 3720 1000"/>
      <sheetName val="ยุทศาสตร์ โครงการยั่งยืน310061"/>
      <sheetName val="ทะเบียนคุมย่อย"/>
      <sheetName val="งบลงทุน69"/>
      <sheetName val="ควบคุมสิ่งก่อสร้าง 37001 "/>
      <sheetName val="โครงการโรงเรียนคุณภาพ"/>
      <sheetName val="งบลงทุน รายงานแผนผล 69 "/>
      <sheetName val="งบประจำและงบกลยุทธ์"/>
      <sheetName val="งบสพฐ"/>
      <sheetName val="มาตการ รวมงบบุคลากร"/>
      <sheetName val="ระบบการควบคุมฯ"/>
      <sheetName val="Sheet7"/>
      <sheetName val="งบกลาง"/>
      <sheetName val="ปปค่าจ้างปี68"/>
      <sheetName val="Sheet4"/>
      <sheetName val="กิจกรรมประถม รองพัฒนาระบบการวัด"/>
      <sheetName val="งบเบิกแทนกัน"/>
      <sheetName val="งบลงทุน รายงานแผนผล 68 แบบ1 (2)"/>
      <sheetName val="รายงานผล"/>
      <sheetName val="Sheet2"/>
      <sheetName val="GPP"/>
      <sheetName val="สรุปยอดก.ค.ศ"/>
      <sheetName val="ทำงบ50"/>
      <sheetName val="ติดตามงบพัฒนา"/>
      <sheetName val="ติดตามงบดำเนินงาน"/>
      <sheetName val="ประถม 350002ประถมไม่ใช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ขั้นพื้นฐานสนับสนุนการศึกษา (2)"/>
      <sheetName val="ปปค่าจ้างปี68 (2)"/>
      <sheetName val="งบลงทุน รายงานแผนผล 67 แบบ2"/>
      <sheetName val="รายงานแผนผล1 67  งบประจำ"/>
      <sheetName val="รายงานแผนผล(2)67 (2)"/>
      <sheetName val="คืนงบเหลือจ่าย 61"/>
      <sheetName val="รายงานคลัง15 ใหม่"/>
      <sheetName val="ทวงคืนแก้ไขงบลงทุน"/>
      <sheetName val="งบลงทุน60 ประชุม 15พ.ย.60"/>
      <sheetName val="คลัง15"/>
      <sheetName val="งบลงทุน60 รายงานคลัง"/>
      <sheetName val="ประชุมเร่งรัด (2)"/>
      <sheetName val="รายงานคลัง TKK"/>
      <sheetName val="SP2 แทนกัน)"/>
      <sheetName val="รายงวดSP2แทนกัน"/>
      <sheetName val="รายงานweb-form"/>
      <sheetName val="รายงานแผนผล1 67 "/>
      <sheetName val="รายงวดSP2"/>
      <sheetName val="SP2"/>
      <sheetName val="มาตการ"/>
      <sheetName val="โอนกลับ"/>
      <sheetName val="สรุปกัน"/>
      <sheetName val="งบลงทุนงบกลาง"/>
      <sheetName val="ประชุมเร่งรัด"/>
      <sheetName val="งบปีก่อน"/>
      <sheetName val="ประชุม"/>
      <sheetName val="ทวงมี.ค.61งบลงทุน"/>
      <sheetName val="เบิกแทนกัน"/>
      <sheetName val="งบพัฒนา"/>
      <sheetName val="คุมสิ่งก่อสร้าง64"/>
      <sheetName val="350B611ยุทธศาสตร์กศไม่เอา"/>
      <sheetName val="เด็กผู้มีความสามารถพิเศษ36007"/>
      <sheetName val="Sheet1"/>
      <sheetName val="ผลผลิตเด็กพิการ36004"/>
      <sheetName val="Sheet5"/>
      <sheetName val="Sheet6"/>
      <sheetName val="ยุทธศาสตร์เสริมสร้าง 31006200"/>
      <sheetName val="รายงานแผนส่งคลัง66 แนบ 7"/>
      <sheetName val="รายงานคลัง (ติดตามแบบ 8)"/>
      <sheetName val="รายงานผล67 ทำก่อน"/>
      <sheetName val="Sheet3"/>
      <sheetName val="มัธยมปลาย 35000300"/>
      <sheetName val="ยุทธ โครการศตวรรษที่ 21 310045 "/>
      <sheetName val="ก่อนประถม"/>
      <sheetName val="การหักภาษี"/>
      <sheetName val="ยุทธศาสตร์ โครการเสริมสร้างระเบ"/>
      <sheetName val="โครงการเรียนดีประจำตำบล"/>
      <sheetName val="สรุปผลการเบิกจ่าย+"/>
      <sheetName val="ยกระดับคุณภาพกศ บ้านนักวิท3720 "/>
      <sheetName val="มาตรการ 68 ประชุมผอรร"/>
      <sheetName val="ของบ"/>
      <sheetName val="ไม่ใ"/>
      <sheetName val="งบกลาง รายการเงินสำรอง"/>
      <sheetName val="Sheet9"/>
      <sheetName val="Sheet8"/>
      <sheetName val="การพัฒนาเด็กปฐมวัย 86176"/>
      <sheetName val="Sheet10"/>
      <sheetName val="คืนเงินอุดหนุน"/>
      <sheetName val="Sheet12"/>
      <sheetName val="Sheet11"/>
      <sheetName val="3720 ช่วยเหลือกลุ่ม  ขับเคลื่"/>
      <sheetName val="ส่งเสริมการอ่าน 3720 1000"/>
      <sheetName val="ยุทธศาสตร์ โครการพัฒนาหลักสูตร "/>
      <sheetName val="กิจกรรมส่งเสริมศักยภาพในการเรีย"/>
      <sheetName val="6020บูรณาการต่อต้านการทุจร "/>
      <sheetName val="06036บูรณาการป้องกัน ปราบปราม ฯ"/>
      <sheetName val="แผนภูมิ1"/>
      <sheetName val="ยุธศาสตร์เรียนดีปร3100116003211"/>
      <sheetName val="ขั้นพื้นฐานสนับสนุนการศึกษา"/>
      <sheetName val="โครงการส่งเสริมการเรียนรู้ทุกที"/>
      <sheetName val="มัธยม350002"/>
      <sheetName val="โครงการพัฒนาสมรรถนะครูฯ"/>
      <sheetName val="ส่งเสริมสนับสนุน52015"/>
      <sheetName val="รายงานเงินงวด"/>
      <sheetName val="ประถม3720 1000"/>
      <sheetName val="แผนภูมิ3"/>
      <sheetName val="แผนภูมิ2"/>
      <sheetName val="1408บุคลากรภาครัฐ"/>
      <sheetName val="Sheet13"/>
      <sheetName val="คุมงบ 36001 36002 ครุภัณฑ์"/>
      <sheetName val="3022ยุทธศาสตร์สร้างความเสมอภาค"/>
      <sheetName val="บริหารสำนักงานเขต 3720 1000"/>
      <sheetName val="ยุทศาสตร์ โครงการยั่งยืน310061"/>
      <sheetName val="ทะเบียนคุมย่อย"/>
      <sheetName val="งบลงทุน69"/>
      <sheetName val="ควบคุมสิ่งก่อสร้าง 37001 "/>
      <sheetName val="โครงการโรงเรียนคุณภาพ"/>
      <sheetName val="งบลงทุน รายงานแผนผล 69 "/>
      <sheetName val="งบประจำและงบกลยุทธ์"/>
      <sheetName val="งบสพฐ"/>
      <sheetName val="มาตการ รวมงบบุคลากร"/>
      <sheetName val="ระบบการควบคุมฯ"/>
      <sheetName val="Sheet7"/>
      <sheetName val="งบกลาง"/>
      <sheetName val="ปปค่าจ้างปี68"/>
      <sheetName val="Sheet4"/>
      <sheetName val="กิจกรรมประถม รองพัฒนาระบบการวัด"/>
      <sheetName val="งบเบิกแทนกัน"/>
      <sheetName val="งบลงทุน รายงานแผนผล 68 แบบ1 (2)"/>
      <sheetName val="รายงานผล"/>
      <sheetName val="Sheet2"/>
      <sheetName val="GPP"/>
      <sheetName val="สรุปยอดก.ค.ศ"/>
      <sheetName val="ทำงบ50"/>
      <sheetName val="ติดตามงบพัฒนา"/>
      <sheetName val="ติดตามงบดำเนินงาน"/>
      <sheetName val="ประถม 350002ประถมไม่ใช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>
        <row r="6">
          <cell r="I6"/>
        </row>
        <row r="48">
          <cell r="C48" t="str">
            <v>20004 3720 1000 2000000</v>
          </cell>
        </row>
        <row r="56">
          <cell r="F56">
            <v>0</v>
          </cell>
          <cell r="G56">
            <v>0</v>
          </cell>
          <cell r="H56">
            <v>0</v>
          </cell>
          <cell r="I56"/>
          <cell r="J56">
            <v>0</v>
          </cell>
          <cell r="K56"/>
          <cell r="L56"/>
        </row>
        <row r="58">
          <cell r="A58" t="str">
            <v>1.6.2</v>
          </cell>
          <cell r="B58" t="str">
            <v xml:space="preserve">ค่าใช้จ่ายในการเดินทางเข้าร่วมประชุมเชิงปฏิบัติการส่งเสริมและพัฒนาผู้เรียนตามพหุปัญญาด้วยกระบวนการเรียนรู้สตีมศึกษาสู่ทักษะการเรียนรู้ในศตวรรษที่ 21 ระหว่างวันที่ 6 – 8 สิงหาคม 2568  ณ โรงแรมรอแยล เบญจา กรุงเทพมหานคร  </v>
          </cell>
          <cell r="C58" t="str">
            <v>ศธ 04002/ว41875 ลว.1 ส.ค 68 โอนครั้งที่ 791</v>
          </cell>
        </row>
        <row r="83">
          <cell r="B83" t="str">
            <v>งบดำเนินงาน  70112xx</v>
          </cell>
        </row>
        <row r="139">
          <cell r="A139" t="str">
            <v>3.9.1.3</v>
          </cell>
        </row>
        <row r="140">
          <cell r="A140" t="str">
            <v>3.9.1.4</v>
          </cell>
        </row>
        <row r="142">
          <cell r="A142" t="str">
            <v>3.9.1.6</v>
          </cell>
        </row>
        <row r="146">
          <cell r="A146" t="str">
            <v>3.10.1</v>
          </cell>
          <cell r="B146" t="str">
            <v>ค่าจ้างบุคลากรปฏิบัติงานในสำนักงานเขตพื้นที่การศึกษาที่ขาดแคลน  จำนวน 4 อัตรา   ครั้งที่ 1  (ต.ค.69 - มี.ค 70 ) จำนวนเงิน 216,000.-บาท</v>
          </cell>
          <cell r="C146" t="str">
            <v>ศธ 04002/ว19353 ลว.29/ต.ค./2569 โอนครั้งที่ 39</v>
          </cell>
          <cell r="F146">
            <v>0</v>
          </cell>
          <cell r="G146">
            <v>0</v>
          </cell>
          <cell r="H146">
            <v>216000</v>
          </cell>
          <cell r="K146"/>
          <cell r="L146"/>
        </row>
        <row r="192">
          <cell r="K192"/>
          <cell r="L192"/>
        </row>
        <row r="402">
          <cell r="F402">
            <v>0</v>
          </cell>
        </row>
        <row r="403">
          <cell r="F403">
            <v>0</v>
          </cell>
        </row>
        <row r="404">
          <cell r="F404">
            <v>0</v>
          </cell>
        </row>
        <row r="405">
          <cell r="F405">
            <v>0</v>
          </cell>
        </row>
        <row r="406">
          <cell r="F406">
            <v>0</v>
          </cell>
        </row>
        <row r="407">
          <cell r="F407"/>
        </row>
        <row r="408">
          <cell r="F408"/>
        </row>
        <row r="409">
          <cell r="F409">
            <v>0</v>
          </cell>
        </row>
        <row r="410">
          <cell r="F410">
            <v>0</v>
          </cell>
        </row>
        <row r="411">
          <cell r="F411">
            <v>0</v>
          </cell>
        </row>
        <row r="412">
          <cell r="F412">
            <v>0</v>
          </cell>
        </row>
      </sheetData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ขั้นพื้นฐานสนับสนุนการศึกษา (2)"/>
      <sheetName val="ปปค่าจ้างปี68 (2)"/>
      <sheetName val="งบลงทุน รายงานแผนผล 67 แบบ2"/>
      <sheetName val="รายงานแผนผล1 67  งบประจำ"/>
      <sheetName val="รายงานแผนผล(2)67 (2)"/>
      <sheetName val="คืนงบเหลือจ่าย 61"/>
      <sheetName val="รายงานคลัง15 ใหม่"/>
      <sheetName val="ทวงคืนแก้ไขงบลงทุน"/>
      <sheetName val="งบลงทุน60 ประชุม 15พ.ย.60"/>
      <sheetName val="คลัง15"/>
      <sheetName val="งบลงทุน60 รายงานคลัง"/>
      <sheetName val="ประชุมเร่งรัด (2)"/>
      <sheetName val="รายงานคลัง TKK"/>
      <sheetName val="SP2 แทนกัน)"/>
      <sheetName val="รายงวดSP2แทนกัน"/>
      <sheetName val="รายงานweb-form"/>
      <sheetName val="รายงานแผนผล1 67 "/>
      <sheetName val="รายงวดSP2"/>
      <sheetName val="SP2"/>
      <sheetName val="มาตการ"/>
      <sheetName val="โอนกลับ"/>
      <sheetName val="สรุปกัน"/>
      <sheetName val="งบลงทุนงบกลาง"/>
      <sheetName val="ประชุมเร่งรัด"/>
      <sheetName val="งบปีก่อน"/>
      <sheetName val="ประชุม"/>
      <sheetName val="ทวงมี.ค.61งบลงทุน"/>
      <sheetName val="เบิกแทนกัน"/>
      <sheetName val="งบพัฒนา"/>
      <sheetName val="คุมสิ่งก่อสร้าง64"/>
      <sheetName val="350B611ยุทธศาสตร์กศไม่เอา"/>
      <sheetName val="เด็กผู้มีความสามารถพิเศษ36007"/>
      <sheetName val="Sheet1"/>
      <sheetName val="ผลผลิตเด็กพิการ36004"/>
      <sheetName val="Sheet5"/>
      <sheetName val="Sheet6"/>
      <sheetName val="ยุทธศาสตร์เสริมสร้าง 31006200"/>
      <sheetName val="รายงานแผนส่งคลัง66 แนบ 7"/>
      <sheetName val="รายงานคลัง (ติดตามแบบ 8)"/>
      <sheetName val="รายงานผล67 ทำก่อน"/>
      <sheetName val="Sheet3"/>
      <sheetName val="มัธยมปลาย 35000300"/>
      <sheetName val="ยุทธ โครการศตวรรษที่ 21 310045 "/>
      <sheetName val="ก่อนประถม"/>
      <sheetName val="การหักภาษี"/>
      <sheetName val="ยุทธศาสตร์ โครการเสริมสร้างระเบ"/>
      <sheetName val="โครงการเรียนดีประจำตำบล"/>
      <sheetName val="สรุปผลการเบิกจ่าย+"/>
      <sheetName val="ยกระดับคุณภาพกศ บ้านนักวิท3720 "/>
      <sheetName val="มาตรการ 68 ประชุมผอรร"/>
      <sheetName val="ของบ"/>
      <sheetName val="ไม่ใ"/>
      <sheetName val="งบกลาง รายการเงินสำรอง"/>
      <sheetName val="Sheet9"/>
      <sheetName val="Sheet8"/>
      <sheetName val="การพัฒนาเด็กปฐมวัย 86176"/>
      <sheetName val="Sheet10"/>
      <sheetName val="คืนเงินอุดหนุน"/>
      <sheetName val="Sheet12"/>
      <sheetName val="Sheet11"/>
      <sheetName val="3720 ช่วยเหลือกลุ่ม  ขับเคลื่"/>
      <sheetName val="ส่งเสริมการอ่าน 3720 1000"/>
      <sheetName val="ยุทธศาสตร์ โครการพัฒนาหลักสูตร "/>
      <sheetName val="กิจกรรมส่งเสริมศักยภาพในการเรีย"/>
      <sheetName val="6020บูรณาการต่อต้านการทุจร "/>
      <sheetName val="06036บูรณาการป้องกัน ปราบปราม ฯ"/>
      <sheetName val="แผนภูมิ1"/>
      <sheetName val="ยุธศาสตร์เรียนดีปร3100116003211"/>
      <sheetName val="ขั้นพื้นฐานสนับสนุนการศึกษา"/>
      <sheetName val="โครงการส่งเสริมการเรียนรู้ทุกที"/>
      <sheetName val="มัธยม350002"/>
      <sheetName val="โครงการพัฒนาสมรรถนะครูฯ"/>
      <sheetName val="ส่งเสริมสนับสนุน52015"/>
      <sheetName val="รายงานเงินงวด"/>
      <sheetName val="ประถม3720 1000"/>
      <sheetName val="แผนภูมิ3"/>
      <sheetName val="แผนภูมิ2"/>
      <sheetName val="1408บุคลากรภาครัฐ"/>
      <sheetName val="Sheet13"/>
      <sheetName val="คุมงบ 36001 36002 ครุภัณฑ์"/>
      <sheetName val="3022ยุทธศาสตร์สร้างความเสมอภาค"/>
      <sheetName val="บริหารสำนักงานเขต 3720 1000"/>
      <sheetName val="ยุทศาสตร์ โครงการยั่งยืน310061"/>
      <sheetName val="ทะเบียนคุมย่อย"/>
      <sheetName val="งบลงทุน69"/>
      <sheetName val="ควบคุมสิ่งก่อสร้าง 37001 "/>
      <sheetName val="โครงการโรงเรียนคุณภาพ"/>
      <sheetName val="งบลงทุน รายงานแผนผล 69 "/>
      <sheetName val="งบประจำและงบกลยุทธ์"/>
      <sheetName val="งบสพฐ"/>
      <sheetName val="มาตการ รวมงบบุคลากร"/>
      <sheetName val="ระบบการควบคุมฯ"/>
      <sheetName val="Sheet7"/>
      <sheetName val="งบกลาง"/>
      <sheetName val="ปปค่าจ้างปี68"/>
      <sheetName val="Sheet4"/>
      <sheetName val="กิจกรรมประถม รองพัฒนาระบบการวัด"/>
      <sheetName val="งบเบิกแทนกัน"/>
      <sheetName val="งบลงทุน รายงานแผนผล 68 แบบ1 (2)"/>
      <sheetName val="รายงานผล"/>
      <sheetName val="Sheet2"/>
      <sheetName val="GPP"/>
      <sheetName val="สรุปยอดก.ค.ศ"/>
      <sheetName val="ทำงบ50"/>
      <sheetName val="ติดตามงบพัฒนา"/>
      <sheetName val="ติดตามงบดำเนินงาน"/>
      <sheetName val="ประถม 350002ประถมไม่ใช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>
        <row r="30">
          <cell r="A30" t="str">
            <v>1.2.1</v>
          </cell>
        </row>
        <row r="31">
          <cell r="A31" t="str">
            <v>1.1.4.2</v>
          </cell>
        </row>
        <row r="40">
          <cell r="A40" t="str">
            <v>1.2.2</v>
          </cell>
        </row>
        <row r="153">
          <cell r="A153" t="str">
            <v>3.10.2.1</v>
          </cell>
        </row>
        <row r="272">
          <cell r="F272">
            <v>0</v>
          </cell>
          <cell r="K272"/>
          <cell r="L272"/>
        </row>
      </sheetData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งบกัน67 350002 (2)"/>
      <sheetName val="สิ่งก่อสร้าง งบอุดหนุน  67"/>
      <sheetName val="งบอุดหนุน 350002"/>
      <sheetName val="Sheet2"/>
      <sheetName val="Sheet1"/>
      <sheetName val="ดำเนินงานครุภัณฑ์ 310061ยั่งยืน"/>
      <sheetName val="รายงานคลัง 68"/>
      <sheetName val="สรุปกัน69"/>
      <sheetName val="งบกัน69 งบดำเนินงาน37201"/>
      <sheetName val="รายงานงวดเงินกัน68"/>
      <sheetName val="รายได้ค่าปรับ"/>
      <sheetName val="งบอบจ"/>
      <sheetName val="งบครุภัณฑ์ 65 36001   36002"/>
      <sheetName val="สิ่งที่ส่งมาด้วย 2  2 ปี 67"/>
      <sheetName val="67สิ่งส่งมาด้วย2  1"/>
      <sheetName val="คุมย่อย"/>
    </sheetNames>
    <sheetDataSet>
      <sheetData sheetId="0"/>
      <sheetData sheetId="1">
        <row r="3">
          <cell r="A3" t="str">
            <v>สำนักงานเขตพื้นที่การศึกษาประถมศึกษาปทุมธานี เขต 2</v>
          </cell>
        </row>
        <row r="48">
          <cell r="A48" t="str">
            <v>ค</v>
          </cell>
          <cell r="E48" t="str">
            <v>แผนงานยุทธศาสตร์สร้างความเสมอภาคทางการศึกษา</v>
          </cell>
        </row>
        <row r="60">
          <cell r="D60" t="str">
            <v>2000442002200</v>
          </cell>
          <cell r="E60" t="str">
            <v>โครงการสนับสนุนค่าใช้จ่ายในการจัดการศึกษาตั้งแต่ระดับอนุบาลจนจบการศึกษาขั้นพื้นฐาน</v>
          </cell>
        </row>
        <row r="61">
          <cell r="D61" t="str">
            <v>20004685199300000</v>
          </cell>
          <cell r="E61" t="str">
            <v>กิจกรรมการสนับสนุนค่าใช้จ่ายในการจัดการศึกษาขั้นพื้นฐาน</v>
          </cell>
        </row>
        <row r="62">
          <cell r="D62" t="str">
            <v>6811410</v>
          </cell>
          <cell r="E62" t="str">
            <v>งบเงินอุดหนุน</v>
          </cell>
        </row>
        <row r="63">
          <cell r="E63" t="str">
            <v xml:space="preserve">รายการเงินอุดหนุนเพื่อสนับสนุนค่าใช้จ่ายในการจัดการศึกษาสำหรับสถานศึกษา ตามความขาดแคลน และที่ประสบภัยธรรมชาติ </v>
          </cell>
        </row>
        <row r="64">
          <cell r="D64" t="str">
            <v>ที่  ศธ 04002/ว5898 ลว. 6 ธ.ค. 2567  ครั้งที่ 5 CK00000128</v>
          </cell>
          <cell r="E64" t="str">
            <v>ปรับปรุงซ่อมแซมอาคารเรียน อาคารประกอบและสิ่งก่อสร้างอื่น</v>
          </cell>
        </row>
        <row r="65">
          <cell r="D65" t="str">
            <v>20004420022004100386</v>
          </cell>
          <cell r="E65" t="str">
            <v>โรงเรียนแสนจำหน่ายวิทยา</v>
          </cell>
        </row>
        <row r="70">
          <cell r="G70">
            <v>0</v>
          </cell>
          <cell r="H70">
            <v>0</v>
          </cell>
          <cell r="I70">
            <v>0</v>
          </cell>
          <cell r="J70">
            <v>0</v>
          </cell>
          <cell r="L70">
            <v>0</v>
          </cell>
          <cell r="M70">
            <v>0</v>
          </cell>
        </row>
        <row r="71">
          <cell r="A71" t="str">
            <v>2)</v>
          </cell>
          <cell r="D71" t="str">
            <v>20004420022004100386</v>
          </cell>
          <cell r="E71" t="str">
            <v>โรงเรียนวัดขุมแก้ว</v>
          </cell>
        </row>
        <row r="76"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0</v>
          </cell>
          <cell r="M76">
            <v>0</v>
          </cell>
        </row>
        <row r="77">
          <cell r="A77" t="str">
            <v>3)</v>
          </cell>
          <cell r="D77" t="str">
            <v>20004420022004100386</v>
          </cell>
          <cell r="E77" t="str">
            <v>โรงเรียนวัดราษฎรบํารุง</v>
          </cell>
        </row>
        <row r="82">
          <cell r="G82">
            <v>0</v>
          </cell>
          <cell r="H82">
            <v>0</v>
          </cell>
          <cell r="I82">
            <v>0</v>
          </cell>
          <cell r="J82">
            <v>0</v>
          </cell>
          <cell r="L82">
            <v>0</v>
          </cell>
          <cell r="M82">
            <v>0</v>
          </cell>
        </row>
        <row r="83">
          <cell r="A83" t="str">
            <v>4)</v>
          </cell>
          <cell r="D83" t="str">
            <v>20004420022004100386</v>
          </cell>
          <cell r="E83" t="str">
            <v>โรงเรียนรวมราษฎร์สามัคคี</v>
          </cell>
        </row>
        <row r="88">
          <cell r="G88">
            <v>0</v>
          </cell>
          <cell r="H88">
            <v>0</v>
          </cell>
          <cell r="I88">
            <v>0</v>
          </cell>
          <cell r="J88">
            <v>0</v>
          </cell>
          <cell r="L88">
            <v>0</v>
          </cell>
          <cell r="M88">
            <v>0</v>
          </cell>
        </row>
        <row r="89">
          <cell r="A89" t="str">
            <v>5)</v>
          </cell>
          <cell r="D89" t="str">
            <v>20004420022004100386</v>
          </cell>
          <cell r="E89" t="str">
            <v>โรงเรียนวัดอดิศร</v>
          </cell>
        </row>
        <row r="94"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A95" t="str">
            <v>1.1.2</v>
          </cell>
          <cell r="D95" t="str">
            <v>ที่  ศธ 04002/ว13 ลว. 2 ม.ค. 2568  ครั้งที่ 10 เลขใบกัน CK00000331</v>
          </cell>
          <cell r="E95" t="str">
            <v xml:space="preserve">ปรับปรุงซ่อมแซมระบบไฟฟ้าและประปา สำหรับสถานศึกษาที่ประสบภัยธรรมชาติ </v>
          </cell>
        </row>
        <row r="96">
          <cell r="A96" t="str">
            <v>1)</v>
          </cell>
          <cell r="D96" t="str">
            <v>20004420022004100386</v>
          </cell>
          <cell r="E96" t="str">
            <v>วัดเกตุประภา</v>
          </cell>
        </row>
        <row r="101"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L101">
            <v>0</v>
          </cell>
          <cell r="M101">
            <v>0</v>
          </cell>
        </row>
        <row r="102">
          <cell r="A102" t="str">
            <v>2)</v>
          </cell>
          <cell r="D102" t="str">
            <v>20004420022004100386</v>
          </cell>
          <cell r="E102" t="str">
            <v>วัดปัญจทายิกาวาส</v>
          </cell>
        </row>
        <row r="107"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>
            <v>0</v>
          </cell>
          <cell r="M107">
            <v>0</v>
          </cell>
          <cell r="N107">
            <v>0</v>
          </cell>
        </row>
        <row r="108">
          <cell r="A108" t="str">
            <v>3)</v>
          </cell>
          <cell r="D108" t="str">
            <v>20004420022004100386</v>
          </cell>
          <cell r="E108" t="str">
            <v>วัดพวงแก้ว</v>
          </cell>
        </row>
        <row r="113"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L113">
            <v>0</v>
          </cell>
          <cell r="M113">
            <v>0</v>
          </cell>
          <cell r="N113">
            <v>0</v>
          </cell>
        </row>
        <row r="120"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A121" t="str">
            <v>3.1.7</v>
          </cell>
          <cell r="E121" t="str">
            <v xml:space="preserve">เครื่องพิมพ์ Multifunction แบบฉีดหมึกพร้อมติดตั้งถังหมึกพิมพ์ (Ink Tank Printer)      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A122" t="str">
            <v>3.1.7.1</v>
          </cell>
          <cell r="E122" t="str">
            <v>สพป.ปท.2 จำนวน 3 เครื่อง</v>
          </cell>
          <cell r="F122" t="str">
            <v>2000436002110DBW</v>
          </cell>
        </row>
        <row r="127"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L127">
            <v>0</v>
          </cell>
          <cell r="M127">
            <v>0</v>
          </cell>
          <cell r="N127">
            <v>0</v>
          </cell>
        </row>
        <row r="128">
          <cell r="A128">
            <v>3.2</v>
          </cell>
          <cell r="E128" t="str">
            <v xml:space="preserve">กิจกรรมการจัดการศึกษามัธยมศึกษาตอนต้นสำหรับโรงเรียนปกติ  </v>
          </cell>
          <cell r="F128" t="str">
            <v>200041300P2792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L128">
            <v>0</v>
          </cell>
          <cell r="M128">
            <v>0</v>
          </cell>
          <cell r="N128">
            <v>0</v>
          </cell>
        </row>
        <row r="129">
          <cell r="E129" t="str">
            <v>งบดำเนินงาน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A130" t="str">
            <v>3.2.1</v>
          </cell>
          <cell r="E130" t="str">
            <v>ปรับปรุงซ่อมแซมผนังอาคาร ท่อลำเลียงน้ำและซ่อมพื้นดาดฟ้ารั่วซึม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>
            <v>0</v>
          </cell>
          <cell r="M130">
            <v>0</v>
          </cell>
          <cell r="N130">
            <v>0</v>
          </cell>
        </row>
        <row r="131">
          <cell r="A131" t="str">
            <v>3.2.1.1</v>
          </cell>
          <cell r="E131" t="str">
            <v>สพป.ปท.2</v>
          </cell>
          <cell r="F131" t="str">
            <v>2000436002000000</v>
          </cell>
        </row>
        <row r="136"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L136">
            <v>0</v>
          </cell>
          <cell r="M136">
            <v>0</v>
          </cell>
          <cell r="N136">
            <v>0</v>
          </cell>
        </row>
        <row r="355">
          <cell r="E355" t="str">
            <v>งบดำเนินงาน</v>
          </cell>
        </row>
        <row r="356">
          <cell r="E356" t="str">
            <v>งบลงทุน</v>
          </cell>
        </row>
        <row r="357">
          <cell r="E357" t="str">
            <v>รวมเงินกันทั้งสิ้น</v>
          </cell>
        </row>
        <row r="359">
          <cell r="E359" t="str">
            <v>คิดเป็นร้อยละ</v>
          </cell>
        </row>
      </sheetData>
      <sheetData sheetId="2">
        <row r="7">
          <cell r="D7">
            <v>6911410</v>
          </cell>
          <cell r="E7" t="str">
            <v>งบเงินอุดหนุน</v>
          </cell>
        </row>
        <row r="9">
          <cell r="C9" t="str">
            <v>20004350002004100006</v>
          </cell>
          <cell r="E9" t="str">
            <v xml:space="preserve">ค่าใช้จ่ายในการปรับปรุงฟื้นฟูอาคาร สิ่งก่อสร้าง และระบบสาธารณูปโภคที่ประสบภัยธรรมชาติ </v>
          </cell>
        </row>
        <row r="10">
          <cell r="C10" t="str">
            <v>ศธ 04002/ว1064 ลว. 17 มีค 68</v>
          </cell>
          <cell r="E10" t="str">
            <v>ร.ร.วัดเกตประภา</v>
          </cell>
        </row>
        <row r="16"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8">
          <cell r="E18" t="str">
            <v>ร.ร.วัดเจริญบุญ</v>
          </cell>
        </row>
        <row r="29"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</sheetData>
      <sheetData sheetId="3"/>
      <sheetData sheetId="4"/>
      <sheetData sheetId="5">
        <row r="6">
          <cell r="E6" t="str">
            <v xml:space="preserve">แผนงานยุทธศาสตร์พัฒนาคุณภาพการศึกษาและการเรียนรู้ </v>
          </cell>
        </row>
        <row r="7">
          <cell r="A7">
            <v>1</v>
          </cell>
          <cell r="D7" t="str">
            <v>20004 3320 4700 2000000</v>
          </cell>
          <cell r="E7" t="str">
            <v>โครงการพัฒนาสมรรถนะครูและบุคลากรทางการศึกษาเพื่อความเป็นเลิศ</v>
          </cell>
        </row>
        <row r="8">
          <cell r="D8" t="str">
            <v>20004 69 00140 00000</v>
          </cell>
          <cell r="E8" t="str">
            <v xml:space="preserve">กิจกรรมพัฒนาสมรรถนะครูและบุคลากรทางการศึกษาเพื่อความเป็นเลิศ </v>
          </cell>
        </row>
        <row r="9">
          <cell r="D9" t="str">
            <v>69112xx</v>
          </cell>
          <cell r="E9" t="str">
            <v>งบดำเนินงาน   69112xx</v>
          </cell>
        </row>
        <row r="10">
          <cell r="A10" t="str">
            <v>1.1.1</v>
          </cell>
          <cell r="C10" t="str">
            <v>20004 3320 4700 2000000</v>
          </cell>
          <cell r="E10" t="str">
            <v xml:space="preserve">ค่าใช้จ่ายในการบริหารจัดการสถานการณ์และช่วยเหลือสถานศึกษาที่ได้รับผลกระทบจากเหตุอุทกภัย </v>
          </cell>
        </row>
        <row r="11">
          <cell r="E11" t="str">
            <v>ร.ร.วัดเขียนเขต</v>
          </cell>
        </row>
        <row r="12">
          <cell r="D12" t="str">
            <v>ส.30 ก.ย. 69 ครบ 5 ต.ค.69</v>
          </cell>
        </row>
        <row r="15">
          <cell r="F15">
            <v>35000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35000</v>
          </cell>
        </row>
        <row r="16">
          <cell r="E16" t="str">
            <v>ร.ร. นิกรราษฎร์บูรณะ</v>
          </cell>
        </row>
        <row r="17">
          <cell r="D17" t="str">
            <v>ส. 30 ก.ย. 69 ครบ 7 ต.ค.69</v>
          </cell>
        </row>
        <row r="20">
          <cell r="F20">
            <v>35000</v>
          </cell>
          <cell r="G20">
            <v>0</v>
          </cell>
          <cell r="H20">
            <v>35000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E21" t="str">
            <v>ร.ร. สหราษฎร์บำรุง</v>
          </cell>
        </row>
        <row r="22">
          <cell r="D22" t="str">
            <v>ส. 30 ก.ย. 69 ครบ 26 ต.ค.69</v>
          </cell>
        </row>
        <row r="26">
          <cell r="F26">
            <v>35000</v>
          </cell>
          <cell r="G26">
            <v>0</v>
          </cell>
          <cell r="H26">
            <v>35000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E27" t="str">
            <v>ร.ร. ทองพูลอุทิศ</v>
          </cell>
        </row>
        <row r="28">
          <cell r="D28" t="str">
            <v>ส. 30 ก.ย. 69 ครบ30 ต.ค.69</v>
          </cell>
        </row>
        <row r="32">
          <cell r="F32">
            <v>35000</v>
          </cell>
          <cell r="G32">
            <v>0</v>
          </cell>
          <cell r="H32">
            <v>35000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</row>
        <row r="33">
          <cell r="A33">
            <v>2</v>
          </cell>
          <cell r="E33" t="str">
            <v>โครงการขับเคลื่อนการพัฒนาการศึกษาที่ยั่งยืน</v>
          </cell>
        </row>
        <row r="34">
          <cell r="A34">
            <v>2.1</v>
          </cell>
          <cell r="D34" t="str">
            <v>20004 69 00093 00000</v>
          </cell>
          <cell r="E34" t="str">
            <v>กิจกรรมการยกระดับคุณภาพด้านวิทยาศาสตร์ศึกษาเพื่อความเป็นเลิศ</v>
          </cell>
        </row>
        <row r="35">
          <cell r="E35" t="str">
            <v>งบลงทุน 6911310</v>
          </cell>
        </row>
        <row r="36">
          <cell r="E36" t="str">
            <v>ครุภัณฑ์สำนักงาน 120601</v>
          </cell>
        </row>
        <row r="37">
          <cell r="A37" t="str">
            <v>2.1.1</v>
          </cell>
          <cell r="D37" t="str">
            <v>โอนเปลี่ยนแปลง 2/2569</v>
          </cell>
          <cell r="E37" t="str">
            <v>เครื่องปรับอากาศ 24,000 บีทียู ระบบ Inverter จำนวน 10 เครื่อง</v>
          </cell>
        </row>
        <row r="38">
          <cell r="C38">
            <v>4100950016</v>
          </cell>
          <cell r="D38" t="str">
            <v>2000433006300311ส024</v>
          </cell>
          <cell r="E38" t="str">
            <v>สพป.ปทุมธานี เขต 2</v>
          </cell>
        </row>
        <row r="39">
          <cell r="D39" t="str">
            <v>ครบ 28 ต.ค.69</v>
          </cell>
        </row>
        <row r="42">
          <cell r="F42">
            <v>409000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409000</v>
          </cell>
          <cell r="L42">
            <v>0</v>
          </cell>
          <cell r="M42">
            <v>0</v>
          </cell>
        </row>
        <row r="43">
          <cell r="A43">
            <v>3</v>
          </cell>
          <cell r="D43" t="str">
            <v>20004 3310 C100 2000000</v>
          </cell>
          <cell r="E43" t="str">
            <v>โครงการส่งเสริมการเรียนรู้ขั้นพื้นฐานทุกที่ทุกเวลา</v>
          </cell>
        </row>
        <row r="44">
          <cell r="A44">
            <v>3.1</v>
          </cell>
          <cell r="D44" t="str">
            <v xml:space="preserve">20004 69 00131 00000             </v>
          </cell>
          <cell r="E44" t="str">
            <v>กิจกรรมพัฒนาระบบนิเวศทางด้านดิจิทัลเพื่อการเรียนรู้ขั้นพื้นฐาน</v>
          </cell>
        </row>
        <row r="47">
          <cell r="B47" t="str">
            <v>1 ต.ค.68</v>
          </cell>
          <cell r="C47" t="str">
            <v>4100857056</v>
          </cell>
          <cell r="E47" t="str">
            <v>สพป.ปทุมธานี เขต 2</v>
          </cell>
        </row>
        <row r="50">
          <cell r="E50" t="str">
            <v>ผูกพัน งวด 4 ก.ย. 69 - พ.ย. 69 บางส่วน 562,756.50</v>
          </cell>
        </row>
        <row r="54">
          <cell r="F54">
            <v>562756.5</v>
          </cell>
          <cell r="G54">
            <v>0</v>
          </cell>
          <cell r="H54">
            <v>562756.5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</row>
        <row r="63">
          <cell r="D63" t="str">
            <v>6611310</v>
          </cell>
          <cell r="E63" t="str">
            <v>งบลงทุน ค่าครุภัณฑ์ 6611310</v>
          </cell>
        </row>
        <row r="64">
          <cell r="E64" t="str">
            <v>ครุภัณฑ์สำนักงาน 120601</v>
          </cell>
        </row>
        <row r="65">
          <cell r="C65" t="str">
            <v>โอนเปลี่ยนแปลงครั้งที่ 1/66 บท.กลุ่มนโยบายและแผน  ที่ ศธ 04087/1957 ลว. 28 กย 66</v>
          </cell>
          <cell r="D65" t="str">
            <v>20004 31006100 3110010</v>
          </cell>
          <cell r="E65" t="str">
            <v xml:space="preserve">เครื่องปรับอากาศแบบตั้งพื้นหรือแขวน (ระบบ INVERTER) ขนาด 20,000 บีทียู       </v>
          </cell>
        </row>
        <row r="66">
          <cell r="A66" t="str">
            <v>1)</v>
          </cell>
          <cell r="E66" t="str">
            <v>สพป.ปท.2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A71">
            <v>2</v>
          </cell>
          <cell r="C71" t="str">
            <v>โอนเปลี่ยนแปลงครั้งที่ 1/66 บท.กลุ่มนโยบายและแผน  ที่ ศธ 04087/1957 ลว. 28 กย 66</v>
          </cell>
          <cell r="D71" t="str">
            <v>20005 31006100 3110011</v>
          </cell>
          <cell r="E71" t="str">
            <v xml:space="preserve">เครื่องปรับอากาศแบบติดผนัง (ระบบ INVERTER) ขนาด 18,000 บีทียู       </v>
          </cell>
        </row>
        <row r="72">
          <cell r="A72" t="str">
            <v>1)</v>
          </cell>
          <cell r="E72" t="str">
            <v>สพป.ปท.2</v>
          </cell>
        </row>
        <row r="75">
          <cell r="F75">
            <v>0</v>
          </cell>
          <cell r="G75">
            <v>0</v>
          </cell>
          <cell r="I75">
            <v>0</v>
          </cell>
          <cell r="K75">
            <v>0</v>
          </cell>
          <cell r="L75">
            <v>0</v>
          </cell>
        </row>
        <row r="76">
          <cell r="A76">
            <v>3</v>
          </cell>
          <cell r="C76" t="str">
            <v>โอนเปลี่ยนแปลงครั้งที่ 1/66 บท.กลุ่มนโยบายและแผน  ที่ ศธ 04087/1957 ลว. 28 กย 66</v>
          </cell>
          <cell r="D76" t="str">
            <v>20008 31006100 3110014</v>
          </cell>
          <cell r="E76" t="str">
            <v xml:space="preserve">โพเดียม </v>
          </cell>
        </row>
        <row r="77">
          <cell r="A77" t="str">
            <v>1)</v>
          </cell>
          <cell r="E77" t="str">
            <v>สพป.ปท.2</v>
          </cell>
        </row>
        <row r="78">
          <cell r="C78">
            <v>20</v>
          </cell>
          <cell r="D78" t="str">
            <v>KB3100006110</v>
          </cell>
          <cell r="E78" t="str">
            <v>เบิก</v>
          </cell>
        </row>
        <row r="80"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E81" t="str">
            <v>ครุภัณฑ์โฆษณาและเผยแพร่ 120601</v>
          </cell>
        </row>
        <row r="82">
          <cell r="A82">
            <v>1</v>
          </cell>
          <cell r="C82" t="str">
            <v>โอนเปลี่ยนแปลงครั้งที่ 1/66 บท.กลุ่มนโยบายและแผน  ที่ ศธ 04087/1957 ลว. 28 กย 66</v>
          </cell>
          <cell r="D82" t="str">
            <v>20007 31006100 3110012</v>
          </cell>
          <cell r="E82" t="str">
            <v xml:space="preserve">โทรทัศน์สีแอล อี ดี (LED TV) แบบ Smart TV ระดับความละเอียดจอภาพ 3840 x 2160 พิกเซล ขนาด 75 นิ้ว </v>
          </cell>
        </row>
        <row r="83">
          <cell r="A83" t="str">
            <v>1)</v>
          </cell>
        </row>
        <row r="87"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</row>
        <row r="88">
          <cell r="A88">
            <v>2</v>
          </cell>
          <cell r="C88" t="str">
            <v>โอนเปลี่ยนแปลงครั้งที่ 1/66 บท.กลุ่มนโยบายและแผน  ที่ ศธ 04087/1957 ลว. 28 กย 66</v>
          </cell>
          <cell r="D88" t="str">
            <v>20008 31006100 3110013</v>
          </cell>
          <cell r="E88" t="str">
            <v xml:space="preserve">ไมโครโฟนไร้สาย </v>
          </cell>
        </row>
        <row r="89">
          <cell r="A89" t="str">
            <v>1)</v>
          </cell>
          <cell r="E89" t="str">
            <v>สพป.ปท.2</v>
          </cell>
        </row>
        <row r="92"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A93">
            <v>3</v>
          </cell>
          <cell r="C93" t="str">
            <v>โอนเปลี่ยนแปลงครั้งที่ 1/66 บท.กลุ่มนโยบายและแผน  ที่ ศธ 04087/1957 ลว. 28 กย 66</v>
          </cell>
          <cell r="D93" t="str">
            <v>20009 31006100 3110015</v>
          </cell>
          <cell r="E93" t="str">
            <v xml:space="preserve">เครื่องมัลติมีเดีย โปรเจคเตอร์ ระดับ XGA ขนาด 5000 ANSI Lumens  </v>
          </cell>
        </row>
        <row r="94">
          <cell r="A94" t="str">
            <v>1)</v>
          </cell>
          <cell r="E94" t="str">
            <v>สพป.ปท.2</v>
          </cell>
        </row>
        <row r="97"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</row>
        <row r="156">
          <cell r="D156" t="str">
            <v>6911220</v>
          </cell>
          <cell r="E156" t="str">
            <v xml:space="preserve"> งบดำเนินงาน (รายจ่ายลงทุน) 6911220</v>
          </cell>
        </row>
        <row r="157">
          <cell r="D157" t="str">
            <v>ศธ 04002/ว41897 ลว.1 ส.ค. 68 โอนครั้งที่ 802</v>
          </cell>
          <cell r="E157" t="str">
            <v xml:space="preserve">ค่าใช้จ่ายในการดำเนินการเช่าใช้อุปกรณ์การเรียนการสอนสำหรับครูและนักเรียน ภายใต้โครงการส่งเสริมการเรียนรู้ขั้นพื้นฐานทุกที่ทุกเวลา  ประจำปีงบประมาณ พ.ศ. 2568 </v>
          </cell>
        </row>
        <row r="167">
          <cell r="D167" t="str">
            <v>20004 3100B600</v>
          </cell>
          <cell r="E167" t="str">
            <v>โครงการโรงเรียนคุณภาพประจำตำบล</v>
          </cell>
        </row>
        <row r="168">
          <cell r="D168" t="str">
            <v>20004 67000 7700000</v>
          </cell>
          <cell r="E168" t="str">
            <v>กิจกรรมการก่อสร้าง ปรับปรุง ซ่อมแซมอาคารเรียนและสิ่งก่อสร้างประกอบสำหรับโรงเรียนคุณภาพประจำตำบล</v>
          </cell>
        </row>
        <row r="169">
          <cell r="E169" t="str">
            <v>งบลงทุน ค่าสิ่งก่อสร้าง 6711320</v>
          </cell>
        </row>
        <row r="170">
          <cell r="D170" t="str">
            <v>ศธ04002/ว1787 ลว.7 พค 67 โอนครั้งที่ 5</v>
          </cell>
          <cell r="E170" t="str">
            <v>ปรับปรุงซ่อมแซมอาคารเรียนอาคารประกอบและสิ่งก่อสร้างอื่น</v>
          </cell>
        </row>
        <row r="171">
          <cell r="C171">
            <v>4100408104</v>
          </cell>
          <cell r="D171" t="str">
            <v>200043100B6003211500</v>
          </cell>
          <cell r="E171" t="str">
            <v>วัดมงคลรัตน์</v>
          </cell>
        </row>
        <row r="175"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</row>
        <row r="176">
          <cell r="C176">
            <v>4100409854</v>
          </cell>
          <cell r="D176" t="str">
            <v>200043100B6003211501</v>
          </cell>
          <cell r="E176" t="str">
            <v>วัดสุวรรณ</v>
          </cell>
        </row>
        <row r="180"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</row>
        <row r="181">
          <cell r="D181" t="str">
            <v>ศธ04002/ว   ลว.27 กย 67 โอนครั้งที่ 450</v>
          </cell>
          <cell r="E181" t="str">
            <v xml:space="preserve">ค่าก่อสร้าง ปรับปรุงซ่อมแซมอาคารเรียนอาคารประกอบและสิ่งก่อสร้างอื่นที่ชำรุดทรุดโทรม และที่ประสบอุบัติภัย   </v>
          </cell>
        </row>
        <row r="182">
          <cell r="C182">
            <v>4100306259</v>
          </cell>
          <cell r="D182" t="str">
            <v xml:space="preserve">20004 3100B600 321ZZZZ                               </v>
          </cell>
          <cell r="E182" t="str">
            <v>วัดราษฎรบำรุง</v>
          </cell>
        </row>
        <row r="186"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</row>
        <row r="187">
          <cell r="D187" t="str">
            <v>ศธ 04002/ว1787 ลว.7 พค 67 โอนครั้งที่ 5</v>
          </cell>
          <cell r="E187" t="str">
            <v xml:space="preserve">อาคารเรียนอนุบาล ขนาด 2 ห้องเรียน </v>
          </cell>
        </row>
        <row r="188">
          <cell r="C188">
            <v>4100432393</v>
          </cell>
          <cell r="D188" t="str">
            <v>200043100B6003211498</v>
          </cell>
          <cell r="E188" t="str">
            <v>โรงเรียนนิกรราษฎร์บํารุงวิทย์</v>
          </cell>
        </row>
        <row r="212"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</row>
      </sheetData>
      <sheetData sheetId="6"/>
      <sheetData sheetId="7"/>
      <sheetData sheetId="8">
        <row r="5">
          <cell r="E5" t="str">
            <v>แผนงานพื้นฐานด้านการพัฒนาและเสริมสร้างศักยภาพทรัพยากรมนุษย์</v>
          </cell>
        </row>
        <row r="6">
          <cell r="D6" t="str">
            <v>20004 37001</v>
          </cell>
          <cell r="E6" t="str">
            <v xml:space="preserve">ผลผลิตผู้จบการศึกษาภาคบังคับ </v>
          </cell>
        </row>
        <row r="7">
          <cell r="E7" t="str">
            <v>งบดำเนินงาน</v>
          </cell>
        </row>
        <row r="10">
          <cell r="C10">
            <v>4100947811</v>
          </cell>
          <cell r="D10" t="str">
            <v>ส. 24 ก.ย. 69 ครบ 24 ต.ค. 69</v>
          </cell>
        </row>
        <row r="16">
          <cell r="F16">
            <v>87400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87400</v>
          </cell>
          <cell r="L16">
            <v>0</v>
          </cell>
        </row>
        <row r="17">
          <cell r="A17">
            <v>1.2</v>
          </cell>
          <cell r="D17" t="str">
            <v>20004 69 05165 52018</v>
          </cell>
          <cell r="E17" t="str">
            <v xml:space="preserve">กิจกรรมรองการวิจัยเพื่อพัฒนานวัตกรรมการจัดการศึกษา </v>
          </cell>
        </row>
        <row r="18">
          <cell r="E18" t="str">
            <v xml:space="preserve"> งบดำเนินงาน 69112xx</v>
          </cell>
        </row>
        <row r="19">
          <cell r="E19" t="str">
            <v xml:space="preserve">ค่าใช้จ่ายในการดำเนินโครงการขับเคลื่อนการพัฒนาคุณภาพชีวิตและการเรียนรู้ของนักเรียนในโครงการด้วยรักและห่วงใยในพระบรมราชูปถัมภ์ สมเด็จพระกนิษฐาธิราชเจ้า กรมสมเด็จพระเทพรัตนราชสุดา สยามบรมราชกุมารี        </v>
          </cell>
        </row>
        <row r="20">
          <cell r="C20" t="str">
            <v>4100940013</v>
          </cell>
          <cell r="E20" t="str">
            <v xml:space="preserve"> ร.ร.รวมราษฎร์สามัคคี</v>
          </cell>
        </row>
        <row r="21">
          <cell r="C21" t="str">
            <v>ส. 22 ก.ย. 69 ครบ 7 ต.ค. 69</v>
          </cell>
          <cell r="E21" t="str">
            <v>จัดทำแปลงเกษตร</v>
          </cell>
        </row>
        <row r="26">
          <cell r="C26">
            <v>0</v>
          </cell>
          <cell r="F26">
            <v>29995</v>
          </cell>
          <cell r="G26">
            <v>0</v>
          </cell>
          <cell r="H26">
            <v>29995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A27" t="str">
            <v>2)</v>
          </cell>
          <cell r="C27" t="str">
            <v>4100947143</v>
          </cell>
          <cell r="E27" t="str">
            <v xml:space="preserve"> ร.ร.ร่วมจิตประสาท</v>
          </cell>
        </row>
        <row r="28">
          <cell r="C28" t="str">
            <v>ส. 23 ก.ย. 69 ครบ 8 ต.ค. 69</v>
          </cell>
          <cell r="E28" t="str">
            <v>จัดทำแปลงเกษตร</v>
          </cell>
        </row>
        <row r="33">
          <cell r="F33">
            <v>29997</v>
          </cell>
          <cell r="G33">
            <v>0</v>
          </cell>
          <cell r="H33">
            <v>29997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</row>
        <row r="34">
          <cell r="D34">
            <v>6911320</v>
          </cell>
          <cell r="E34" t="str">
            <v xml:space="preserve">  งบลงทุน ค่าที่ดินและสิ่งก่อสร้าง </v>
          </cell>
        </row>
        <row r="44">
          <cell r="D44" t="str">
            <v>20004  68 01056 00000</v>
          </cell>
          <cell r="E44" t="str">
            <v xml:space="preserve">กิจกรรมก่อสร้างปรับปรุง ซ่อมแซมอาคารเรียนและสิ่งก่อสร้างประกอบสำหรับโรงเรียนปกติ </v>
          </cell>
        </row>
        <row r="45">
          <cell r="A45" t="str">
            <v>1.1.1</v>
          </cell>
          <cell r="E45" t="str">
            <v>อาคารเรียนน๊อคดาวน์</v>
          </cell>
        </row>
        <row r="46">
          <cell r="A46" t="str">
            <v>1)</v>
          </cell>
          <cell r="D46" t="str">
            <v>2000437001000321ZZZZ</v>
          </cell>
          <cell r="E46" t="str">
            <v xml:space="preserve"> โรงเรียนวัดดอนใหญ่</v>
          </cell>
        </row>
        <row r="47">
          <cell r="E47" t="str">
            <v>ครบ 28 พ.ย. 68</v>
          </cell>
        </row>
        <row r="52"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C61" t="str">
            <v>ศธ 04002/ว1803 ลว 8 พค 67ครั้งที่ 8</v>
          </cell>
          <cell r="E61" t="str">
            <v>อาคารเรียนแบบพิเศษ จัดสรร 38,731,000 บาท ปี67 5,809,700 บาท</v>
          </cell>
        </row>
        <row r="62">
          <cell r="A62" t="str">
            <v>1)</v>
          </cell>
          <cell r="C62">
            <v>4100484429</v>
          </cell>
          <cell r="D62" t="str">
            <v>20004 3500200 3200026</v>
          </cell>
          <cell r="E62" t="str">
            <v xml:space="preserve"> โรงเรียนวัดลาดสนุ่น</v>
          </cell>
        </row>
        <row r="88"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</row>
        <row r="93">
          <cell r="A93" t="str">
            <v>1)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ขั้นพื้นฐานสนับสนุนการศึกษา (2)"/>
      <sheetName val="ปปค่าจ้างปี68 (2)"/>
      <sheetName val="งบลงทุน รายงานแผนผล 67 แบบ2"/>
      <sheetName val="รายงานแผนผล1 67  งบประจำ"/>
      <sheetName val="รายงานแผนผล(2)67 (2)"/>
      <sheetName val="คืนงบเหลือจ่าย 61"/>
      <sheetName val="รายงานคลัง15 ใหม่"/>
      <sheetName val="ทวงคืนแก้ไขงบลงทุน"/>
      <sheetName val="งบลงทุน60 ประชุม 15พ.ย.60"/>
      <sheetName val="คลัง15"/>
      <sheetName val="งบลงทุน60 รายงานคลัง"/>
      <sheetName val="ประชุมเร่งรัด (2)"/>
      <sheetName val="รายงานคลัง TKK"/>
      <sheetName val="SP2 แทนกัน)"/>
      <sheetName val="รายงวดSP2แทนกัน"/>
      <sheetName val="รายงานweb-form"/>
      <sheetName val="รายงานแผนผล1 67 "/>
      <sheetName val="รายงวดSP2"/>
      <sheetName val="SP2"/>
      <sheetName val="มาตการ"/>
      <sheetName val="โอนกลับ"/>
      <sheetName val="สรุปกัน"/>
      <sheetName val="งบลงทุนงบกลาง"/>
      <sheetName val="ประชุมเร่งรัด"/>
      <sheetName val="งบปีก่อน"/>
      <sheetName val="ประชุม"/>
      <sheetName val="ทวงมี.ค.61งบลงทุน"/>
      <sheetName val="เบิกแทนกัน"/>
      <sheetName val="งบพัฒนา"/>
      <sheetName val="คุมสิ่งก่อสร้าง64"/>
      <sheetName val="350B611ยุทธศาสตร์กศไม่เอา"/>
      <sheetName val="เด็กผู้มีความสามารถพิเศษ36007"/>
      <sheetName val="Sheet1"/>
      <sheetName val="ผลผลิตเด็กพิการ36004"/>
      <sheetName val="Sheet5"/>
      <sheetName val="Sheet6"/>
      <sheetName val="ยุทธศาสตร์เสริมสร้าง 31006200"/>
      <sheetName val="รายงานแผนส่งคลัง66 แนบ 7"/>
      <sheetName val="รายงานคลัง (ติดตามแบบ 8)"/>
      <sheetName val="รายงานผล67 ทำก่อน"/>
      <sheetName val="Sheet3"/>
      <sheetName val="มัธยมปลาย 35000300"/>
      <sheetName val="ยุทธ โครการศตวรรษที่ 21 310045 "/>
      <sheetName val="ก่อนประถม"/>
      <sheetName val="การหักภาษี"/>
      <sheetName val="ยุทธศาสตร์ โครการเสริมสร้างระเบ"/>
      <sheetName val="โครงการเรียนดีประจำตำบล"/>
      <sheetName val="สรุปผลการเบิกจ่าย+"/>
      <sheetName val="ยกระดับคุณภาพกศ บ้านนักวิท3720 "/>
      <sheetName val="มาตรการ 68 ประชุมผอรร"/>
      <sheetName val="ของบ"/>
      <sheetName val="ไม่ใ"/>
      <sheetName val="งบกลาง รายการเงินสำรอง"/>
      <sheetName val="Sheet9"/>
      <sheetName val="Sheet8"/>
      <sheetName val="การพัฒนาเด็กปฐมวัย 86176"/>
      <sheetName val="Sheet10"/>
      <sheetName val="คืนเงินอุดหนุน"/>
      <sheetName val="Sheet12"/>
      <sheetName val="Sheet11"/>
      <sheetName val="3720 ช่วยเหลือกลุ่ม  ขับเคลื่"/>
      <sheetName val="ส่งเสริมการอ่าน 3720 1000"/>
      <sheetName val="ยุทธศาสตร์ โครการพัฒนาหลักสูตร "/>
      <sheetName val="กิจกรรมส่งเสริมศักยภาพในการเรีย"/>
      <sheetName val="6020บูรณาการต่อต้านการทุจร "/>
      <sheetName val="06036บูรณาการป้องกัน ปราบปราม ฯ"/>
      <sheetName val="แผนภูมิ1"/>
      <sheetName val="ยุธศาสตร์เรียนดีปร3100116003211"/>
      <sheetName val="ขั้นพื้นฐานสนับสนุนการศึกษา"/>
      <sheetName val="โครงการส่งเสริมการเรียนรู้ทุกที"/>
      <sheetName val="มัธยม350002"/>
      <sheetName val="โครงการพัฒนาสมรรถนะครูฯ"/>
      <sheetName val="ส่งเสริมสนับสนุน52015"/>
      <sheetName val="รายงานเงินงวด"/>
      <sheetName val="ประถม3720 1000"/>
      <sheetName val="แผนภูมิ3"/>
      <sheetName val="แผนภูมิ2"/>
      <sheetName val="1408บุคลากรภาครัฐ"/>
      <sheetName val="Sheet13"/>
      <sheetName val="คุมงบ 36001 36002 ครุภัณฑ์"/>
      <sheetName val="3022ยุทธศาสตร์สร้างความเสมอภาค"/>
      <sheetName val="บริหารสำนักงานเขต 3720 1000"/>
      <sheetName val="ยุทศาสตร์ โครงการยั่งยืน310061"/>
      <sheetName val="ทะเบียนคุมย่อย"/>
      <sheetName val="งบลงทุน69"/>
      <sheetName val="ควบคุมสิ่งก่อสร้าง 37001 "/>
      <sheetName val="โครงการโรงเรียนคุณภาพ"/>
      <sheetName val="งบลงทุน รายงานแผนผล 69 "/>
      <sheetName val="งบประจำและงบกลยุทธ์"/>
      <sheetName val="งบสพฐ"/>
      <sheetName val="มาตการ รวมงบบุคลากร"/>
      <sheetName val="ระบบการควบคุมฯ"/>
      <sheetName val="Sheet7"/>
      <sheetName val="งบกลาง"/>
      <sheetName val="ปปค่าจ้างปี68"/>
      <sheetName val="Sheet4"/>
      <sheetName val="กิจกรรมประถม รองพัฒนาระบบการวัด"/>
      <sheetName val="งบเบิกแทนกัน"/>
      <sheetName val="งบลงทุน รายงานแผนผล 68 แบบ1 (2)"/>
      <sheetName val="รายงานผล"/>
      <sheetName val="Sheet2"/>
      <sheetName val="GPP"/>
      <sheetName val="สรุปยอดก.ค.ศ"/>
      <sheetName val="ทำงบ50"/>
      <sheetName val="ติดตามงบพัฒนา"/>
      <sheetName val="ติดตามงบดำเนินงาน"/>
      <sheetName val="ประถม 350002ประถมไม่ใช้"/>
    </sheetNames>
    <definedNames>
      <definedName name="_Hlk231936231" refersTo="='ระบบการควบคุมฯ'!$B$13"/>
    </definedNames>
    <sheetDataSet>
      <sheetData sheetId="0">
        <row r="13">
          <cell r="B13">
            <v>46066</v>
          </cell>
        </row>
      </sheetData>
      <sheetData sheetId="1">
        <row r="13">
          <cell r="B13" t="str">
            <v>ค่าจ้างครูรายเดือนแก้ไขปัญหาสถานศึกษาขาดแคลนครูขั้นวิกฤต อัตราละ 15,000 บาท</v>
          </cell>
        </row>
      </sheetData>
      <sheetData sheetId="2">
        <row r="13">
          <cell r="B13" t="str">
            <v>งบลงทุน 6711310</v>
          </cell>
        </row>
      </sheetData>
      <sheetData sheetId="3">
        <row r="13">
          <cell r="B13" t="str">
            <v>ค่าตอบแทนพนักงานราชการ 22 อัตรา  6 เดือน(ต.ค.69 - มี.ค.70) 3522000 บาท</v>
          </cell>
        </row>
      </sheetData>
      <sheetData sheetId="4">
        <row r="13">
          <cell r="B13" t="str">
            <v>งบบุคลากร  7011150</v>
          </cell>
        </row>
      </sheetData>
      <sheetData sheetId="5">
        <row r="13">
          <cell r="B13">
            <v>0</v>
          </cell>
        </row>
      </sheetData>
      <sheetData sheetId="6">
        <row r="13">
          <cell r="B13">
            <v>0</v>
          </cell>
        </row>
      </sheetData>
      <sheetData sheetId="7">
        <row r="13">
          <cell r="B13" t="str">
            <v xml:space="preserve"> กิจกรรม การจัดการศึกษาก่อนประถมศึกษาM3169</v>
          </cell>
        </row>
      </sheetData>
      <sheetData sheetId="8">
        <row r="13">
          <cell r="B13">
            <v>0</v>
          </cell>
        </row>
      </sheetData>
      <sheetData sheetId="9">
        <row r="13">
          <cell r="B13">
            <v>0</v>
          </cell>
        </row>
      </sheetData>
      <sheetData sheetId="10">
        <row r="13">
          <cell r="B13">
            <v>0</v>
          </cell>
        </row>
      </sheetData>
      <sheetData sheetId="11">
        <row r="13">
          <cell r="B13" t="e">
            <v>#REF!</v>
          </cell>
        </row>
      </sheetData>
      <sheetData sheetId="12"/>
      <sheetData sheetId="13">
        <row r="13">
          <cell r="B13" t="str">
            <v>งบเงินอุดหนุน</v>
          </cell>
        </row>
      </sheetData>
      <sheetData sheetId="14">
        <row r="13">
          <cell r="B13">
            <v>5000</v>
          </cell>
        </row>
      </sheetData>
      <sheetData sheetId="15"/>
      <sheetData sheetId="16">
        <row r="13">
          <cell r="B13" t="str">
            <v>ค่าตอบแทนพนักงานราชการ 22 อัตรา  6 เดือน(ต.ค.69 - มี.ค.70) 3522000 บาท</v>
          </cell>
        </row>
      </sheetData>
      <sheetData sheetId="17"/>
      <sheetData sheetId="18">
        <row r="13">
          <cell r="B13" t="str">
            <v>โรงเรียนวัดมูลจินดาราม</v>
          </cell>
        </row>
      </sheetData>
      <sheetData sheetId="19"/>
      <sheetData sheetId="20">
        <row r="13">
          <cell r="B13" t="str">
            <v>20004A1033000000</v>
          </cell>
        </row>
      </sheetData>
      <sheetData sheetId="21"/>
      <sheetData sheetId="22">
        <row r="13">
          <cell r="B13" t="e">
            <v>#REF!</v>
          </cell>
        </row>
      </sheetData>
      <sheetData sheetId="23">
        <row r="13">
          <cell r="B13" t="e">
            <v>#REF!</v>
          </cell>
        </row>
      </sheetData>
      <sheetData sheetId="24"/>
      <sheetData sheetId="25">
        <row r="13">
          <cell r="B13">
            <v>0</v>
          </cell>
        </row>
      </sheetData>
      <sheetData sheetId="26">
        <row r="13">
          <cell r="B13">
            <v>0</v>
          </cell>
        </row>
      </sheetData>
      <sheetData sheetId="27">
        <row r="13">
          <cell r="B13" t="e">
            <v>#REF!</v>
          </cell>
        </row>
      </sheetData>
      <sheetData sheetId="28"/>
      <sheetData sheetId="29"/>
      <sheetData sheetId="30"/>
      <sheetData sheetId="31">
        <row r="13">
          <cell r="B13" t="str">
            <v>ศธ 04002/ว51301 ลว. 25 ธ.ค. 68 โอนครั้งที่ 184</v>
          </cell>
        </row>
      </sheetData>
      <sheetData sheetId="32">
        <row r="13">
          <cell r="B13" t="str">
            <v>ไฟฟ้าอัยยิการาม</v>
          </cell>
        </row>
      </sheetData>
      <sheetData sheetId="33"/>
      <sheetData sheetId="34"/>
      <sheetData sheetId="35"/>
      <sheetData sheetId="36">
        <row r="37">
          <cell r="I37">
            <v>0</v>
          </cell>
          <cell r="J37">
            <v>0</v>
          </cell>
        </row>
      </sheetData>
      <sheetData sheetId="37">
        <row r="13">
          <cell r="B13" t="str">
            <v>ครุภัณฑ์สำนักงาน 120601</v>
          </cell>
        </row>
      </sheetData>
      <sheetData sheetId="38">
        <row r="13">
          <cell r="B13" t="str">
            <v>กิจกรรมยกระดับคุณภาพผู้เรียนด้านศักยภาพการเรียนรู้เชิงกระบวนการสู่ความทัดเทียมนานาชาติ</v>
          </cell>
        </row>
      </sheetData>
      <sheetData sheetId="39">
        <row r="13">
          <cell r="B13" t="str">
            <v>งบบุคลากร  7011150</v>
          </cell>
        </row>
      </sheetData>
      <sheetData sheetId="40"/>
      <sheetData sheetId="41"/>
      <sheetData sheetId="42">
        <row r="13">
          <cell r="B13" t="str">
            <v>12 มิย 67</v>
          </cell>
        </row>
      </sheetData>
      <sheetData sheetId="43"/>
      <sheetData sheetId="44"/>
      <sheetData sheetId="45">
        <row r="13">
          <cell r="B13" t="str">
            <v>19 กย 67</v>
          </cell>
        </row>
      </sheetData>
      <sheetData sheetId="46">
        <row r="13">
          <cell r="B13" t="str">
            <v>23  พค 67</v>
          </cell>
        </row>
      </sheetData>
      <sheetData sheetId="47"/>
      <sheetData sheetId="48">
        <row r="13">
          <cell r="B13" t="str">
            <v>11 ธค 67</v>
          </cell>
        </row>
      </sheetData>
      <sheetData sheetId="49"/>
      <sheetData sheetId="50">
        <row r="13">
          <cell r="B13" t="str">
            <v xml:space="preserve">งบกลาง </v>
          </cell>
        </row>
      </sheetData>
      <sheetData sheetId="51"/>
      <sheetData sheetId="52">
        <row r="13">
          <cell r="B13">
            <v>46070</v>
          </cell>
        </row>
      </sheetData>
      <sheetData sheetId="53"/>
      <sheetData sheetId="54"/>
      <sheetData sheetId="55">
        <row r="13">
          <cell r="B13">
            <v>46013</v>
          </cell>
        </row>
      </sheetData>
      <sheetData sheetId="56"/>
      <sheetData sheetId="57">
        <row r="13">
          <cell r="B13">
            <v>950</v>
          </cell>
        </row>
      </sheetData>
      <sheetData sheetId="58"/>
      <sheetData sheetId="59"/>
      <sheetData sheetId="60">
        <row r="13">
          <cell r="B13">
            <v>25229</v>
          </cell>
        </row>
      </sheetData>
      <sheetData sheetId="61">
        <row r="13">
          <cell r="B13" t="str">
            <v>10 กค 69</v>
          </cell>
        </row>
      </sheetData>
      <sheetData sheetId="62">
        <row r="13">
          <cell r="B13">
            <v>46273</v>
          </cell>
        </row>
      </sheetData>
      <sheetData sheetId="63">
        <row r="13">
          <cell r="B13">
            <v>46020</v>
          </cell>
        </row>
      </sheetData>
      <sheetData sheetId="64">
        <row r="13">
          <cell r="B13">
            <v>46119</v>
          </cell>
        </row>
      </sheetData>
      <sheetData sheetId="65">
        <row r="13">
          <cell r="B13">
            <v>46261</v>
          </cell>
        </row>
      </sheetData>
      <sheetData sheetId="67">
        <row r="398">
          <cell r="E398" t="str">
            <v>ทำสัญญญา  9 มค 66 ครบ 25 มีค 66</v>
          </cell>
        </row>
      </sheetData>
      <sheetData sheetId="68">
        <row r="13">
          <cell r="B13">
            <v>46066</v>
          </cell>
        </row>
      </sheetData>
      <sheetData sheetId="69">
        <row r="13">
          <cell r="B13">
            <v>25419</v>
          </cell>
        </row>
      </sheetData>
      <sheetData sheetId="70">
        <row r="77">
          <cell r="C77" t="str">
            <v>ที่ ศธ04002/ว16797 ลว 17  ก.ย. 69 ครั้งที่ 931</v>
          </cell>
        </row>
      </sheetData>
      <sheetData sheetId="71">
        <row r="13">
          <cell r="B13" t="str">
            <v>29 ม.ค.69</v>
          </cell>
        </row>
      </sheetData>
      <sheetData sheetId="72">
        <row r="13">
          <cell r="B13" t="str">
            <v>18 กย 67</v>
          </cell>
        </row>
      </sheetData>
      <sheetData sheetId="73"/>
      <sheetData sheetId="74"/>
      <sheetData sheetId="77">
        <row r="13">
          <cell r="B13">
            <v>46314</v>
          </cell>
        </row>
      </sheetData>
      <sheetData sheetId="78"/>
      <sheetData sheetId="79"/>
      <sheetData sheetId="80"/>
      <sheetData sheetId="81"/>
      <sheetData sheetId="82">
        <row r="13">
          <cell r="B13">
            <v>46295</v>
          </cell>
        </row>
      </sheetData>
      <sheetData sheetId="83"/>
      <sheetData sheetId="84">
        <row r="13">
          <cell r="B13" t="str">
            <v>ครุภัณฑ์สำนักงาน 120601</v>
          </cell>
        </row>
        <row r="199">
          <cell r="B199" t="str">
            <v>ค่าที่ดินและสิ่งก่อสร้าง 7011320</v>
          </cell>
        </row>
      </sheetData>
      <sheetData sheetId="85">
        <row r="13">
          <cell r="B13">
            <v>46325</v>
          </cell>
        </row>
        <row r="222">
          <cell r="C222" t="str">
            <v>4100909368/2 ก.ย.69</v>
          </cell>
        </row>
        <row r="307">
          <cell r="C307">
            <v>4100751602</v>
          </cell>
          <cell r="D307" t="str">
            <v>ครบวันที่ 15 มค 69</v>
          </cell>
        </row>
        <row r="314">
          <cell r="C314" t="str">
            <v>4100569081 / 14 ม.ค.68</v>
          </cell>
          <cell r="E314" t="str">
            <v>ครบ 14 มีค 68</v>
          </cell>
        </row>
        <row r="315">
          <cell r="D315" t="str">
            <v>ครบ 13 ก.พ.68</v>
          </cell>
          <cell r="E315" t="str">
            <v>งวดที่ 1 158,895 บาท</v>
          </cell>
        </row>
        <row r="316">
          <cell r="D316" t="str">
            <v>ครบ 15 มี.ค.68</v>
          </cell>
          <cell r="E316" t="str">
            <v>งวดที่ 2 158,895 บาท</v>
          </cell>
        </row>
        <row r="317">
          <cell r="D317" t="str">
            <v>ครบ 14 เมย. 68</v>
          </cell>
          <cell r="E317" t="str">
            <v>งวดที่ 3 211,860 บาท</v>
          </cell>
        </row>
      </sheetData>
      <sheetData sheetId="86">
        <row r="275">
          <cell r="E275" t="str">
            <v xml:space="preserve">ผูกพัน  ครบ </v>
          </cell>
        </row>
        <row r="328">
          <cell r="E328" t="str">
            <v>ผูกพันครบ  20 มีค 68</v>
          </cell>
        </row>
      </sheetData>
      <sheetData sheetId="87">
        <row r="13">
          <cell r="B13" t="str">
            <v>กิจกรรมการยกระดับคุณภาพด้านวิทยาศาสตร์ศึกษาเพื่อความเป็นเลิศ</v>
          </cell>
        </row>
      </sheetData>
      <sheetData sheetId="88">
        <row r="4">
          <cell r="A4" t="str">
            <v>ประจำเดือนตุลาคม 2569</v>
          </cell>
        </row>
        <row r="13">
          <cell r="B13" t="str">
            <v xml:space="preserve"> รวมงบดำเนินงาน 70112xx</v>
          </cell>
        </row>
      </sheetData>
      <sheetData sheetId="89">
        <row r="13">
          <cell r="B13" t="str">
            <v>งบบุคลากร  7011150</v>
          </cell>
        </row>
        <row r="367">
          <cell r="B367" t="str">
            <v>กิจกรรมการสนับสนุนการศึกษาขั้นพื้นฐาน</v>
          </cell>
        </row>
      </sheetData>
      <sheetData sheetId="90">
        <row r="13">
          <cell r="B13" t="str">
            <v xml:space="preserve">การเบิกจ่ายรายจ่ายประจำ </v>
          </cell>
        </row>
      </sheetData>
      <sheetData sheetId="91">
        <row r="4">
          <cell r="A4" t="str">
            <v>ประจำเดือน ตุลาคม 2569</v>
          </cell>
        </row>
        <row r="5">
          <cell r="I5" t="str">
            <v>กันเงินไว้เบิก</v>
          </cell>
        </row>
        <row r="7">
          <cell r="A7" t="str">
            <v>ก</v>
          </cell>
          <cell r="B7" t="str">
            <v xml:space="preserve">แผนงานบุคลากรภาครัฐ </v>
          </cell>
          <cell r="C7" t="str">
            <v>20004 1400 0800</v>
          </cell>
        </row>
        <row r="8">
          <cell r="A8">
            <v>1</v>
          </cell>
          <cell r="B8" t="str">
            <v>ผลผลิตรายการค่าใช้จ่ายบุคลากรภาครัฐ ยกระดับคุณภาพการศึกษาและการเรียนรู้ตลอดชีวิต</v>
          </cell>
          <cell r="C8" t="str">
            <v>20004 1400 0800</v>
          </cell>
        </row>
        <row r="10">
          <cell r="A10">
            <v>1.1000000000000001</v>
          </cell>
          <cell r="B10" t="str">
            <v>กิจกรรมค่าใช้จ่ายบุคลากรภาครัฐของสำนักงานคณะกรรมการการศึกษาขั้นพื้นฐาน</v>
          </cell>
          <cell r="C10" t="str">
            <v>20004 70 79456 00000</v>
          </cell>
        </row>
        <row r="12">
          <cell r="B12" t="str">
            <v>งบบุคลากร ค่าจ้างชั่วคราว  7011130</v>
          </cell>
          <cell r="C12" t="str">
            <v>20004 14000800 1000000</v>
          </cell>
        </row>
        <row r="13">
          <cell r="A13" t="str">
            <v>1.2.1</v>
          </cell>
          <cell r="B13" t="str">
            <v xml:space="preserve"> ค่าจ้างชั่วคราว จำนวน 26 อัตรา จำนวน 2 เดือน (มิถุนายน - กรกฎาคม 2569) 994,300 บาท</v>
          </cell>
          <cell r="C13" t="str">
            <v>ศธ 04002/ว9361 ลว. 4 มิ.ย. 69 ครั้งที่ 691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A14" t="str">
            <v>1.2.2</v>
          </cell>
          <cell r="B14" t="str">
            <v xml:space="preserve"> ค่าจ้างชั่วคราว จำนวน 26 อัตรา จำนวน 1 เดือน (สิงหาคม 2569) 497,200 บาท</v>
          </cell>
          <cell r="C14" t="str">
            <v>ศธ 04002/ว13660 ลว. 6 ส.ค. 69 ครั้งที่ 830</v>
          </cell>
        </row>
        <row r="15">
          <cell r="A15" t="str">
            <v>1.2.3</v>
          </cell>
          <cell r="B15" t="str">
            <v xml:space="preserve"> ค่าจ้างชั่วคราว จำนวน 26 อัตรา จำนวน 1 เดือน (กันยายน 2569) 497,200 บาท</v>
          </cell>
          <cell r="C15" t="str">
            <v>ศธ 04002/ว16102 ลว. 10  ก.ย. 69 ครั้งที่ 910</v>
          </cell>
        </row>
        <row r="16">
          <cell r="B16" t="str">
            <v>งบบุคลากร  7011150</v>
          </cell>
          <cell r="C16" t="str">
            <v>20004 14000800 1000000</v>
          </cell>
        </row>
        <row r="18">
          <cell r="A18" t="str">
            <v>1.1.1</v>
          </cell>
          <cell r="B18" t="str">
            <v>ค่าตอบแทนพนักงานราชการ 22 อัตรา  6 เดือน(ต.ค.69 - มี.ค.70) 3522000 บาท</v>
          </cell>
          <cell r="C18" t="str">
            <v>ศธ 04002/ว18314 ลว.14 ต.ค.69 ครั้งที่ 2</v>
          </cell>
          <cell r="F18">
            <v>3522000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72990</v>
          </cell>
          <cell r="L18">
            <v>491930</v>
          </cell>
        </row>
        <row r="19">
          <cell r="A19" t="str">
            <v>1.1.1.1</v>
          </cell>
          <cell r="B19" t="str">
            <v>ค่าตอบแทนพนักงานราชการ 22 อัตรา เงินเลื่อนค่าตอบแทนพนักงานราชการประจำปี จำนวน 5 เดือน (ตุลาคม 2568 -กุมภาพันธ์ 2569) 116,000 บาท</v>
          </cell>
          <cell r="C19" t="str">
            <v>ศธ 04002/ว50977 ลว. 22 ธ.ค.68 ครั้งที่ 172</v>
          </cell>
        </row>
        <row r="20">
          <cell r="A20" t="str">
            <v>1.1.1.2</v>
          </cell>
          <cell r="B20" t="str">
            <v xml:space="preserve">ค่าตอบแทนพนักงานราชการ 22 อัตรา 5 เดือน (มีค-กค 69) 2,965,000 บาท </v>
          </cell>
          <cell r="C20" t="str">
            <v>ศธ 04002/ว4964 ลว. 23 มีค 69 ครั้งที่ 386</v>
          </cell>
        </row>
        <row r="21">
          <cell r="A21" t="str">
            <v>1.1.1.3</v>
          </cell>
          <cell r="B21" t="str">
            <v xml:space="preserve">ค่าตอบแทนพนักงานราชการ 21 อัตรา  (ส.ค.69) 317,000 บาท </v>
          </cell>
          <cell r="C21" t="str">
            <v>ศธ 04002/ว13456 ลว. 4 ส.ค.69 ครั้งที่ 808</v>
          </cell>
        </row>
        <row r="22">
          <cell r="A22" t="str">
            <v>1.1.1.4</v>
          </cell>
          <cell r="B22" t="str">
            <v xml:space="preserve">ค่าตอบแทนพนักงานราชการ 21 อัตรา  (ก.ย.69)570,000 บาท </v>
          </cell>
          <cell r="C22" t="str">
            <v>ศธ 04002/ว16100 ลว. 10 ก.ย. 69 ครั้งที่ 909</v>
          </cell>
        </row>
        <row r="23"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F24">
            <v>0</v>
          </cell>
        </row>
        <row r="27">
          <cell r="B27" t="str">
            <v xml:space="preserve"> งบดำเนินงาน 7011220</v>
          </cell>
          <cell r="C27" t="str">
            <v>20004 1420 0800 2000000</v>
          </cell>
        </row>
        <row r="29">
          <cell r="A29" t="str">
            <v>1.1.2</v>
          </cell>
          <cell r="B29" t="str">
            <v>เงินสมทบประกันสังคมพนง.ราชการ 6 เดือน ต.ค. 69 -มี.ค.70)/เงินสมทบกองทุนทดแทน 12 เดือน (มค 70 - ธค 70) 120,000+11,000(131,000 บาท)</v>
          </cell>
          <cell r="C29" t="str">
            <v>ศธ 04002/ว46528 ลว.14 ต.ค.68 ครั้งที่ 2</v>
          </cell>
          <cell r="F29">
            <v>131000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2625</v>
          </cell>
          <cell r="L29">
            <v>15750</v>
          </cell>
        </row>
        <row r="30">
          <cell r="A30" t="str">
            <v>1.1.2.1</v>
          </cell>
          <cell r="B30" t="str">
            <v>เงินสมทบกองทุนประกันสังคม จำนวน 2 เดือน  ( ม.ค.-กพ.69) 4,600</v>
          </cell>
          <cell r="C30" t="str">
            <v>ศธ 04002/ว658 ลว.16 มค 69 ครั้งที่ 227</v>
          </cell>
        </row>
        <row r="31">
          <cell r="A31" t="str">
            <v>1.1.2.2</v>
          </cell>
          <cell r="B31" t="str">
            <v>เงินสมทบกองทุนประกันสังคม จำนวน 5 เดือน  (มี.ค.69 - ก.ค. 2569) 100,000 บาท</v>
          </cell>
          <cell r="C31" t="str">
            <v>ศธ 04002/ว4964 ลว. 23 มีค 69 ครั้งที่ 386</v>
          </cell>
        </row>
        <row r="32">
          <cell r="A32" t="str">
            <v>1.1.2.3</v>
          </cell>
          <cell r="B32" t="str">
            <v>เงินสมทบกองทุนประกันสังคมพนักงานราชการ จำนวน 2 เดือน  ( ส.ค. - กย 69) 7,200 บาท</v>
          </cell>
          <cell r="C32" t="str">
            <v>ศธ 04002/ว13456 ลว. 4 ส.ค. 69 ครั้งที่ 808</v>
          </cell>
        </row>
        <row r="33">
          <cell r="A33" t="str">
            <v>1.1.2.4</v>
          </cell>
          <cell r="B33" t="str">
            <v>เงินสมทบกองทุนประกันสังคมพนักงานราชการ   (  กย 69) 19,000 บาท</v>
          </cell>
          <cell r="C33" t="str">
            <v>ศธ 04002/ว16100 ลว. 10 ก.ย. 69 ครั้งที่ 909</v>
          </cell>
        </row>
        <row r="34">
          <cell r="A34" t="str">
            <v>1.1.3</v>
          </cell>
          <cell r="B34" t="str">
            <v>เงินสมทบกองทุนประกันสังคม ค่าจ้างชั่วคราว จำนวน 2 เดือน (มิถุนายน - กรกฎาคม 2569 และรายการเงินสมทบกองทุนเงินทดแทน จำนวน 7 เดือน (มิถุนายน - ธันวาคม 2569) 52800 บาท</v>
          </cell>
          <cell r="C34" t="str">
            <v>ศธ 04002/ว9361 ลว. 4 มิ.ย. 69 ครั้งที่ 691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</row>
        <row r="35">
          <cell r="A35" t="str">
            <v>1.1.3.1</v>
          </cell>
          <cell r="B35" t="str">
            <v>เงินสมทบกองทุนประกันสังคม ค่าจ้างชั่วคราว จำนวน 1 เดือน (สิงหาคม 2569) 22800 บาท</v>
          </cell>
          <cell r="C35" t="str">
            <v>ศธ 04002/ว13660 ลว. 6 ส.ค. 69 ครั้งที่ 830</v>
          </cell>
        </row>
        <row r="36">
          <cell r="A36" t="str">
            <v>1.1.3.2</v>
          </cell>
          <cell r="B36" t="str">
            <v>เงินสมทบกองทุนประกันสังคม ค่าจ้างชั่วคราว จำนวน 1 เดือน (กันยายน 2569) 22800 บาท</v>
          </cell>
          <cell r="C36" t="str">
            <v>ศธ 04002/ว16102 ลว. 10  ก.ย. 69 ครั้งที่ 910</v>
          </cell>
        </row>
        <row r="39">
          <cell r="A39" t="str">
            <v>1.1.4</v>
          </cell>
          <cell r="B39" t="str">
            <v xml:space="preserve">ค่าเช่าบ้าน  (ตุลาคม  2568 - กพ. 2569) ครั้งที่ 1 741,200 บาท </v>
          </cell>
          <cell r="C39" t="str">
            <v>ศธ 04002/ว48512 ลว 11 พ.ย.2025 โอนครั้งที่ 65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A40" t="str">
            <v>1.1.4.1</v>
          </cell>
          <cell r="B40" t="str">
            <v>ค่าเช่าบ้าน ครั้งที่ 2  ระยะเวลา  5 เดือน (มีนาคม - กรกฎาคม 2569) 744,900 บาท</v>
          </cell>
          <cell r="C40" t="str">
            <v>ศธ 04002/ว5379 ลว. 30 มี.ค. 69 ครั้งที่ 404</v>
          </cell>
        </row>
        <row r="41">
          <cell r="A41" t="str">
            <v>1.1.4.2</v>
          </cell>
          <cell r="B41" t="str">
            <v>ค่าเช่าบ้านครั้งที่ 3 (ส.ค.-ก.ย. 69) จำนวนเงิน 215,300 บาท</v>
          </cell>
          <cell r="C41" t="str">
            <v>ก.ย. 69 ครั้งที่ 916</v>
          </cell>
        </row>
        <row r="44">
          <cell r="A44" t="str">
            <v>ข</v>
          </cell>
          <cell r="B44" t="str">
            <v xml:space="preserve">แผนงานยุทธศาสตร์พัฒนาคุณภาพการศึกษาและการเรียนรู้ </v>
          </cell>
          <cell r="C44" t="str">
            <v>20004 3300</v>
          </cell>
        </row>
        <row r="48">
          <cell r="B48" t="str">
            <v>ครุภัณฑ์ 7011310</v>
          </cell>
        </row>
        <row r="49">
          <cell r="B49" t="str">
            <v>สิ่งก่อสร้าง 7011320</v>
          </cell>
        </row>
        <row r="50">
          <cell r="B50" t="str">
            <v>โครงการพัฒนาหลักสูตรกระบวนการเรียนการสอน การวัดและประเมินผล</v>
          </cell>
          <cell r="C50" t="str">
            <v>20004 3320 3300 2000000</v>
          </cell>
        </row>
        <row r="53">
          <cell r="A53">
            <v>1.1000000000000001</v>
          </cell>
          <cell r="B53" t="str">
            <v>กิจกรรมการส่งเสริมและพัฒนาระบบการประกันคุณภาพภายในสถานศึกษา</v>
          </cell>
          <cell r="C53" t="str">
            <v>20004 70 00015 00000</v>
          </cell>
        </row>
        <row r="54">
          <cell r="B54" t="str">
            <v>งบดำเนินงาน 70112xx</v>
          </cell>
          <cell r="C54" t="str">
            <v>20004 3320 3300 2000000</v>
          </cell>
        </row>
        <row r="55">
          <cell r="A55" t="str">
            <v>1.1.1</v>
          </cell>
          <cell r="B55" t="str">
            <v>สนับสนุนการคัดเลือกสถานศึกษาเพื่อรับรางวัล IQA AWARD ประจำปีการศึกษา 2568</v>
          </cell>
          <cell r="C55" t="str">
            <v>ศธ 04002/ว7915  ลว. 11 พ.ค. 69 โอนครั้งที่ 526</v>
          </cell>
          <cell r="F55">
            <v>0</v>
          </cell>
          <cell r="G55">
            <v>0</v>
          </cell>
          <cell r="H55">
            <v>0</v>
          </cell>
          <cell r="K55">
            <v>0</v>
          </cell>
          <cell r="L55">
            <v>0</v>
          </cell>
        </row>
        <row r="59">
          <cell r="A59">
            <v>1.2</v>
          </cell>
          <cell r="B59" t="str">
            <v>กิจกรรมการยกระดับผลการทดสอบทางการศึกษาระดับชาติที่สอดคล้องกับบริบทพื้นที่</v>
          </cell>
          <cell r="C59" t="str">
            <v>20004 70 00040 00000</v>
          </cell>
        </row>
        <row r="60">
          <cell r="B60" t="str">
            <v>งบดำเนินงาน   70112xx</v>
          </cell>
          <cell r="C60" t="str">
            <v>20004 3320 3300 2000000</v>
          </cell>
        </row>
        <row r="61">
          <cell r="A61" t="str">
            <v>1.2.1</v>
          </cell>
          <cell r="B61" t="str">
            <v>ค่าใช้จ่ายในการดำเนินโครงการการประเมินความสามารถด้านการอ่านของผู้เรียน (RT) ชั้นประถมศึกษาปีที่ 1 ปีการศึกษา 2568 จำนวนเงิน 15,540.00 บาท และค่าใช้จ่ายในการดำเนินโครงการการประเมินคุณภาพผู้เรียน (NT) ชั้นประถมศึกษาปีที่ 3 ปีการศึกษา 2568 สำหรับโรงเรียนตามโครงการพระราชดำริ สมเด็จพระกนิษฐาธิราชเจ้า กรมสมเด็จพระเทพรัตนราชสุดาฯ สยามบรมราชกุมารี โรงเรียนกองทุนการศึกษาและโรงเรียนทั่วไป จำนวน 14,660 บาท</v>
          </cell>
          <cell r="C61" t="str">
            <v>ศธ 04002/ว777  ลว. 19 มค 69 โอนครั้งที่ 230 จำนวนเงิน 30,200 บาท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A62" t="str">
            <v>1.2.2</v>
          </cell>
          <cell r="B62" t="str">
            <v xml:space="preserve">ค่าใช้จ่ายในการดำเนินการคัดเลือกนักเรียนและสถานศึกษาเพื่อรับรางวัลพระราชทาน ระดับการศึกษาขั้นพื้นฐาน ประจำปีการศึกษา 2569 (ระดับสำนักงานเขตพื้นที่การศึกษา)  </v>
          </cell>
          <cell r="C62" t="str">
            <v>ศธ 04002/ว13341 ลว. 3 ส.ค 69 โอนครั้งที่ 800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</row>
        <row r="63">
          <cell r="A63" t="str">
            <v>1.2.3</v>
          </cell>
          <cell r="B63" t="str">
            <v xml:space="preserve">ค่าใช้จ่ายในการเดินทางเข้าร่วมการประชุมเชิงปฏิบัติการพัฒนาศักยภาพศึกษานิเทศก์ด้านการประเมินการเรียนรู้และการประกันคุณภาพภายในสถานศึกษาโดยการประยุกต์ใช้ปัญญาประดิษฐ์ ระหว่างวันที่ 23 – 26 สิงหาคม 2569 ณ โรงแรมริเวอร์ไซด์ กรุงเทพหานคร  </v>
          </cell>
          <cell r="C63" t="str">
            <v>ศธ 04002/ว13562 ลว. 3 ส.ค 69 โอนครั้งที่ 822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8">
          <cell r="A68">
            <v>1.3</v>
          </cell>
          <cell r="B68" t="str">
            <v>กิจกรรมการขับเคลื่อนการจัดการเรียนรู้วิทยาการคำนวณและการออกแบบเทคโนโลยี</v>
          </cell>
          <cell r="C68" t="str">
            <v>20004 70 00075 00000</v>
          </cell>
        </row>
        <row r="69">
          <cell r="B69" t="str">
            <v>งบดำเนินงาน   7011200</v>
          </cell>
          <cell r="C69" t="str">
            <v>20004 3320 3300 2000000</v>
          </cell>
        </row>
        <row r="70">
          <cell r="A70" t="str">
            <v>1.3.1</v>
          </cell>
        </row>
        <row r="71">
          <cell r="A71" t="str">
            <v>1.3.2</v>
          </cell>
          <cell r="B71" t="str">
            <v>ค่าใช้จ่ายในการดำเนินโครงการประเมินความสามารถด้านการอ่านของผู้เรียน (RT) ชั้นประถมศึกษาปีที่ 1 ปีการศึกษา 2566  จำนวนเงิน 18,440.-บาท  (หนึ่งหมื่นแปดพันสี่ร้อยสี่สิบบาทถ้วน)    ให้กลุ่มนิเทศติดตามและประเมินผลการจัดการศึกษา และตามบันทึกกลุ่มนโยบายและแผน(ที่ ศธ 04087/128 ลงวันที่ 17 มกราคม 2567) แจ้งการจัดสรรงบประมาณ เป็นค่าใช้จ่ายดำเนินโครงการประเมินคุณภาพผู้เรียน (NT) ชั้นประถมศึกษาปีที่ 3 ปีการศึกษา 2566 สำหรับโรงเรียนตามโครงการพระราชดำริสมเด็จพระกนิษฐาธิราชเจ้า กรมสมเด็จพระเทพรัตนราชสุดาฯ สยามบรมราชกุมารีและโรงเรียนทั่วไป จำนวนเงิน 18,640.-บาท  (หนึ่งหมื่นแปดพันหกร้อยสี่สิบบาทถ้วน) ให้กลุ่มนิเทศ</v>
          </cell>
          <cell r="C71" t="str">
            <v>ศธ 04002/ว2439 ลว. 17 มค 67 โอนครั้งที่ 139</v>
          </cell>
        </row>
        <row r="72">
          <cell r="A72" t="str">
            <v>1.1.3</v>
          </cell>
          <cell r="B72" t="str">
            <v>ค่าใช้จ่ายในการสนับสนุนการขับเคลื่อนการยกระดับคุณภาพการเสริมสร้างสมรรถนะผู้เรียนตามแนวทางการประเมินนานาชาติ (PISA)</v>
          </cell>
          <cell r="C72" t="str">
            <v>ศธ 04002/ว3556  ลว. 15 สค 67 โอนครั้งที่ 324</v>
          </cell>
        </row>
        <row r="75">
          <cell r="A75">
            <v>1.4</v>
          </cell>
          <cell r="B75" t="str">
            <v>กิจกรรมการพัฒนาระบบธนาคารหน่วยกิต และผลคะแนนการเรียนเฉลี่ยสะสม</v>
          </cell>
          <cell r="C75" t="str">
            <v>20004 70 00088 00000</v>
          </cell>
        </row>
        <row r="76">
          <cell r="B76" t="str">
            <v>งบรายจ่ายอื่น   7011500</v>
          </cell>
        </row>
        <row r="77">
          <cell r="A77" t="str">
            <v>1.4.1</v>
          </cell>
          <cell r="B77" t="str">
            <v xml:space="preserve">ค่าใช้จ่ายในการนิเทศ กำกับ ติดตามการจัดการเรียนรู้วิทยาการคำนวณและการออกแบบเทคโนโลยี (CODING) </v>
          </cell>
          <cell r="C77" t="str">
            <v>ศธ 04002/ว2345 ลว.11 มิย 67 โอนครั้งที่ 118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A79">
            <v>1.5</v>
          </cell>
          <cell r="B79" t="str">
            <v>กิจกรรมส่งเสริมและพัฒนาศักยภาพตามพหุปัญญาระดับการศึกษาขั้นพื้นฐาน</v>
          </cell>
          <cell r="C79" t="str">
            <v>20004 70 00107 00000</v>
          </cell>
        </row>
        <row r="80">
          <cell r="B80" t="str">
            <v>งบรายจ่ายอื่น  7011500</v>
          </cell>
          <cell r="C80" t="str">
            <v>20004 31003100 5000007</v>
          </cell>
        </row>
        <row r="81">
          <cell r="A81" t="str">
            <v>1.4.1</v>
          </cell>
          <cell r="B81" t="str">
            <v xml:space="preserve">ค่าใช้จ่ายในการประชุมเชิงปฏิบัติการพัฒนาศักยภาพศึกษานิเทศก์พร้อมรับการประเมิน PISA 2025 ระหว่างวันที่ 1- 4 กันยายน  2566 ณ โรงแรมเอวาน่า เขตบางนา กรุงเทพมหานคร </v>
          </cell>
          <cell r="C81" t="str">
            <v>ศธ 04002/ว2988  ลว. 20 ก.ค. 66 โอนครั้งที่ 688 งบ 10800 บาท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A82" t="str">
            <v>1.4.2</v>
          </cell>
          <cell r="B82" t="str">
            <v xml:space="preserve">ค่าใช้จ่ายดำเนินงานโครงการยกระดับสมรรถนะความฉลาดรู้ของผู้เรียนตามกรอบการประเมิน PISA 2025 สู่การเพิ่มขีดความสามารถการแข่งขันในศตวรรษที่ 21 </v>
          </cell>
          <cell r="C82" t="str">
            <v xml:space="preserve">ศธ 04002/ว3528  ลว. 22 ส.ค. 66 โอนครั้งที่ 797 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</row>
        <row r="84">
          <cell r="A84">
            <v>1.6</v>
          </cell>
          <cell r="B84" t="str">
            <v>กิจกรรมการขับเคลื่อนการจัดการเรียนรู้สตีมศึกษา</v>
          </cell>
          <cell r="C84" t="str">
            <v>20004 70 00155 00000</v>
          </cell>
        </row>
        <row r="85">
          <cell r="B85" t="str">
            <v>งบดำเนินงาน   70112xx</v>
          </cell>
          <cell r="C85" t="str">
            <v>20004 3320 3300 2000000</v>
          </cell>
        </row>
        <row r="86">
          <cell r="A86" t="str">
            <v>1.6.1</v>
          </cell>
          <cell r="B86" t="str">
            <v>ค่าใช้จ่ายในการเดินทางเข้าร่วมประชุมเชิงปฏิบัติการฝึกอบรมและพัฒนาศักยภาพครูผู้สอนในประเทศไทยในการจัดการเรียนรู้สตีมศึกษาที่ส่งเสริมและพัฒนาผู้เรียนตามความถนัดและความสนใจ ระหว่างวันที่ 15 – 18 พฤศจิกายน 2567  ณ โรงแรมรอแยล เบญจา กรุงเทพมหานคร</v>
          </cell>
          <cell r="C86" t="str">
            <v>ศธ 04002/ว5614 ลว.18 พย 67 โอนครั้งที่ 67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</row>
        <row r="87">
          <cell r="A87" t="str">
            <v>1.6.2</v>
          </cell>
          <cell r="B87" t="str">
            <v xml:space="preserve">ค่าใช้จ่ายในการเดินทางเข้าร่วมประชุมเชิงปฏิบัติการส่งเสริมและพัฒนาผู้เรียนตามพหุปัญญาด้วยกระบวนการเรียนรู้สตีมศึกษาสู่ทักษะการเรียนรู้ในศตวรรษที่ 21 ระหว่างวันที่ 6 – 8 สิงหาคม 2568  ณ โรงแรมรอแยล เบญจา กรุงเทพมหานคร  </v>
          </cell>
          <cell r="C87" t="str">
            <v>ศธ 04002/ว41875 ลว.1 ส.ค 68 โอนครั้งที่ 791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</row>
        <row r="89">
          <cell r="A89" t="str">
            <v>1.6.3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</row>
        <row r="91">
          <cell r="A91">
            <v>1.7</v>
          </cell>
          <cell r="B91" t="str">
            <v>กิจกรรมการยกระดับสมรรถนะความฉลาดรู้ของผู้เรียนตามกรอบการประเมิน PISA 2025 สู่การเพิ่มขีดความสามารถการแข่งขันของประเทศ</v>
          </cell>
          <cell r="C91" t="str">
            <v>20004 70 00156 00000</v>
          </cell>
        </row>
        <row r="92">
          <cell r="B92" t="str">
            <v>งบรายจ่ายอื่น   7011500</v>
          </cell>
          <cell r="C92" t="str">
            <v>20004 31003170 5000012</v>
          </cell>
        </row>
        <row r="93">
          <cell r="A93" t="str">
            <v>1.6.1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</row>
        <row r="95">
          <cell r="A95">
            <v>2</v>
          </cell>
          <cell r="B95" t="str">
            <v>โครงการพัฒนาสมรรถนะครูและบุคลากรทางการศึกษาเพื่อความเป็นเลิศ</v>
          </cell>
          <cell r="C95" t="str">
            <v>20004 3320 4700</v>
          </cell>
        </row>
        <row r="96">
          <cell r="B96" t="str">
            <v>งบดำเนินงาน   70112xx</v>
          </cell>
          <cell r="C96" t="str">
            <v>20004 3320 4700 2000000</v>
          </cell>
        </row>
        <row r="97">
          <cell r="B97" t="str">
            <v xml:space="preserve">กิจกรรมพัฒนาสมรรถนะครูและบุคลากรทางการศึกษาเพื่อความเป็นเลิศ </v>
          </cell>
          <cell r="C97" t="str">
            <v>20004 70 00140 00000</v>
          </cell>
        </row>
        <row r="98">
          <cell r="B98" t="str">
            <v>งบดำเนินงาน   70112xx</v>
          </cell>
          <cell r="C98" t="str">
            <v>20004 3320 4700 2000000</v>
          </cell>
        </row>
        <row r="99">
          <cell r="A99" t="str">
            <v>2.1.1</v>
          </cell>
          <cell r="C99" t="str">
            <v>ศธ 04002/ว49618 ลว. 27 พ.ย. 68 โอนครั้งที่ 114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</row>
        <row r="100">
          <cell r="A100" t="str">
            <v>2.1.2</v>
          </cell>
          <cell r="C100" t="str">
            <v>ศธ 04002/ว50033 ลว. 4 ธ.ค. 68 โอนครั้งที่ 131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A101" t="str">
            <v>2.1.3</v>
          </cell>
          <cell r="C101" t="str">
            <v>ที่ ศธ 04002/ว3378 ลว.26 ก.พ. 69 ครั้งที่ 337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A102" t="str">
            <v>2.1.4</v>
          </cell>
          <cell r="B102" t="str">
            <v xml:space="preserve">1. ค่าใช้จ่ายในการเดินทางสำหรับผู้เข้าร่วมโครงการพัฒนาข้าราชการครูและบุคลากรทางการศึกษาก่อนแต่งตั้งให้ดำรงตำแหน่งผู้บริหารสถานศึกษา ในสังกัดสพฐ. ประจำปีงบประมาณ พ.ศ. 2569  รุ่นที่ 3 ระหว่างวันที่ 9 – 13  พฤษภาคม  2569 ณ โรงแรมบางกอก พาเลส กรุงเทพมหานคร จำนวนเงิน 1,000.-บาท (หนึ่งพันบาทถ้วน)
2. ค่าใช้จ่ายในการเดินทางไปราชการสำหรับวิทยากรพี่เลี้ยง โครงการพัฒนาข้าราชการครูและ    
บุคลากรทางการศึกษาก่อนแต่งตั้งให้ดำรงตำแหน่งผู้บริหารสถานศึกษา ในสังกัดสพฐ. ประจำปีงบประมาณ พ.ศ. 2569 รุ่นที่ 3 ในระยะที่ 2 และระยะที่ 3  ระหว่างวันที่ 18 – 31 พฤษภาคม 2569  ณ โรงแรมบางกอก พาเลส กรุงเทพมหานคร จำนวนเงิน 8,000.-บาท
</v>
          </cell>
          <cell r="C102" t="str">
            <v>ศธ 04002/ว8698  ลว.25 พ.ค. 68 ครั้งที่ 577</v>
          </cell>
          <cell r="F102">
            <v>0</v>
          </cell>
          <cell r="G102">
            <v>0</v>
          </cell>
          <cell r="H102">
            <v>0</v>
          </cell>
          <cell r="K102">
            <v>0</v>
          </cell>
          <cell r="L102">
            <v>0</v>
          </cell>
        </row>
        <row r="103">
          <cell r="A103" t="str">
            <v>2.1.1.1</v>
          </cell>
          <cell r="B103" t="str">
            <v xml:space="preserve">ค่าใช้จ่ายในการเดินทางเข้าร่วมโครงการพัฒนาผู้อำนวยการกลุ่มพัฒนาครูและบุคลากรทางการศึกษาของสำนักงานเขตพื้นที่การศึกษา ประจำปีงบประมาณ พ.ศ. 2569 ระหว่างวันที่ 24 - 27 พฤษภาคม  2569 ณ โรงแรมรอยัล ซิตี้กรุงเทพมหานคร                                   </v>
          </cell>
          <cell r="C103" t="str">
            <v>ศธ 04002/ว9340  ลว.4 มิ.ย. 69 ครั้งที่ 608</v>
          </cell>
          <cell r="F103">
            <v>0</v>
          </cell>
          <cell r="G103">
            <v>0</v>
          </cell>
          <cell r="H103">
            <v>0</v>
          </cell>
          <cell r="K103">
            <v>0</v>
          </cell>
          <cell r="L103">
            <v>0</v>
          </cell>
        </row>
        <row r="104">
          <cell r="A104" t="str">
            <v>2.1.1.2</v>
          </cell>
          <cell r="B104" t="str">
            <v>ค่าใช้จ่ายในการเดินทางเข้าร่วมการอบรมเชิงปฏิบัติการเลขคณิตคิดเร็วด้วยเวทคณิต ระหว่างวันที่ 19 - 21 กรกฎาคม 2569 ณ โรงแรมเดอะ เล็คกาซี่ จังหวัดนนทบุรี</v>
          </cell>
          <cell r="C104" t="str">
            <v>ศธ 04002/ว13217  ลว. 31ก.ค. 69 ครั้งที่ 791</v>
          </cell>
          <cell r="F104">
            <v>0</v>
          </cell>
          <cell r="G104">
            <v>0</v>
          </cell>
          <cell r="H104">
            <v>0</v>
          </cell>
          <cell r="K104">
            <v>0</v>
          </cell>
          <cell r="L104">
            <v>0</v>
          </cell>
        </row>
        <row r="105">
          <cell r="A105" t="str">
            <v>2.1.1.2</v>
          </cell>
          <cell r="B105" t="str">
            <v xml:space="preserve">ค่าใช้จ่ายในการบริหารจัดการสถานการณ์และช่วยเหลือสถานศึกษาที่ได้รับผลกระทบจากเหตุอุทกภัย </v>
          </cell>
          <cell r="C105" t="str">
            <v>ศธ 04002/ว17490 ลว. 29 กย 69 ครั้งที่ 956</v>
          </cell>
          <cell r="F105">
            <v>0</v>
          </cell>
          <cell r="G105">
            <v>0</v>
          </cell>
          <cell r="H105">
            <v>0</v>
          </cell>
          <cell r="K105">
            <v>0</v>
          </cell>
          <cell r="L105">
            <v>0</v>
          </cell>
        </row>
        <row r="106">
          <cell r="A106">
            <v>2.2000000000000002</v>
          </cell>
          <cell r="B106" t="str">
            <v>กิจกรรมส่งเสริมโอลิมปิกวิชาการสู่ความเป็นเลิศ</v>
          </cell>
          <cell r="C106" t="str">
            <v>20004 70 00141 00000</v>
          </cell>
        </row>
        <row r="107">
          <cell r="B107" t="str">
            <v>งบดำเนินงาน   70112xx</v>
          </cell>
          <cell r="C107" t="str">
            <v>20004 3320 4700 2000000</v>
          </cell>
        </row>
        <row r="108">
          <cell r="B108" t="str">
            <v>เป็นค่าใช้จ่ายในการเดินทางของคณะทำงานและผู้เข้าร่วมการอบรมเชิงปฏิบัติการขั้นเฉพาะทางสำหรับผู้นำเครือข่ายท้องถิ่น (Local Network ; LN) และวิทยากรเครือข่ายท้องถิ่น (Local Trainer ; LT) ระดับปฐมวัย จำนวน 2 คน  จำนวน 2,000.-บาท ระดับประถมศึกษา 2 คน จำนวน 2,000 บาท</v>
          </cell>
          <cell r="C108" t="str">
            <v>ที่ ศธ 04002/ว6767 ลว. 24 เม.ย. 69 ครั้งที่ 457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</row>
        <row r="110">
          <cell r="A110">
            <v>2.2999999999999998</v>
          </cell>
          <cell r="B110" t="str">
            <v>กิจกรรมยกระดับสมรรถนะทางด้านภาษาอังกฤษ</v>
          </cell>
          <cell r="C110" t="str">
            <v>20004 70 00142 00000</v>
          </cell>
        </row>
        <row r="111">
          <cell r="B111" t="str">
            <v>งบดำเนินงาน  70112xx</v>
          </cell>
          <cell r="C111" t="str">
            <v>20004 3320 4700 2000000</v>
          </cell>
        </row>
        <row r="112">
          <cell r="A112" t="str">
            <v>2.3.1</v>
          </cell>
          <cell r="B112" t="str">
            <v xml:space="preserve">ค่าใช้จ่ายในการเดินทางเข้าร่วมโครงการพัฒนาผู้อำนวยการกลุ่มพัฒนาครูและบุคลากรทางการศึกษา  ระหว่างวันที่ 4 - 6 มิถุนายน 2568 ณ โรงแรมริเวอร์ไซด์ กรุงเทพมหานคร      </v>
          </cell>
          <cell r="C112" t="str">
            <v>ศธ 04002/ว2600 ลว.12 มิ.ย. 68 ครั้งที่ 582</v>
          </cell>
          <cell r="F112">
            <v>0</v>
          </cell>
          <cell r="G112">
            <v>0</v>
          </cell>
          <cell r="H112">
            <v>0</v>
          </cell>
          <cell r="K112">
            <v>0</v>
          </cell>
          <cell r="L112">
            <v>0</v>
          </cell>
        </row>
        <row r="114">
          <cell r="A114">
            <v>2.4</v>
          </cell>
          <cell r="B114" t="str">
            <v xml:space="preserve">กิจกรรมพัฒนาครูเพื่อการจัดการเรียนรู้สู่ฐานสมรรถนะ  </v>
          </cell>
          <cell r="C114" t="str">
            <v>20004 70 00140 00000</v>
          </cell>
        </row>
        <row r="115">
          <cell r="B115" t="str">
            <v>งบดำเนินงาน   70112xx</v>
          </cell>
          <cell r="C115" t="str">
            <v>20004 3320 4700 2000000</v>
          </cell>
        </row>
        <row r="118">
          <cell r="A118">
            <v>3</v>
          </cell>
          <cell r="B118" t="str">
            <v>โครงการขับเคลื่อนการพัฒนาการศึกษาที่ยั่งยืน</v>
          </cell>
          <cell r="C118" t="str">
            <v>20004 3320 6300 2000000</v>
          </cell>
        </row>
        <row r="119">
          <cell r="B119" t="str">
            <v xml:space="preserve"> งบดำเนินงาน 70112xx</v>
          </cell>
        </row>
        <row r="122">
          <cell r="B122" t="str">
            <v>งบรายจ่ายอื่น  7011500</v>
          </cell>
        </row>
        <row r="124">
          <cell r="A124">
            <v>3.1</v>
          </cell>
          <cell r="B124" t="str">
            <v>กิจกรรมสร้างจิตสึกในการพัฒนาคุณภาพชีวิตที่เป็นมิตรต่อสิ่งแวดล้อม</v>
          </cell>
          <cell r="C124" t="str">
            <v>20004 70 00037 00000</v>
          </cell>
        </row>
        <row r="125">
          <cell r="B125" t="str">
            <v>งบดำเนินงาน 70112xx</v>
          </cell>
          <cell r="C125" t="str">
            <v xml:space="preserve">20004 3320 6300 2000000 </v>
          </cell>
        </row>
        <row r="126">
          <cell r="A126" t="str">
            <v>3.1.1</v>
          </cell>
          <cell r="B126" t="str">
            <v xml:space="preserve">ค่าใช้จ่ายในการเดินทางเข้าร่วมการอบรมเชิงปฏิบัติการขับเคลื่อนสิ่งแวดล้อมศึกษาและโครงการอนุรักษ์พันธุกรรมพืชอันเนื่องมาจากพระราชดำริ สมเด็จพระเทพรัตนราชสุดาฯ สยามบรมราชกุมารี  ระหว่างวันที่ 9 – 11 สิงหาคม 2569 ณ โรงแรมเอวาน่า  กรุงเทพมหานคร </v>
          </cell>
          <cell r="C126" t="str">
            <v>ศธ 04002/ว13902 ลว. 10 ส.ค 69 โอนครั้งที่ 845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A127">
            <v>3.2</v>
          </cell>
          <cell r="B127" t="str">
            <v xml:space="preserve">กิจกรรมสานความร่วมมือภาคีเครือข่ายด้านการจัดการศึกษา </v>
          </cell>
          <cell r="C127" t="str">
            <v>20004 70 00078 00000</v>
          </cell>
        </row>
        <row r="128">
          <cell r="A128">
            <v>1</v>
          </cell>
          <cell r="B128" t="str">
            <v>งบรายจ่ายอื่น   7011500</v>
          </cell>
        </row>
        <row r="130">
          <cell r="A130" t="str">
            <v>3.1.1.1</v>
          </cell>
          <cell r="B130" t="str">
            <v xml:space="preserve">ค่าใช้จ่ายในการเดินทางเข้าร่วมการอบรมเชิงปฏิบัติการส่งเสริมและพัฒนาการจัดการเรียนรู้เพื่อสิ่งแวดล้อมที่ยั่งยืน ตามหลักเศรษฐกิจหมุนเวียน รุ่นที่ 1 ระหว่างวันที่ 24 – 28 เมษายน 2566 ณ โรงแรมเดอะ ลอฟท์ รีสอร์ท กรุงเทพมหานคร </v>
          </cell>
          <cell r="C130" t="str">
            <v>ศธ 04002/ว1915 ลว.  11 พค 66 โอนครั้งที่ 515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A131" t="str">
            <v>3.1.1</v>
          </cell>
          <cell r="B131" t="str">
            <v>ค่าใช้จ่ายในการเดินทางเข้าร่วมพิธีมอบเกียรติบัตรให้กับครูผู้เป็นบุคคลที่มีความกล้าหาญ ปกป้องนักเรียนให้พ้นจากอันตราย 29 พย 66 ณ อาคารราชวัลลภ ห้องประชุมจันทรเกษม ชั้น 1</v>
          </cell>
          <cell r="C131" t="str">
            <v xml:space="preserve">ศธ 04002/ว5680 ลว.  27 ธค  66 โอนครั้งที่ 110 </v>
          </cell>
        </row>
        <row r="132">
          <cell r="A132" t="str">
            <v>3.1.2</v>
          </cell>
          <cell r="B132" t="str">
            <v xml:space="preserve">ค่าใช้จ่ายในการจัดอบรมหลักสูตรผู้นำด้านเทคโนโลยี  เพื่อการศึกษา (ICT Talent) ภาครัฐ รุ่นที่ 5 ระหว่างวันที่ 30 – 31 สิงหาคม 2567  ณ สถานีโทรทัศน์การศึกษาขั้นพื้นฐาน OBEC Channel อาคาร สพฐ. 1 </v>
          </cell>
          <cell r="C132" t="str">
            <v>ศธ 04002/ว3488 ลว.  9 สค 67 โอนครั้งที่ 297</v>
          </cell>
        </row>
        <row r="133">
          <cell r="A133">
            <v>3.3</v>
          </cell>
          <cell r="B133" t="str">
            <v>กิจกรรมขับเคลื่อนนโยบายการแก้ปัญหาเด็กที่อยู่นอกระบบการศึกษาและเด็กออกกลางคันให้เข้าสู่ระบบการศึกษา</v>
          </cell>
          <cell r="C133" t="str">
            <v>20004 70 00085 00000</v>
          </cell>
        </row>
        <row r="134">
          <cell r="A134" t="str">
            <v>3.3.1</v>
          </cell>
          <cell r="B134" t="str">
            <v>งบดำเนินงาน   7011xx</v>
          </cell>
          <cell r="C134" t="str">
            <v>20004 3320 6300 2000000</v>
          </cell>
        </row>
        <row r="135">
          <cell r="A135" t="str">
            <v>3.3.1.1</v>
          </cell>
          <cell r="B135" t="str">
            <v xml:space="preserve">ค่าใช้จ่ายในการดำเนินงานโครงการขับเคลื่อนนโยบายการแก้ปัญหาเด็กที่อยู่นอกระบบการศึกษา เด็กตกหล่นและเด็กออกกลางคันให้เข้าสู่ระบบการศึกษา </v>
          </cell>
          <cell r="C135" t="str">
            <v>ศธ 04002/ว7448 ลว. 5 พ.ค. 69 โอนครั้งที่ 495</v>
          </cell>
          <cell r="G135">
            <v>0</v>
          </cell>
          <cell r="H135">
            <v>0</v>
          </cell>
          <cell r="K135">
            <v>0</v>
          </cell>
          <cell r="L135">
            <v>0</v>
          </cell>
        </row>
        <row r="136">
          <cell r="A136" t="str">
            <v>3.3.1.2</v>
          </cell>
          <cell r="B136" t="str">
            <v>เพื่อสนับสนุนการดำเนินงานของสำนักงานเขตพื้นที่การศึกษาที่จัดส่งผลงานนวัตกรรมการลดอัตราการออกกลางคันของผู้เรียน</v>
          </cell>
          <cell r="C136" t="str">
            <v>ศธ 04002/ว41937 ลว.  4 ส.ค. 68 โอนครั้งที่ 814</v>
          </cell>
          <cell r="G136">
            <v>0</v>
          </cell>
          <cell r="H136">
            <v>0</v>
          </cell>
          <cell r="K136">
            <v>0</v>
          </cell>
          <cell r="L136">
            <v>0</v>
          </cell>
        </row>
        <row r="141">
          <cell r="A141">
            <v>3.4</v>
          </cell>
          <cell r="B141" t="str">
            <v>กิจกรรมการยกระดับคุณภาพด้านวิทยาศาสตร์ศึกษาเพื่อความเป็นเลิศ</v>
          </cell>
          <cell r="C141" t="str">
            <v>20004 70 00093 00000</v>
          </cell>
        </row>
        <row r="142">
          <cell r="A142" t="str">
            <v>3.4.1</v>
          </cell>
          <cell r="B142" t="str">
            <v>งบดำเนินงาน   70112xx</v>
          </cell>
          <cell r="C142" t="str">
            <v>20004 3320 6300 2000000</v>
          </cell>
        </row>
        <row r="143">
          <cell r="A143" t="str">
            <v>3.4.1.1</v>
          </cell>
          <cell r="B143" t="str">
            <v xml:space="preserve">ค่าใช้จ่ายในการดำเนินงานของโรงเรียนในโครงการวิทยาศาสตร์พลังสิบ ระดับประถมศึกษา จำนวนเงิน 10,000.-บาท </v>
          </cell>
          <cell r="C143" t="str">
            <v>ศธ 04002/ว48288 ลว.  7 พย 68 โอนครั้งที่ 61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</row>
        <row r="144">
          <cell r="A144" t="str">
            <v>3.4.1.2</v>
          </cell>
          <cell r="B144" t="str">
            <v>ค่าใช้จ่ายในการดำเนินงานของโรงเรียนเครือข่ายโครงการวิทยาศาสตร์ศึกษาพลังสิบ ระดับประถมศึกษา 10โรงเรียน โรงเรียนละ 3,000.-บาท</v>
          </cell>
          <cell r="C144" t="str">
            <v>ที่ ศธ 04002/ว7495 ลว. 5 พ.ค. 69 ครั้ง 487</v>
          </cell>
          <cell r="F144">
            <v>0</v>
          </cell>
          <cell r="G144">
            <v>0</v>
          </cell>
          <cell r="H144">
            <v>0</v>
          </cell>
          <cell r="K144">
            <v>0</v>
          </cell>
          <cell r="L144">
            <v>0</v>
          </cell>
        </row>
        <row r="145">
          <cell r="A145" t="str">
            <v>3.4.1.3</v>
          </cell>
          <cell r="B145" t="str">
            <v xml:space="preserve">ค่าใช้จ่ายสำหรับศูนย์วิทยาศาสตร์พลังสิบ ระดับประถมศึกษา       </v>
          </cell>
          <cell r="C145" t="str">
            <v>ที่ ศธ 04002/ว8780 ลว. 25 พ.ค. 69  ครั้งที่ 580</v>
          </cell>
          <cell r="F145">
            <v>0</v>
          </cell>
          <cell r="G145">
            <v>0</v>
          </cell>
          <cell r="H145">
            <v>0</v>
          </cell>
          <cell r="K145">
            <v>0</v>
          </cell>
          <cell r="L145">
            <v>0</v>
          </cell>
        </row>
        <row r="146">
          <cell r="A146" t="str">
            <v>3.3.1.4</v>
          </cell>
          <cell r="B146" t="str">
            <v xml:space="preserve">ค่าใช้จ่ายในการนิเทศ ติดตาม โรงเรียนในโครงการวิทยาศาสตร์พลังสิบ ระดับประถมศึกษา  </v>
          </cell>
          <cell r="C146" t="str">
            <v>โอนเปลี่ยนแปลง2/69 24 กย.69</v>
          </cell>
          <cell r="F146">
            <v>0</v>
          </cell>
          <cell r="G146">
            <v>0</v>
          </cell>
          <cell r="H146">
            <v>0</v>
          </cell>
          <cell r="L146">
            <v>0</v>
          </cell>
        </row>
        <row r="147">
          <cell r="A147" t="str">
            <v>3.5.4</v>
          </cell>
          <cell r="B147" t="str">
            <v>ค่าสาธารณูปโภค</v>
          </cell>
          <cell r="C147" t="str">
            <v>โอนเปลี่ยนแปลง2/69 28 กย.69</v>
          </cell>
          <cell r="F147">
            <v>0</v>
          </cell>
          <cell r="G147">
            <v>0</v>
          </cell>
          <cell r="H147">
            <v>0</v>
          </cell>
          <cell r="K147">
            <v>0</v>
          </cell>
          <cell r="L147">
            <v>0</v>
          </cell>
        </row>
        <row r="149">
          <cell r="A149" t="str">
            <v>3.3.6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</row>
        <row r="150">
          <cell r="B150" t="str">
            <v>งบลงทุน 7011310</v>
          </cell>
        </row>
        <row r="151">
          <cell r="B151" t="str">
            <v>ครุภัณฑ์สำนักงาน 120601</v>
          </cell>
        </row>
        <row r="152">
          <cell r="A152" t="str">
            <v>3.4.1.1</v>
          </cell>
          <cell r="B152" t="str">
            <v>เครื่องปรับอากาศ 24,000 บีทียู ระบบ Inverter</v>
          </cell>
          <cell r="C152" t="str">
            <v>โอนเปลี่ยนแปลง 2/2569</v>
          </cell>
        </row>
        <row r="153">
          <cell r="A153" t="str">
            <v>1)</v>
          </cell>
          <cell r="B153" t="str">
            <v>สพป.ปทุมธานี เขต  2</v>
          </cell>
          <cell r="C153" t="str">
            <v>2000433006300311ส024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</row>
        <row r="154">
          <cell r="B154" t="str">
            <v>ผูกพัน ครบ 28 ตค 69</v>
          </cell>
        </row>
        <row r="155">
          <cell r="A155" t="str">
            <v>3.4.1.1</v>
          </cell>
          <cell r="B155" t="str">
            <v>ตู้สาขาโทรศัพท์</v>
          </cell>
          <cell r="C155" t="str">
            <v>โอนเปลี่ยนแปลง 2/2569</v>
          </cell>
        </row>
        <row r="156">
          <cell r="A156" t="str">
            <v>1)</v>
          </cell>
          <cell r="B156" t="str">
            <v>สพป.ปทุมธานี เขต  2</v>
          </cell>
          <cell r="C156" t="str">
            <v>2000433006300311ส066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</row>
        <row r="157">
          <cell r="B157" t="str">
            <v>ครุภัณฑ์การศึกษา 120611</v>
          </cell>
        </row>
        <row r="158">
          <cell r="A158" t="str">
            <v>3.4.2.1</v>
          </cell>
          <cell r="B158" t="str">
            <v xml:space="preserve">ครุภัณฑ์ห้องปฏิบัติการวิทยาศาสตร์                </v>
          </cell>
          <cell r="C158" t="str">
            <v>ศธ 04002/ว47614 ลว.  31 ตค 68 โอนครั้งที่ 23</v>
          </cell>
        </row>
        <row r="159">
          <cell r="A159" t="str">
            <v>1)</v>
          </cell>
          <cell r="B159" t="str">
            <v xml:space="preserve"> โรงเรียนวัดมูลจินดาราม</v>
          </cell>
          <cell r="C159" t="str">
            <v>20004 33006300 3110187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</row>
        <row r="160">
          <cell r="A160" t="str">
            <v>2)</v>
          </cell>
          <cell r="B160" t="str">
            <v xml:space="preserve"> โรงเรียนชุมชนบึงบา</v>
          </cell>
          <cell r="C160" t="str">
            <v>20004 33006300 3110188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</row>
        <row r="163">
          <cell r="A163" t="str">
            <v>3.3.2</v>
          </cell>
          <cell r="B163" t="str">
            <v>ปรับปรุงซ่อมแซมห้องปฏิบัติการวิทยาศาสตร์</v>
          </cell>
          <cell r="C163" t="str">
            <v>ศธ 04002/ว47614 ลว.  31 ตค 68 โอนครั้งที่ 23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</row>
        <row r="164">
          <cell r="A164" t="str">
            <v>1)</v>
          </cell>
          <cell r="B164" t="str">
            <v xml:space="preserve"> โรงเรียนวัดเขียนเขต </v>
          </cell>
          <cell r="C164" t="str">
            <v>20004 33006300 3110064</v>
          </cell>
        </row>
        <row r="166">
          <cell r="A166">
            <v>3.5</v>
          </cell>
        </row>
        <row r="167">
          <cell r="B167" t="str">
            <v>งบรายจ่ายอื่น   7011500</v>
          </cell>
        </row>
        <row r="168">
          <cell r="I168">
            <v>0</v>
          </cell>
          <cell r="J168">
            <v>0</v>
          </cell>
          <cell r="K168">
            <v>0</v>
          </cell>
          <cell r="L168">
            <v>0</v>
          </cell>
        </row>
        <row r="169">
          <cell r="A169">
            <v>3.6</v>
          </cell>
          <cell r="B169" t="str">
            <v>กิจกรรมหลักบ้านวิทยาศาสตร์น้อยประเทศไทย ระดับประถมศึกษา</v>
          </cell>
          <cell r="C169" t="str">
            <v>20004 70 00108 00000</v>
          </cell>
        </row>
        <row r="170">
          <cell r="A170">
            <v>1</v>
          </cell>
          <cell r="B170" t="str">
            <v>งบดำเนินงาน  70112xx</v>
          </cell>
        </row>
        <row r="171">
          <cell r="A171" t="str">
            <v>3.6.1</v>
          </cell>
          <cell r="B171" t="str">
            <v xml:space="preserve">ค่าใช้จ่ายในการเดินทางเข้าร่วมการประชุมวิชาการ “บ้านนักวิทยาศาสตร์น้อย ประเทศไทย ครบรอบ 15 ปี สู่การศึกษาเพื่อการพัฒนาอย่างยั่งยืน (ESD)เฉลิมพระเกียรติ 70 พรรษา สมเด็จพระกนิษฐาธิราชเจ้า กรมสมเด็จพระเทพรัตนราชสุดาฯ สยามบรมราชกุมารี” ระหว่างวันที่ 21-23 ตุลาคม 2568 ณ มหาวิทยาลัยศรีนครินทรวิโรฒ และโรงแรมเดอะพาลาสโซ กรุงเทพมหานคร ของนางสาวเบญจวรรณ นุชโส วิทยากรเครือข่ายท้องถิ่น โรงเรียนธัญญสิทธิศิลป์   </v>
          </cell>
          <cell r="C171" t="str">
            <v>ศธ 04002/ว47543 ลว.  31 ตค 68 โอนครั้งที่ 21</v>
          </cell>
          <cell r="G171">
            <v>0</v>
          </cell>
          <cell r="H171">
            <v>0</v>
          </cell>
          <cell r="K171">
            <v>0</v>
          </cell>
          <cell r="L171">
            <v>0</v>
          </cell>
        </row>
        <row r="172">
          <cell r="A172" t="str">
            <v>3.6.2</v>
          </cell>
          <cell r="B172" t="str">
            <v xml:space="preserve">ค่าใช้จ่ายในการนิเทศ ติดตาม ประเมินผลตามแนวทางของโครงการบ้านนักวิทยาศาสตร์น้อย ประเทศไทย และสำหรับการประเมินรับตราพระราชทาน โครงการบ้านนักวิทยาศาสตร์น้อยประเทศไทย       ระดับปฐมวัย จำนวนเงิน 5,000.-บาท (ห้าพันบาทถ้วน)
2. ค่าใช้จ่ายในการนิเทศ ติดตาม ประเมินผลตามแนวทางของโครงการบ้านนักวิทยาศาสตร์น้อย ประเทศไทย และสำหรับการประเมินรับตราพระราชทาน โครงการบ้านนักวิทยาศาสตร์น้อยประเทศไทย      ระดับประถมศึกษา จำนวนเงิน 5,000.-บาท (ห้าพันบาทถ้วน)
</v>
          </cell>
          <cell r="C172" t="str">
            <v>ศธ 04002/ว49147 ลว.  20 พ.ย. 68 โอนครั้งที่ 90</v>
          </cell>
          <cell r="F172">
            <v>0</v>
          </cell>
          <cell r="G172">
            <v>0</v>
          </cell>
          <cell r="H172">
            <v>0</v>
          </cell>
          <cell r="K172">
            <v>0</v>
          </cell>
          <cell r="L172">
            <v>0</v>
          </cell>
        </row>
        <row r="173">
          <cell r="A173" t="str">
            <v>3.6.3</v>
          </cell>
          <cell r="B173" t="str">
            <v>. เพื่อเป็นค่าใช้จ่ายในการดำเนินงานตามแนวทางของโครงการบ้านวิทยาศาสตร์น้อย ประเทศไทย ระดับปฐมวัย ปีงบประมาณ พ.ศ. 2569  19,000.-บาท  ระดับประถมศึกษา 19,000.-บาท</v>
          </cell>
          <cell r="C173" t="str">
            <v>ศธ 04002/ว7450/5 พ.ค.69 โอนครั้งที่ 479</v>
          </cell>
          <cell r="F173">
            <v>0</v>
          </cell>
          <cell r="G173">
            <v>0</v>
          </cell>
          <cell r="H173">
            <v>0</v>
          </cell>
          <cell r="K173">
            <v>0</v>
          </cell>
          <cell r="L173">
            <v>0</v>
          </cell>
        </row>
        <row r="174">
          <cell r="A174" t="str">
            <v>3.5.4</v>
          </cell>
          <cell r="B174" t="str">
            <v xml:space="preserve">ค่าใช้จ่ายในการขยายผลการฝึกอบรมเชิงปฏิบัติการขั้นเฉพาะทางในหัวข้อ “เทคโนโลยี : จากที่นี่ไปที่นั่น” ให้กับครูผู้สอนระดับปฐมวัยและระดับประถมศึกษาในโรงเรียนที่เข้าร่วมโครงการบ้านนักวิทยาศาสตร์น้อย ประเทศไทย ประจำปีงบประมาณ พ.ศ. 2568  1. เพื่อเป็นค่าใช้จ่ายในการขยายผลตามแนวทางของโครงบ้านนักวิยาศาสตร์น้อย ประเทศไทย   1. ระดับปฐมวัย เขตละ 10,000 บาท (หนึ่งหมื่นบาทถ้วน) 2. ระดับประถมศึกษา เขตละ 10,000 บาท (หนึ่งหมื่นบาทถ้วน)
</v>
          </cell>
          <cell r="F174">
            <v>0</v>
          </cell>
          <cell r="G174">
            <v>0</v>
          </cell>
          <cell r="H174">
            <v>0</v>
          </cell>
          <cell r="K174">
            <v>0</v>
          </cell>
          <cell r="L174">
            <v>0</v>
          </cell>
        </row>
        <row r="211">
          <cell r="A211">
            <v>3.7</v>
          </cell>
          <cell r="B211" t="str">
            <v>กิจกรรมส่งเสริมพื้นที่นวัตกรรมศึกษา</v>
          </cell>
          <cell r="C211" t="str">
            <v>20004 70 00150 00000</v>
          </cell>
        </row>
        <row r="212">
          <cell r="B212" t="str">
            <v xml:space="preserve"> งบดำเนินงาน 70112xx</v>
          </cell>
        </row>
        <row r="213">
          <cell r="A213" t="str">
            <v>3.7.1</v>
          </cell>
          <cell r="B213" t="str">
            <v>ค่าใช้จ่ายในการเดินทางเข้าร่วมประชุมเชิงปฏิบัติการขับเคลื่อนการดำเนินงานโรงเรียนในโครงการพัฒนาเด็กและเยาชนในถิ่นทุรกันดาร ตามพระราชดำริ สมเด็จพระกนิษฐาธิราชเจ้า    กรมสมเด็จพระเทพรัตนราชสุดาฯ สยามบรมราชกุมารี ระหว่างวันที่ 19-21 กันยายน 2569 ณ โรงแรมเอวาน่า บางนา กรุงเทพมหานคร</v>
          </cell>
          <cell r="C213" t="str">
            <v>ศธ 04002/ว16280 ลว.11/9/2026 โอนครั้งที่ 911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</row>
        <row r="215">
          <cell r="A215">
            <v>3.8</v>
          </cell>
          <cell r="B215" t="str">
            <v xml:space="preserve">กิจกรรมจัดหาบุคลากรสนับสนุน การปฏิบัติงานให้ราชการ กิจกรรมรองครูผู้ทรงคุณค่าแห่งแผ่นดิน </v>
          </cell>
          <cell r="C215" t="str">
            <v xml:space="preserve">20004 70 00154 86190 </v>
          </cell>
        </row>
        <row r="216">
          <cell r="B216" t="str">
            <v xml:space="preserve"> งบรายจ่ายอื่น 7011500</v>
          </cell>
          <cell r="C216" t="str">
            <v>20004 3300 6300 5000008</v>
          </cell>
        </row>
        <row r="217">
          <cell r="A217" t="str">
            <v>3.8.1</v>
          </cell>
          <cell r="B217" t="str">
            <v>ค่าตอบแทนการจ้างอัตราจ้างครูผู้ทรงคุณค่าแห่งแผ่นดิน งวดที่ 1 ระยะเวลา 6 เดือน 15 วัน (พฤศจิกายน 2569 – มิถุนายน 2570)  1 อัตรา 110,500 บาท</v>
          </cell>
          <cell r="C217" t="str">
            <v>ศธ 04002/ว18941 ลว.26/10/2026 โอนครั้งที่ 22</v>
          </cell>
          <cell r="F217">
            <v>110500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</row>
        <row r="218">
          <cell r="A218" t="str">
            <v>3.8.1.1</v>
          </cell>
          <cell r="B218" t="str">
            <v>ครูผู้ทรงคุณค่าแห่งแผ่นดิน ครั้งที่ 2 ระยะเวลา 2 เดือน 14 วัน (14 พฤษภาคม 2569 – 30 มิถุนายน  2569)   จำนวน 1 อัตรา อัตราเดือนละ 17,000.-บาท  พฤษภาคม 2569 7,700 บาทจำนวนเงิน 42,500 บาท</v>
          </cell>
          <cell r="C218" t="str">
            <v>ศธ 04002/ว5850 ลว. 8/4/2026 โอนครั้งที่ 412</v>
          </cell>
        </row>
        <row r="219">
          <cell r="B219" t="str">
            <v>โอนไปตู้สาขาโทรศัพท์ และงบดำเนินงาน 92,700.-บาท (ตู้สาขา 34000+งบดำเนินงาน 58,700)</v>
          </cell>
          <cell r="C219" t="str">
            <v>โอนเปลี่ยนแปลง 2/2569 ลว. 28 ก.ย. 69</v>
          </cell>
        </row>
        <row r="223">
          <cell r="A223">
            <v>3.9</v>
          </cell>
          <cell r="B223" t="str">
            <v>กิจกรรมจัดหาบุคลากรสนับสนุนการปฏิบัติงานให้ราชการ (คืนครูสำหรับเด็กพิการ)</v>
          </cell>
          <cell r="C223" t="str">
            <v>20004 69 00154 00122</v>
          </cell>
        </row>
        <row r="224">
          <cell r="B224" t="str">
            <v xml:space="preserve"> งบรายจ่ายอื่น 7011500</v>
          </cell>
          <cell r="C224" t="str">
            <v>20004 3300 6300 5000001</v>
          </cell>
        </row>
        <row r="225">
          <cell r="A225" t="str">
            <v>3.9.1</v>
          </cell>
          <cell r="B225" t="str">
            <v>จ้างเหมาพี่เลี้ยงเด็กพิการ  จำนวน 31 อัตรา  ครั้งที่ 1 (ต.ค.69-เม.ย.70)</v>
          </cell>
          <cell r="C225" t="str">
            <v>ศธ 04002/ว18752 ลว 21 ต.ค. 69 ครั้งที่ 13</v>
          </cell>
          <cell r="F225">
            <v>1953000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</row>
        <row r="226">
          <cell r="A226" t="str">
            <v>3.9.1.1</v>
          </cell>
          <cell r="B226" t="str">
            <v xml:space="preserve">จ้างเหมาพี่เลี้ยงเด็กพิการ  จำนวน 36 อัตรา ครั้งที่ 1 (ตุลาคม 68 -ม.ค 69) ค่าจ้าง 1,296,000 บาท </v>
          </cell>
          <cell r="C226" t="str">
            <v>ศธ 04002/ว47742 ลว 30 ตค 68 ครั้งที่ 34</v>
          </cell>
        </row>
        <row r="227">
          <cell r="A227" t="str">
            <v>3.9.1.2</v>
          </cell>
          <cell r="B227" t="str">
            <v xml:space="preserve">จ้างเหมาพี่เลี้ยงเด็กพิการ  จำนวน 39 อัตรา ครั้งที่ 2 (ตุลาคม 68 -ม.ค 69) ค่าจ้าง 270,300 บาท </v>
          </cell>
          <cell r="C227" t="str">
            <v>ศธ 04002/ว338 ลว 26 ก.พ. 69 ครั้งที่ 338</v>
          </cell>
        </row>
        <row r="228">
          <cell r="A228" t="str">
            <v>3.9.1.3</v>
          </cell>
          <cell r="B228" t="str">
            <v>จ้างเหมาพี่เลี้ยงเด็กพิการ    ระยะ 1 เดือน ครั้งที่ 3  เดือนมีนาคม 2569 จำนวนเงิน 351,000 บาท</v>
          </cell>
          <cell r="C228" t="str">
            <v>ศธ 04002/ว5159 ลว 26 มี.ค. 69 ครั้งที่ 397</v>
          </cell>
        </row>
        <row r="229">
          <cell r="A229" t="str">
            <v>3.9.1.4</v>
          </cell>
          <cell r="B229" t="str">
            <v>จ้างเหมาพี่เลี้ยงเด็กพิการ  ครั้งที่ 4 ระยะเวลา 2 เดือน 39 อัตรา เดือนเมษายน - พฤษภาคม 2569 จำนวนเงิน 702,000 บาท</v>
          </cell>
          <cell r="C229" t="str">
            <v>ศธ 04002/ว6217 ลว 17 เม.ย. 69 ครั้งที่ 429</v>
          </cell>
        </row>
        <row r="230">
          <cell r="A230" t="str">
            <v>3.9.1.5</v>
          </cell>
          <cell r="B230" t="str">
            <v>จ้างเหมาพี่เลี้ยงเด็กพิการ  ครั้งที่ 5 ระยะเวลา 1 เดือน 39 อัตรา เดือนมิถุนายน 2569 จำนวนเงิน 280,600 บาท</v>
          </cell>
          <cell r="C230" t="str">
            <v>ศธ 04002/ว    ลว 29 มิ.ย. 69 ครั้งที่ 670</v>
          </cell>
        </row>
        <row r="231">
          <cell r="A231" t="str">
            <v>3.9.1.6</v>
          </cell>
          <cell r="B231" t="str">
            <v>จ้างเหมาพี่เลี้ยงเด็กพิการ  ครั้งที่ 6 ระยะเวลา 1 เดือน 39 อัตรา เดือนกรกฎาคม 2569 จำนวนเงิน 351,000 บาท</v>
          </cell>
          <cell r="C231" t="str">
            <v>ศธ 04002/ว12574 ลว 22 ก.ค. 69 ครั้งที่ 749</v>
          </cell>
        </row>
        <row r="232">
          <cell r="A232" t="str">
            <v>3.9.1.6</v>
          </cell>
          <cell r="B232" t="str">
            <v>จ้างเหมาพี่เลี้ยงเด็กพิการ  ครั้งที่ 7 ระยะเวลา 2 เดือน 39 อัตรา เดือนสิงหาคม - กันยายน 2569 จำนวนเงิน 702,000 บาท</v>
          </cell>
          <cell r="C232" t="str">
            <v>ศธ 04002/ว15097 ลว 28 ส.ค. 69 ครั้งที่ 896</v>
          </cell>
        </row>
        <row r="234">
          <cell r="A234">
            <v>3.1</v>
          </cell>
          <cell r="B234" t="str">
            <v>กิจกรรมจัดหาบุคลากรสนับสนุนการปฏิบัติงานให้ราชการ (คืนครูสำหรับผู้จบการศึกษาขั้นพื้นฐาน)</v>
          </cell>
          <cell r="C234" t="str">
            <v>20004 70 00154 00153</v>
          </cell>
        </row>
        <row r="245">
          <cell r="B245" t="str">
            <v xml:space="preserve"> งบรายจ่ายอื่น 7011500</v>
          </cell>
          <cell r="C245" t="str">
            <v>20004 3300 6300 5000005</v>
          </cell>
        </row>
        <row r="247">
          <cell r="A247" t="str">
            <v>3.10.1</v>
          </cell>
          <cell r="B247" t="str">
            <v>ค่าจ้างบุคลากรปฏิบัติงานในสำนักงานเขตพื้นที่การศึกษาที่ขาดแคลน  จำนวน 4 อัตรา   ครั้งที่ 1  (ต.ค.69 - มี.ค 70 ) จำนวนเงิน 216,000.-บาท</v>
          </cell>
          <cell r="C247" t="str">
            <v>ศธ 04002/ว19353 ลว.29/ต.ค./2569 โอนครั้งที่ 39</v>
          </cell>
          <cell r="F247">
            <v>216000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A248" t="str">
            <v>3.10.1.1</v>
          </cell>
          <cell r="B248" t="str">
            <v>ค่าจ้างบุคลากรปฏิบัติงานในสำนักงานเขตพื้นที่การศึกษาที่ขาดแคลน จำนวน 4 อัตรา   ครั้งที่ 2  ก.พ. 69 จำนวนเงิน 31,300.-บาท</v>
          </cell>
          <cell r="C248" t="str">
            <v>ศธ 04002/ว2505 ลว. 12 ก.พ. 69 โอนครั้งที่ 300</v>
          </cell>
        </row>
        <row r="249">
          <cell r="A249" t="str">
            <v>3.10.1.2</v>
          </cell>
          <cell r="B249" t="str">
            <v>ค่าจ้างบุคลากรปฏิบัติงานในสำนักงานเขตพื้นที่การศึกษาที่ขาดแคลน จำนวน 4 อัตรา   ครั้งที่ 3  (เดือนมีนาคม 69) จำนวนเงิน 36,000.-บาท</v>
          </cell>
          <cell r="C249" t="str">
            <v>ศธ 04002/ว   ลว. 26 มี.ค. 69 โอนครั้งที่ 401</v>
          </cell>
        </row>
        <row r="250">
          <cell r="A250" t="str">
            <v>3.10.1.3</v>
          </cell>
          <cell r="B250" t="str">
            <v>ค่าจ้างบุคลากรปฏิบัติงานในสำนักงานเขตพื้นที่การศึกษาที่ขาดแคลน จำนวน 4 อัตรา   ครั้งที่ 4  2 เดือน (เดือนเมษายน-พฤษภาคม 69) จำนวนเงิน 72,000.-บาท</v>
          </cell>
          <cell r="C250" t="str">
            <v>ศธ 04002/ว6368   ลว. 21 เม.ย. 69 โอนครั้งที่ 444</v>
          </cell>
        </row>
        <row r="251">
          <cell r="A251" t="str">
            <v>3.10.1.4</v>
          </cell>
          <cell r="B251" t="str">
            <v>ค่าจ้างบุคลากรปฏิบัติงานในสำนักงานเขตพื้นที่การศึกษาที่ขาดแคลน จำนวน 4 อัตรา   ครั้งที่ 5  1 เดือน (มิถุนายน 69) จำนวนเงิน 36,000.-บาท</v>
          </cell>
          <cell r="C251" t="str">
            <v>ศธ 04002/ว8935   ลว. 27 พ.ค. 69 โอนครั้งที่ 595</v>
          </cell>
        </row>
        <row r="252">
          <cell r="A252" t="str">
            <v>3.10.1.5</v>
          </cell>
          <cell r="B252" t="str">
            <v>ค่าจ้างบุคลากรปฏิบัติงานในสำนักงานเขตพื้นที่การศึกษาที่ขาดแคลน จำนวน 4 อัตรา   ครั้งที่ 6  3 เดือน (ก.ค. - ก.ย 69) จำนวนเงิน 108,000.-บาท</v>
          </cell>
          <cell r="C252" t="str">
            <v>ศธ 04002/ว11353   ลว. 7 ก.ค. 69 โอนครั้งที่ 688</v>
          </cell>
        </row>
        <row r="254">
          <cell r="A254" t="str">
            <v>3.10.2</v>
          </cell>
          <cell r="B254" t="str">
            <v xml:space="preserve">ค่าจ้างครูผู้ช่วย จำนวน 24 อัตรา ครั้งที่ 1(ต.ค.69 - ธ.ค. 69) จำนวนเงิน 1,376,700.-บาท   </v>
          </cell>
          <cell r="C254" t="str">
            <v>ศธ 04002/ว19353 ลว.29/ต.ค./2569 โอนครั้งที่ 39</v>
          </cell>
          <cell r="F254">
            <v>1376700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</row>
        <row r="255">
          <cell r="A255" t="str">
            <v>3.10.2.1</v>
          </cell>
          <cell r="B255" t="str">
            <v xml:space="preserve">ค่าจ้างครูรายเดือนแก้ไขปัญหาสถานศึกษาขาดแคลนครูขั้นวิกฤต ค่าจ้าง 15,000บาทจำนวน 24 อัตรา ครั้งที่ 2 ก.พ.69จำนวนเงิน 325,300.-บาท </v>
          </cell>
          <cell r="C255" t="str">
            <v>ศธ 04002/ว2505 ลว. 12 ก.พ. 69 โอนครั้งที่ 300</v>
          </cell>
        </row>
        <row r="256">
          <cell r="A256" t="str">
            <v>3.10.2.1</v>
          </cell>
          <cell r="B256" t="str">
            <v xml:space="preserve">ค่าจ้างครูรายเดือนแก้ไขปัญหาสถานศึกษาขาดแคลนครูขั้นวิกฤต ค่าจ้าง 15,000บาทจำนวน 24 อัตรา ครั้งที่ 3 (เดือนมีนาคม 2569) จำนวนเงิน 360,000.-บาท </v>
          </cell>
          <cell r="C256" t="str">
            <v>ศธ 04002/ว   ลว. 26 มี.ค. 69 โอนครั้งที่ 401</v>
          </cell>
        </row>
        <row r="260">
          <cell r="A260" t="str">
            <v>3.10.2.2</v>
          </cell>
          <cell r="B260" t="str">
            <v xml:space="preserve">ค่าจ้างครูรายเดือนแก้ไขปัญหาสถานศึกษาขาดแคลนครูขั้นวิกฤต ค่าจ้าง 15,000บาทจำนวน 24 อัตรา ครั้งที่ 4 (เดือนเมษายน - พฤษภาคม 2569) จำนวนเงิน 720,000.-บาท </v>
          </cell>
          <cell r="C260" t="str">
            <v>ศธ 04002/ว6368   ลว. 21 เม.ย. 69 โอนครั้งที่ 444</v>
          </cell>
        </row>
        <row r="262">
          <cell r="A262" t="str">
            <v>3.10.3</v>
          </cell>
          <cell r="B262" t="str">
            <v>ค่าจ้างสำหรับโครงการครูคลังสมอง ครั้งที่ 1  ระยะเวลา     6 เดือน (ตุลาคม 2568 ถึง มีนาคม 2569) อัตราละ 15,000.-บาท 180,000 บาท</v>
          </cell>
          <cell r="C262" t="str">
            <v>ศธ 04002/ว47688 ลว. 30 ต.ค. 68 โอนครั้งที่ 30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A263" t="str">
            <v>3.10.3.1</v>
          </cell>
          <cell r="B263" t="str">
            <v>ค่าจ้างสำหรับโครงการครูคลังสมอง ครั้งที่ 2  ระยะเวลา 1 เดือน (เมษายน 2569) จำนวน 2 อัตราๆละ 15,000.-บาท จำนวนเงิน 30,000.-บาท</v>
          </cell>
          <cell r="C263" t="str">
            <v>ศธ 04002/ว5626 ลว. 2 เม.ย. 69 โอนครั้งที่ 408</v>
          </cell>
        </row>
        <row r="264">
          <cell r="A264" t="str">
            <v>3.10.3.2</v>
          </cell>
          <cell r="B264" t="str">
            <v>ค่าจ้างสำหรับโครงการครูคลังสมอง ครั้งที่ 3  ระยะเวลา  2 เดือน (พฤษภาคม - มิถุนายน 2569) 2 อัตราละ 15,000.-บาท  60,000 บาท</v>
          </cell>
          <cell r="C264" t="str">
            <v>ศธ 04002/ว6694 ลว. 23 เม.ย.69 โอนครั้งที่ 458</v>
          </cell>
        </row>
        <row r="265">
          <cell r="A265" t="str">
            <v>3.10.3.3</v>
          </cell>
          <cell r="B265" t="str">
            <v>โอนเงินกลับคืนส่วนกลาง ครั้งที่ 651 จำนวน -30,000บาท</v>
          </cell>
          <cell r="C265" t="str">
            <v>ศธ 04002/ว10146 ลว. 18 มิ.ย. 69 โอนครั้งที่ 651</v>
          </cell>
        </row>
        <row r="266">
          <cell r="A266">
            <v>3.11</v>
          </cell>
          <cell r="B266" t="str">
            <v>กิจกรรมจัดหาบุคลากรสนับสนุนการปฏิบัติงานให้ราชการ (กิจกรรมรองคืนครูให้นักเรียนสำหรับโรงเรียนปกติ)</v>
          </cell>
          <cell r="C266" t="str">
            <v>20004 69 00154 87195</v>
          </cell>
        </row>
        <row r="268">
          <cell r="A268">
            <v>1</v>
          </cell>
          <cell r="B268" t="str">
            <v xml:space="preserve"> งบรายจ่ายอื่น 6911500</v>
          </cell>
          <cell r="C268" t="str">
            <v>20004 3300 6300 5000009</v>
          </cell>
        </row>
        <row r="270">
          <cell r="A270" t="str">
            <v>3.11.1</v>
          </cell>
          <cell r="B270" t="str">
            <v xml:space="preserve">ค่าจ้างเหมาธุรการโรงเรียนรายเดิมจ้างต่อเนื่อง  อัตราละ 15,000.00 บาท จำนวน 32 อัตรา  ครั้งที่ 1  (ต.ค.69 - 31 มีค 69) จำนวนเงิน 2,880,000.-บาท </v>
          </cell>
          <cell r="C270" t="str">
            <v>ศธ 04002/ว19381 ลว.29 ต.ค.69 โอนครั้งที่ 44</v>
          </cell>
          <cell r="F270">
            <v>2880000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</row>
        <row r="271">
          <cell r="A271" t="str">
            <v>3.11.1.1</v>
          </cell>
          <cell r="B271" t="str">
            <v xml:space="preserve">ค่าจ้างธุรการโรงเรียนรายเดิมจ้างต่อเนื่อง  ค่าจ้าง 15,000.00 บาท จำนวน 32 อัตรา ครั้งที่ 2  (ก.พ. 69 - มี.ค 69) จำนวนเงิน 945,000.-บาท </v>
          </cell>
          <cell r="C271" t="str">
            <v>ศธ 04002/ว    ลว. 6  ก.พ. 69 โอนครั้งที่ 278</v>
          </cell>
        </row>
        <row r="272">
          <cell r="A272" t="str">
            <v>3.11.1.3</v>
          </cell>
          <cell r="B272" t="str">
            <v xml:space="preserve">ค่าจ้างธุรการโรงเรียนรายเดิมจ้างต่อเนื่อง  ค่าจ้าง 15,000.00 บาท จำนวน 32 อัตรา ครั้งที่ 3  (เม.ย.69-พ.ค.69) จำนวนเงิน 958,600.-บาท </v>
          </cell>
          <cell r="C272" t="str">
            <v>ศธ 04002/ว6304 ลว. 20 เม.ย. 69 โอนครั้งที่ 437</v>
          </cell>
        </row>
        <row r="273">
          <cell r="A273" t="str">
            <v>3.11.1.4</v>
          </cell>
          <cell r="B273" t="str">
            <v xml:space="preserve">ค่าจ้างธุรการโรงเรียนรายเดิมจ้างต่อเนื่อง  ค่าจ้าง 15,000.00 บาท จำนวน 32 อัตรา ครั้งที่ 1  (มิ.ย. 69) จำนวนเงิน 480,000.-บาท </v>
          </cell>
          <cell r="C273" t="str">
            <v>ศธ 04002/ว9737 ลว. 10 มิ.ย. 69 โอนครั้งที่ 627</v>
          </cell>
        </row>
        <row r="274">
          <cell r="A274" t="str">
            <v>3.11.1.5</v>
          </cell>
          <cell r="B274" t="str">
            <v xml:space="preserve">ค่าจ้างธุรการโรงเรียนรายเดิมจ้างต่อเนื่อง  ค่าจ้าง 15,000.00 บาท จำนวน 32 อัตรา ครั้งที่ 5  (ก.ค. - ก.ย. 69) จำนวนเงิน 1,420,800.-บาท </v>
          </cell>
          <cell r="C274" t="str">
            <v>ศธ 04002/ว12518 ลว. 21 ก.ค. 69 โอนครั้งที่ 741</v>
          </cell>
        </row>
        <row r="276">
          <cell r="A276" t="str">
            <v>3.11.2</v>
          </cell>
          <cell r="B276" t="str">
            <v>ค่าจ้างเหมาธุรการโรงเรียนรายเดิมจ้างต่อเนื่อง อัตราละ 9,000.-บาท  จำนวน 20 อัตรา ครั้งที่ 1  (ตค 69 -มีค 70) จำนวนเงิน  1,080,000.-บาท</v>
          </cell>
          <cell r="C276" t="str">
            <v>ศธ 04002/ว19381 ลว.29 ต.ค.69 โอนครั้งที่ 44</v>
          </cell>
          <cell r="F276">
            <v>1080000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</row>
        <row r="277">
          <cell r="A277" t="str">
            <v>3.11.2.1</v>
          </cell>
          <cell r="B277" t="str">
            <v>ค่าจ้างเหมาธุรการโรงเรียนรายเดิมจ้างต่อเนื่อง อัตราละ 9,000.-บาท  จำนวน 20 อัตรา ครั้งที่ 2  (ก.พ. 69 -มี.ค 69) จำนวนเงิน  342,000.-บาท</v>
          </cell>
          <cell r="C277" t="str">
            <v>ศธ 04002/ว    ลว. 6  ก.พ. 69 โอนครั้งที่ 278</v>
          </cell>
        </row>
        <row r="278">
          <cell r="A278" t="str">
            <v>3.11.2.2</v>
          </cell>
          <cell r="B278" t="str">
            <v>ค่าจ้างเหมาธุรการโรงเรียนรายเดิมจ้างต่อเนื่อง อัตราละ 9,000.-บาท  จำนวน 20 อัตรา ครั้งที่ 3  (เม.ย.-พ.ค. 69) จำนวนเงิน  336,800.-บาท</v>
          </cell>
          <cell r="C278" t="str">
            <v>ศธ 04002/ว6304 ลว. 20 เม.ย. 69 โอนครั้งที่ 437</v>
          </cell>
        </row>
        <row r="279">
          <cell r="A279" t="str">
            <v>3.11.2.3</v>
          </cell>
          <cell r="B279" t="str">
            <v>ค่าจ้างเหมาธุรการโรงเรียนรายเดิมจ้างต่อเนื่อง อัตราละ 9,000.-บาท  จำนวน 20 อัตรา ครั้งที่ 4  (มิ.ย. 69) จำนวนเงิน 180,000.-บาท</v>
          </cell>
          <cell r="C279" t="str">
            <v>ศธ 04002/ว9737 ลว. 10 มิ.ย. 69 โอนครั้งที่ 627</v>
          </cell>
        </row>
        <row r="280">
          <cell r="B280" t="str">
            <v>ค่าจ้างเหมาธุรการโรงเรียนรายเดิมจ้างต่อเนื่อง อัตราละ 9,000.-บาท  จำนวน 20 อัตรา ครั้งที่ 5  (ก.ค. - ก.ย. 69) จำนวนเงิน 470,800.-บาท</v>
          </cell>
          <cell r="C280" t="str">
            <v>ศธ 04002/ว12518 ลว. 21 ก.ค. 69 โอนครั้งที่ 741</v>
          </cell>
        </row>
        <row r="282">
          <cell r="A282" t="str">
            <v>3.11.3</v>
          </cell>
          <cell r="B282" t="str">
            <v>ค่าจ้างนักการภารโรง ค่าจ้าง 9,000.-บาท จำนวน 65 อัตรา  ครั้งที่ 1  (ตค 69 - มี.ค. 70) จำนวนเงิน 3,510,000 บาท</v>
          </cell>
          <cell r="C282" t="str">
            <v>ศธ 04002/ว19381 ลว.29 ต.ค.69 โอนครั้งที่ 44</v>
          </cell>
          <cell r="F282">
            <v>3510000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</row>
        <row r="283">
          <cell r="A283" t="str">
            <v>3.11.3.1</v>
          </cell>
          <cell r="B283" t="str">
            <v xml:space="preserve">นักการภารโรง จำนวน 65 อัตรา ครั้งที่ 2 (ก.พ.69-มี.ค.69) ค่าจ้าง 1,095,900.-บาท  </v>
          </cell>
          <cell r="C283" t="str">
            <v>ศธ 04002/ว    ลว. 6 ก.พ. 69 ครั้งที่ 278</v>
          </cell>
        </row>
        <row r="284">
          <cell r="A284" t="str">
            <v>3.11.3.2</v>
          </cell>
          <cell r="B284" t="str">
            <v>ค่าจ้างเหมาบริการนักการภารโรง อัตราละ 9,000.-บาท จำนวน 65 อัตรา ครั้งที่ 3 ระยะเวลา 2 เดือน (เม.ย.69 - พ.ค. 69)  จำนวนเงิน 1,101,800.-บาท</v>
          </cell>
          <cell r="C284" t="str">
            <v>ศธ 04002/ว6304 ลว. 20 เม.ย. 69 โอนครั้งที่ 437</v>
          </cell>
        </row>
        <row r="285">
          <cell r="A285" t="str">
            <v>3.11.3.3</v>
          </cell>
          <cell r="B285" t="str">
            <v>ค่าจ้างเหมาบริการนักการภารโรง อัตราละ 9,000.-บาท จำนวน 65 อัตรา ครั้งที่ 4 ระยะเวลา 1 เดือน (มิ.ย. 69)  จำนวนเงิน 585,000.-บาท</v>
          </cell>
          <cell r="C285" t="str">
            <v>ศธ 04002/ว9737 ลว. 10 มิ.ย. 69 โอนครั้งที่ 627</v>
          </cell>
        </row>
        <row r="287">
          <cell r="A287" t="str">
            <v>3.11.3.3</v>
          </cell>
          <cell r="B287" t="str">
            <v>ค่าจ้างเหมาบริการนักการภารโรง อัตราละ 9,000.-บาท จำนวน 65 อัตรา ครั้งที่ 5 ระยะเวลา 3 เดือน (ก.ค.- ก.ย. 69)  จำนวนเงิน 1,578,100.-บาท</v>
          </cell>
          <cell r="C287" t="str">
            <v>ศธ 04002/ว12518 ลว. 21 ก.ค. 69 โอนครั้งที่ 741</v>
          </cell>
        </row>
        <row r="289">
          <cell r="A289" t="str">
            <v>3.11.4</v>
          </cell>
          <cell r="B289" t="str">
            <v xml:space="preserve">นักการภารโรง กรณีทดแทนลูกจ้างประจำเกษียณอายุ เมื่อสิ้นปีงบประมาณ พ.ศ. 2568 หรือว่างลงโดยเหตุอื่นระหว่างปีงบประมาณ         พ.ศ. 2568 ระยะเวลา 2 เดือน (ธันวาคม 2568 - มกราคม 2569) ครั้งที่ 2 </v>
          </cell>
          <cell r="C289" t="str">
            <v>ศธ 04002/ว50636 ลว. 16 ธ.ค 68 โอนครั้งที่ 153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</row>
        <row r="290">
          <cell r="B290" t="str">
            <v>โอนไปเครื่องปรับอากาศ (36000)</v>
          </cell>
          <cell r="C290" t="str">
            <v>โอนเปลี่ยนแลง 2/69 ลว 28 ก.ย. 69</v>
          </cell>
        </row>
        <row r="291"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</row>
        <row r="294">
          <cell r="A294">
            <v>2</v>
          </cell>
          <cell r="B294" t="str">
            <v xml:space="preserve"> งบรายจ่ายอื่น 6911500</v>
          </cell>
          <cell r="C294" t="str">
            <v>20004 31006100 5000027</v>
          </cell>
        </row>
        <row r="295">
          <cell r="A295" t="str">
            <v>3.11.2.1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</row>
        <row r="296">
          <cell r="A296" t="str">
            <v>3.11.2.2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</row>
        <row r="298">
          <cell r="A298">
            <v>3.12</v>
          </cell>
          <cell r="B298" t="str">
            <v xml:space="preserve">กิจกรรมการยกระดับคุณภาพการเรียนรู้ภาษาไทย  </v>
          </cell>
          <cell r="C298" t="str">
            <v>20004 70 96778 00000</v>
          </cell>
        </row>
        <row r="299">
          <cell r="B299" t="str">
            <v xml:space="preserve"> งบรายจ่ายอื่น 7011500</v>
          </cell>
          <cell r="C299" t="str">
            <v>20004 31006100 5000029</v>
          </cell>
        </row>
        <row r="300">
          <cell r="A300" t="str">
            <v>3.10.1</v>
          </cell>
          <cell r="B300" t="str">
            <v xml:space="preserve">ค่าใช้จ่ายในการเดินทางเข้าร่วมประชุมอบรมเชิงปฏิบัติการพัฒนาองค์ความรู้เพื่อเสริมสร้างศักยภาพการจัดการเรียนการสอนด้านการอ่านและการเขียนภาษาไทยสำหรับครูสอนภาษาไทย ชั้นประถมศึกษาปีที่ 5-6 ระหว่างวันที่ 29 เมษายน - 2 พฤษภาคม 2567  ณ โรงแรมเอเชียแอร์พอร์ท จังหวัดปทุมธานี </v>
          </cell>
          <cell r="C300" t="str">
            <v>ศธ 04002/ว2546 ลว 24 มิย 67 โอนครั้งที่ 152</v>
          </cell>
        </row>
        <row r="304">
          <cell r="A304">
            <v>4</v>
          </cell>
          <cell r="B304" t="str">
            <v xml:space="preserve">โครงการเสริมสร้างระเบียบวินัย คุณธรรมและจริยธรรมและคุณลักษณะอันพึงประสงค์  </v>
          </cell>
          <cell r="C304" t="str">
            <v>20004 31006200</v>
          </cell>
        </row>
        <row r="305">
          <cell r="B305" t="str">
            <v>งบรายจ่ายอื่น 7011500</v>
          </cell>
          <cell r="C305" t="str">
            <v xml:space="preserve">20004 31006200 </v>
          </cell>
        </row>
        <row r="306">
          <cell r="A306">
            <v>4.0999999999999996</v>
          </cell>
          <cell r="B306" t="str">
            <v xml:space="preserve">กิจกรรมส่งเสริมกิจกรรมนักเรียนเพื่อเสริมสร้างคุณธรรม จริยธรรม และลักษณะที่พึงประสงค์ </v>
          </cell>
          <cell r="C306" t="str">
            <v>20004 70 5203900000</v>
          </cell>
        </row>
        <row r="307">
          <cell r="B307" t="str">
            <v>งบรายจ่ายอื่น 7011500</v>
          </cell>
          <cell r="C307" t="str">
            <v>20004 31006200 5000003</v>
          </cell>
        </row>
        <row r="308">
          <cell r="B308" t="str">
            <v>ค่าใช้จ่ายในการเดินทางสำหรับคณะทำงานและผู้เข้าร่วมการอบรมสัมมนาสภานักเรียน ระดับประเทศ ประจำปี 2566 "สภานักเรียน สพฐ. สานต่อแนวทางที่สร้างสรรค์เรียนรู้อย่างเท่าทัน มุ่งมันประชาธิปไตย"  ระหว่างวันที่ 9 – 14 มกราคม 2566 ณ โรงแรมเดอะพาลาสโซ กรุงเทพมหานคร</v>
          </cell>
          <cell r="C308" t="str">
            <v xml:space="preserve">ศธ 04002/ว2221 ลว. 5 มิย 2567 โอนครั้งที่ 86  </v>
          </cell>
        </row>
        <row r="309">
          <cell r="B309" t="str">
            <v xml:space="preserve">เข้าร่วมประชุมเชิงปฏิบัติการโครงการลูกเสือดิจิทัล เพื่อการศึกษาขั้นพื้นฐาน  ระหว่างวันที่ 15 - 18 กรกฎาคม 2567 ณ โรงแรมเดอะพาลาสโซ กรุงเทพมหานคร </v>
          </cell>
          <cell r="C309" t="str">
            <v>ศธ 04002/ว2796 ลว.2 ก.ค. 2567 โอนครั้งที่ 175</v>
          </cell>
        </row>
        <row r="310">
          <cell r="B310" t="str">
            <v>งบรายจ่ายอื่น 6911500</v>
          </cell>
          <cell r="C310" t="str">
            <v>20004 31006200 5000001</v>
          </cell>
        </row>
        <row r="311">
          <cell r="A311" t="str">
            <v>4.1.3</v>
          </cell>
          <cell r="B311" t="str">
            <v>ค่าใช้จ่ายดำเนินงานโครงการนักธุรกิจน้อยมีคุณธรรมนำสู่เศรษฐกิจสร้างสรรค์  รร ประชาธิปัตย์</v>
          </cell>
          <cell r="C311" t="str">
            <v>ศธ 04002/ว3577 ลว.15 ส.ค. 2567 โอนครั้งที่ 351</v>
          </cell>
        </row>
        <row r="313">
          <cell r="B313" t="str">
            <v xml:space="preserve">กิจกรรมส่งเสริมคุณธรรม จริยธรรมและคุณลักษณะอันพึงประสงค์และค่านิยมของชาติ            </v>
          </cell>
          <cell r="C313" t="str">
            <v>20004 70 86179 00000</v>
          </cell>
        </row>
        <row r="314">
          <cell r="B314" t="str">
            <v>งบรายจ่ายอื่น 7011500</v>
          </cell>
        </row>
        <row r="315">
          <cell r="A315" t="str">
            <v>4.2.1</v>
          </cell>
          <cell r="B315" t="str">
            <v xml:space="preserve">ค่าใช้จ่ายดำเนินงานโครงการโรงเรียนคุณธรรม สพฐ. เพื่อเป็นค่าใช้จ่ายในการเดินทางเข้าร่วมประชุมปฏิบัติการพัฒนาโรงเรียนในโครงการกองทุนพัฒนาเด็กและเยาวชนในถิ่นทุรกันดาร ตามพระราชดำริ สมเด็จพระกนิษฐาธิราชเจ้ากรมสมเด็จพระเทพรัตนราชสุดาฯ สยามบรมราชกุมารี ระหว่างวันที่ 11 - 13 ธันวาคม 2565 ณ โรงแรมเอเชียแอร์พอร์ต จังหวัดปทุมธานี       </v>
          </cell>
          <cell r="C315" t="str">
            <v>ศธ 04002/ว58 ลว. 9 มค 66 โอนครั้งที่ 176</v>
          </cell>
          <cell r="F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A316" t="str">
            <v>4.2.2</v>
          </cell>
          <cell r="B316" t="str">
            <v xml:space="preserve">ค่าใช้จ่ายในการเดินทางเข้าร่วมประชุมปฏิบัติการจัดทำแผนขับเคลื่อนโครงการโรงเรียนคุณธรรม สพฐ. สำหรับทีมเคลื่อนที่เร็ว (Rovig  Team : RT) ประจำปีงบประมาณ พ.ศ. 2566  ระหว่างวันที่ 14 - 16 กรกฎาคม  2566 ณ โรงแรมเอวาน่า กรุงเทพมหานคร </v>
          </cell>
          <cell r="C316" t="str">
            <v>ศธ 04002/ว3099 ลว. 3 สค 66 โอนครั้งที่ 719</v>
          </cell>
          <cell r="F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</row>
        <row r="320">
          <cell r="A320">
            <v>5</v>
          </cell>
          <cell r="B320" t="str">
            <v>โครงการโรงเรียนคุณภาพ</v>
          </cell>
          <cell r="C320" t="str">
            <v>20004 3300 B800</v>
          </cell>
        </row>
        <row r="321">
          <cell r="C321" t="str">
            <v>20004 3320 B800 2000000</v>
          </cell>
        </row>
        <row r="322">
          <cell r="B322" t="str">
            <v>งบลงทุน   70113xx</v>
          </cell>
        </row>
        <row r="325">
          <cell r="A325">
            <v>5.0999999999999996</v>
          </cell>
          <cell r="B325" t="str">
            <v xml:space="preserve">กิจกรรมขับเคลื่อนโรงเรียนคุณภาพ  </v>
          </cell>
          <cell r="C325" t="str">
            <v>20004 70 00132 00000</v>
          </cell>
        </row>
        <row r="326">
          <cell r="B326" t="str">
            <v>งบดำเนินงาน  70112xx</v>
          </cell>
          <cell r="C326" t="str">
            <v>20004 3320 B800 2000000</v>
          </cell>
        </row>
        <row r="327">
          <cell r="A327" t="str">
            <v>5.1.1</v>
          </cell>
          <cell r="B327" t="str">
            <v>ค่าใช้จ่ายในการบริหารจัดสอบการประเมินความสามารถด้านการอ่านของผู้เรียน (RT) ชั้นประถมศึกษาปีที่ 1 และการประเมินคุณภาพผู้เรียน (NT) ชั้นประถมศึกษาปีที่ 3 ปีการศึกษา 2568 สำหรับโรงเรียนโครงการ 1 อำเภอ 1 โรงเรียนคุณภาพ</v>
          </cell>
          <cell r="C327" t="str">
            <v>ศธ 04002/ว1385 ลว. 28 ม.ค.69 โอนครั้งที่ 259</v>
          </cell>
          <cell r="F327">
            <v>0</v>
          </cell>
          <cell r="G327">
            <v>0</v>
          </cell>
          <cell r="H327">
            <v>0</v>
          </cell>
          <cell r="K327">
            <v>0</v>
          </cell>
          <cell r="L327">
            <v>0</v>
          </cell>
        </row>
        <row r="328">
          <cell r="A328" t="str">
            <v>5.1.2</v>
          </cell>
          <cell r="B328" t="str">
            <v>ค่าใช้จ่ายในการเดินทางเข้าร่วมการประชุมเชิงปฏิบัติการผู้รับผิดชอบ โครงการ 1 อำเภอ 1 โรงเรียนคุณภาพประจำปีงบประมาณ พ.ศ. 2569 ระหว่างวันที่ 16 – 18 มีนาคม 2569 ณ โรงแรมริเวอร์ไซด์ กรุงเทพมหานค</v>
          </cell>
          <cell r="C328" t="str">
            <v>ศธ 04002/ว5137 ลว. 25 มี.ค.69 โอนครั้งที่ 390</v>
          </cell>
          <cell r="F328">
            <v>0</v>
          </cell>
          <cell r="G328">
            <v>0</v>
          </cell>
          <cell r="H328">
            <v>0</v>
          </cell>
          <cell r="K328">
            <v>0</v>
          </cell>
          <cell r="L328">
            <v>0</v>
          </cell>
        </row>
        <row r="329">
          <cell r="A329" t="str">
            <v>5.1.3</v>
          </cell>
          <cell r="B329" t="str">
            <v xml:space="preserve">ค่าจ้างครูผู้สอนภาษาอังกฤษและภาษาจีน ภาคเรียนที่ 2 ปีการศึกษา 2569 ระยะเวลา  3  เดือน (ตค 69 - ธค 69)  จำนวน 3 อัตราเดือนละ 27,000.-บาท และ 20,000 บาท จำนวนเงิน 222,000.-บาท </v>
          </cell>
          <cell r="C329" t="str">
            <v>ศธ 04002/ว19357 ลว. 29 ต.ค.69 ครั้งที่ 34</v>
          </cell>
          <cell r="F329">
            <v>222000</v>
          </cell>
          <cell r="G329">
            <v>0</v>
          </cell>
          <cell r="H329">
            <v>0</v>
          </cell>
          <cell r="K329">
            <v>0</v>
          </cell>
          <cell r="L329">
            <v>0</v>
          </cell>
        </row>
        <row r="330">
          <cell r="A330" t="str">
            <v>5.1.3.1</v>
          </cell>
          <cell r="B330" t="str">
            <v xml:space="preserve">ค่าจ้างครูผู้สอนภาษาอังกฤษและภาษาจีน ภาคเรียนที่ 1 ปีการศึกษา 2569  (ครั้งที่ 2) ระยะเวลา 3 เดือน (เม.ย. 69 - 30 มิ.ย. 69) อัตราเดือนล 27,000 บาท จำนวนเงิน 243,000.-บาท </v>
          </cell>
          <cell r="C330" t="str">
            <v>ศธ 04002/ว6268 ลว. 20 เม.ย. 69 ครั้งที่ 433</v>
          </cell>
        </row>
        <row r="332">
          <cell r="A332" t="str">
            <v>5.1.4</v>
          </cell>
          <cell r="B332" t="str">
            <v>ค่าใช้จ่ายในการเดินทางเข้ารับการอบรมเชิงปฏิบัติการพัฒนาศักยภาพผู้รับผิดชอบโครงการ 1 อำเภอ 1 โรงเรียนคุณภาพ  สู่มาตรฐาน Google Certified Educator (GCE)  ระหว่างวันที่ 26 – 29 เมษายน 2569 ณ โรงแรมบางกอกพาเลส กรุงเทพมหานคร</v>
          </cell>
          <cell r="C332" t="str">
            <v>ศธ 04002/ว6769  ลว. 29 เม.ย. 69 ครั้งที่ 459</v>
          </cell>
          <cell r="F332">
            <v>0</v>
          </cell>
          <cell r="G332">
            <v>0</v>
          </cell>
          <cell r="H332">
            <v>0</v>
          </cell>
          <cell r="K332">
            <v>0</v>
          </cell>
          <cell r="L332">
            <v>0</v>
          </cell>
        </row>
        <row r="333">
          <cell r="A333" t="str">
            <v>5.1.5</v>
          </cell>
          <cell r="B333" t="str">
            <v xml:space="preserve">เพื่อเป็นค่าใช้จ่ายในการเดินทางเข้าร่วมการอบรมเชิงปฏิบัติการพัฒนาศักยภาพครูและบุคลากรทางการศึกษา สู่มาตรฐาน Google Certified Educator (GCE)  ระหว่างวันที่ 4 – 6 มิถุนายน 2569 ณ โรงแรมบางกอกพาเลส กรุงเทพมหานคร  </v>
          </cell>
          <cell r="C333" t="str">
            <v>ศธ 04002/ว8897  ลว. 27 พ.ค. 69 ครั้งที่ 588</v>
          </cell>
          <cell r="F333">
            <v>0</v>
          </cell>
          <cell r="G333">
            <v>0</v>
          </cell>
          <cell r="H333">
            <v>0</v>
          </cell>
          <cell r="K333">
            <v>0</v>
          </cell>
          <cell r="L333">
            <v>0</v>
          </cell>
        </row>
        <row r="334">
          <cell r="A334" t="str">
            <v>5.1.5</v>
          </cell>
          <cell r="B334" t="str">
            <v xml:space="preserve">ค่าใช้จ่ายในการเดินทางเข้าร่วมการประชุมเชิงปฏิบัติการพัฒนาศักยภาพ School Partner (SP) ภาครัฐ ในโครงการคอนเน็กซ์อีดี ประจำปี พ.ศ. 2569 ระหว่างวันที่ 11 – 13 มิถุนายน 2569 ณ โรงแรมดิ ไอเดิล โฮเท็ล แอนด์ เรสซิเด็นซ์  </v>
          </cell>
          <cell r="C334" t="str">
            <v>ศธ 04002/ว8960 ลว. 28 พ.ค. 69 ครั้งที่ 593</v>
          </cell>
          <cell r="F334">
            <v>0</v>
          </cell>
          <cell r="G334">
            <v>0</v>
          </cell>
          <cell r="H334">
            <v>0</v>
          </cell>
          <cell r="K334">
            <v>0</v>
          </cell>
          <cell r="L334">
            <v>0</v>
          </cell>
        </row>
        <row r="335">
          <cell r="A335" t="str">
            <v>5.1.6</v>
          </cell>
          <cell r="B335" t="str">
            <v xml:space="preserve">ค่าใช้จ่ายในการดำเนินการส่งเสริม สนับสนุน และยกระดับคุณภาพการจัดการศึกษาของสถานศึกษา  โครงการ 1 อำเภอ 1 โรงเรียนคุณภาพ      </v>
          </cell>
          <cell r="C335" t="str">
            <v>ศธ 04002/ว41380 ลว. 29 ก.ค.68 ครั้งที่ 760</v>
          </cell>
          <cell r="F335">
            <v>0</v>
          </cell>
          <cell r="G335">
            <v>0</v>
          </cell>
          <cell r="H335">
            <v>0</v>
          </cell>
          <cell r="K335">
            <v>0</v>
          </cell>
          <cell r="L335">
            <v>0</v>
          </cell>
        </row>
        <row r="336">
          <cell r="A336" t="str">
            <v>5.1.7</v>
          </cell>
          <cell r="B336" t="str">
            <v xml:space="preserve">ค่าใช้จ่ายในการเดินทางเข้าร่วมการอบรมเชิงปฏิบัติการพัฒนาสมรรถนะศึกษานิเทศก์ ผู้นำเทคโนโลยี เพื่อการบริหารจัดการและการเรียนรู้  โครงการ 1 อำเภอ 1 โรงเรียนคุณภาพ ระหว่างวันที่ 12 – 13 มิถุนายน 2568 ณ โรงแรมริเวอร์ไซด์ กรุงเทพมหานคร </v>
          </cell>
          <cell r="C336" t="str">
            <v>ศธ 04002/ว2721 ลว. 19 มิ.ย.68 ครั้งที่ 598</v>
          </cell>
          <cell r="F336">
            <v>0</v>
          </cell>
          <cell r="G336">
            <v>0</v>
          </cell>
          <cell r="H336">
            <v>0</v>
          </cell>
          <cell r="K336">
            <v>0</v>
          </cell>
          <cell r="L336">
            <v>0</v>
          </cell>
        </row>
        <row r="337">
          <cell r="A337" t="str">
            <v>5.1.8</v>
          </cell>
          <cell r="B337" t="str">
            <v xml:space="preserve">ค่าใช้จ่ายในการพัฒนาคุณภาพเชิงระบบที่สอดคล้องกับบริบทและประเด็นการพัฒนาที่ได้จากการใช้เครื่องมือแบบสะท้อนคุณภาพของสถานศึกษา โครการ 1 อำเภอ 1 โรงเรียนคุณภาพ </v>
          </cell>
          <cell r="C337" t="str">
            <v>ศธ 04002/ว41320  ลว. 25 ก.ค.68 ครั้งที่ 754</v>
          </cell>
          <cell r="F337">
            <v>0</v>
          </cell>
          <cell r="G337">
            <v>0</v>
          </cell>
          <cell r="H337">
            <v>0</v>
          </cell>
          <cell r="K337">
            <v>0</v>
          </cell>
          <cell r="L337">
            <v>0</v>
          </cell>
        </row>
        <row r="339">
          <cell r="A339">
            <v>5.2</v>
          </cell>
          <cell r="B339" t="str">
            <v>กิจกรรมการยกระดับคุณภาพการศึกษาเพื่อขับเคลื่อนโรงเรียนคุณภาพ</v>
          </cell>
          <cell r="C339" t="str">
            <v>20004 70 00133 00000</v>
          </cell>
        </row>
        <row r="340">
          <cell r="B340" t="str">
            <v>ค่าครุภัณฑ์   7011310</v>
          </cell>
        </row>
        <row r="341">
          <cell r="B341" t="str">
            <v>ครุภัณฑ์  สำนักงาน 120611</v>
          </cell>
        </row>
        <row r="342">
          <cell r="A342" t="str">
            <v>5.1.1</v>
          </cell>
          <cell r="B342" t="str">
            <v>โต๊ะเก้าอี้นักเรียน สำหรับนักเรียนประถมศึกษา</v>
          </cell>
          <cell r="C342" t="str">
            <v>ที่ ศธ 04087/ว49453/25 พย 68 ครั้งที่ 104</v>
          </cell>
        </row>
        <row r="343">
          <cell r="A343" t="str">
            <v>1)</v>
          </cell>
          <cell r="B343" t="str">
            <v>โรงเรียนวัดแสงสรรค์</v>
          </cell>
          <cell r="C343" t="str">
            <v>200043300B8003110429</v>
          </cell>
          <cell r="F343">
            <v>0</v>
          </cell>
          <cell r="G343">
            <v>0</v>
          </cell>
          <cell r="H343">
            <v>0</v>
          </cell>
          <cell r="K343">
            <v>0</v>
          </cell>
          <cell r="L343">
            <v>0</v>
          </cell>
        </row>
        <row r="344">
          <cell r="A344" t="str">
            <v>5.1.2</v>
          </cell>
          <cell r="B344" t="str">
            <v>โต๊ะเก้าอี้นักเรียน สำหรับนักเรียนก่อนประถมศึกษา</v>
          </cell>
          <cell r="C344" t="str">
            <v>ที่ ศธ 04087/ว49453/25 พย 68 ครั้งที่ 104</v>
          </cell>
        </row>
        <row r="345">
          <cell r="A345" t="str">
            <v>1)</v>
          </cell>
          <cell r="B345" t="str">
            <v>โรงเรียนวัดจตุพิธวราวาส</v>
          </cell>
          <cell r="C345" t="str">
            <v>200043300B8003110430</v>
          </cell>
          <cell r="F345">
            <v>0</v>
          </cell>
          <cell r="G345">
            <v>0</v>
          </cell>
          <cell r="H345">
            <v>0</v>
          </cell>
          <cell r="K345">
            <v>0</v>
          </cell>
          <cell r="L345">
            <v>0</v>
          </cell>
        </row>
        <row r="357">
          <cell r="A357">
            <v>5.3</v>
          </cell>
          <cell r="B357" t="str">
            <v>กิจกรรมการยกระดับคุณภาพการศึกษาสำหรับโรงเรียนคุณภาพตามนโยบาย 1 อำเภอ 1 โรงเรียนคุณภาพ</v>
          </cell>
          <cell r="C357" t="str">
            <v>20004 70 00134 00000</v>
          </cell>
        </row>
        <row r="358">
          <cell r="A358" t="str">
            <v>5.3.1</v>
          </cell>
          <cell r="B358" t="str">
            <v>ค่าครุภัณฑ์   7011310</v>
          </cell>
          <cell r="C358" t="str">
            <v xml:space="preserve">20004 3300B800 </v>
          </cell>
        </row>
        <row r="359">
          <cell r="B359" t="str">
            <v>ครุภัณฑ์สำนักงาน 120601</v>
          </cell>
          <cell r="C359" t="str">
            <v>120601</v>
          </cell>
        </row>
        <row r="360">
          <cell r="A360" t="str">
            <v>5.3.1.1</v>
          </cell>
          <cell r="B360" t="str">
            <v>ถังน้ำ แบบสเตนเลส ขนาดความจุ 2,000 ลิตร โรงเรียนวัดลาดสนุ่น</v>
          </cell>
          <cell r="C360" t="str">
            <v>ที่ ศธ 04087/ว49453/25 พย 68 ครั้งที่ 104</v>
          </cell>
        </row>
        <row r="361">
          <cell r="A361" t="str">
            <v>1)</v>
          </cell>
          <cell r="B361" t="str">
            <v xml:space="preserve"> โรงเรียนวัดลาดสนุ่น</v>
          </cell>
          <cell r="C361" t="str">
            <v>200043300B8003111326</v>
          </cell>
          <cell r="F361">
            <v>0</v>
          </cell>
          <cell r="G361">
            <v>0</v>
          </cell>
          <cell r="H361">
            <v>0</v>
          </cell>
          <cell r="K361">
            <v>0</v>
          </cell>
          <cell r="L361">
            <v>0</v>
          </cell>
        </row>
        <row r="362">
          <cell r="A362" t="str">
            <v>5.3.1.2</v>
          </cell>
          <cell r="B362" t="str">
            <v xml:space="preserve">เครื่องทำลายเอกสาร แบบตัดละเอียด ทำลายครั้งละ 30 แผ่น </v>
          </cell>
          <cell r="C362" t="str">
            <v>ที่ ศธ 04087/ว49453/25 พย 68 ครั้งที่ 104</v>
          </cell>
        </row>
        <row r="364">
          <cell r="A364" t="str">
            <v>1)</v>
          </cell>
          <cell r="B364" t="str">
            <v>โรงเรียนวัดลาดสนุ่น</v>
          </cell>
          <cell r="C364" t="str">
            <v>200043300B8003111329</v>
          </cell>
          <cell r="F364">
            <v>0</v>
          </cell>
          <cell r="G364">
            <v>0</v>
          </cell>
          <cell r="H364">
            <v>0</v>
          </cell>
          <cell r="K364">
            <v>0</v>
          </cell>
          <cell r="L364">
            <v>0</v>
          </cell>
        </row>
        <row r="365">
          <cell r="A365" t="str">
            <v>5.3.1.2</v>
          </cell>
          <cell r="B365" t="str">
            <v xml:space="preserve">พัดลม แบบโคจรติดผนัง ขนาดไม่น้อยกว่า 16 นิ้ว (400 มิลลิเมตร) </v>
          </cell>
          <cell r="C365" t="str">
            <v>ที่ ศธ 04087/ว49453/25 พย 68 ครั้งที่ 104</v>
          </cell>
        </row>
        <row r="367">
          <cell r="A367" t="str">
            <v>1)</v>
          </cell>
          <cell r="B367" t="str">
            <v>โรงเรียนวัดมูลจินดาราม</v>
          </cell>
          <cell r="C367" t="str">
            <v>200043300B8003111330</v>
          </cell>
          <cell r="F367">
            <v>0</v>
          </cell>
          <cell r="G367">
            <v>0</v>
          </cell>
          <cell r="H367">
            <v>0</v>
          </cell>
          <cell r="K367">
            <v>0</v>
          </cell>
          <cell r="L367">
            <v>0</v>
          </cell>
        </row>
        <row r="368">
          <cell r="B368" t="str">
            <v>ครุภัณฑ์การศึกษา 120611</v>
          </cell>
          <cell r="C368" t="str">
            <v>120611</v>
          </cell>
        </row>
        <row r="369">
          <cell r="A369" t="str">
            <v>5.3.1.1</v>
          </cell>
          <cell r="B369" t="str">
            <v xml:space="preserve">โต๊ะเก้าอี้นักเรียน สำหรับนักเรียนประถมศึกษา </v>
          </cell>
          <cell r="C369" t="str">
            <v>ที่ ศธ 04087/ว19049/27 ต.ค. 69 ครั้งที่ 27</v>
          </cell>
        </row>
        <row r="370">
          <cell r="A370" t="str">
            <v>1)</v>
          </cell>
          <cell r="B370" t="str">
            <v>โรงเรียนชุมชนบึงบา</v>
          </cell>
          <cell r="C370" t="str">
            <v>200043300B8003110294</v>
          </cell>
          <cell r="F370">
            <v>320600</v>
          </cell>
          <cell r="G370">
            <v>0</v>
          </cell>
          <cell r="H370">
            <v>0</v>
          </cell>
          <cell r="K370">
            <v>0</v>
          </cell>
          <cell r="L370">
            <v>0</v>
          </cell>
        </row>
        <row r="371">
          <cell r="A371" t="str">
            <v>5.3.1.4</v>
          </cell>
          <cell r="B371" t="str">
            <v xml:space="preserve">ตู้แช่อาหาร ขนาด 20 คิวบิกฟุต </v>
          </cell>
          <cell r="C371" t="str">
            <v>ที่ ศธ 04087/ว49453/25 พย 68 ครั้งที่ 104</v>
          </cell>
        </row>
        <row r="372">
          <cell r="A372" t="str">
            <v>1)</v>
          </cell>
          <cell r="B372" t="str">
            <v>โรงเรียนวัดมูลจินดาราม</v>
          </cell>
          <cell r="C372" t="str">
            <v>200043300B8003111328</v>
          </cell>
          <cell r="F372">
            <v>0</v>
          </cell>
          <cell r="G372">
            <v>0</v>
          </cell>
          <cell r="H372">
            <v>0</v>
          </cell>
          <cell r="K372">
            <v>0</v>
          </cell>
          <cell r="L372">
            <v>0</v>
          </cell>
        </row>
        <row r="373">
          <cell r="B373" t="str">
            <v>งบรายจ่ายอื่น   7011500</v>
          </cell>
          <cell r="C373" t="str">
            <v>20004 3100B600 5000001</v>
          </cell>
        </row>
        <row r="374">
          <cell r="A374" t="str">
            <v>5.1.1.1</v>
          </cell>
          <cell r="B374" t="str">
            <v>ค่าใช้จ่ายดำเนินโครงการโรงเรียนคุณภาพตามนโยบาย “1 อำเภอ 1 โรงเรียนคุณภาพ” ระหว่างวันที่ 29 – 31 มีนาคม 2567 ณ โรงแรมริเวอร์ไซด์ กรุงเทพมหานคร</v>
          </cell>
          <cell r="C374" t="str">
            <v>ศธ 04002/ว1964 ลว.23 พค 67 โอนครั้งที่ 42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</row>
        <row r="375">
          <cell r="A375" t="str">
            <v>5.1.1.2</v>
          </cell>
          <cell r="B375" t="str">
            <v xml:space="preserve">ค่าใช้จ่ายในการบริหารโครงการโรงเรียนคุณภาพ ตามนโยบาย “1 อำเภอ 1 โรงเรียนคุณภาพ”  </v>
          </cell>
          <cell r="C375" t="str">
            <v>ศธ 04002/ว2152 ลว.31 พค โอนครั้งที่ 78</v>
          </cell>
        </row>
        <row r="376">
          <cell r="A376" t="str">
            <v>5.1.1.3</v>
          </cell>
          <cell r="B376" t="str">
            <v>ค่าใช้จ่ายในการยกระดับคุณภาพการศึกษาในโรงเรียนคุณภาพ ตามนโยบาย “1 ตำบล  1 โรงเรียนคุณภาพ” 1. โรงเรียนวัดมูลจินดาราม จำนวนเงิน 22,000.00 บาท 2. โรงเรียนวัดลาดสนุ่น จำนวนเงิน 22,000.00 บาท 3. โรงเรียนชุมชนบึงบา จำนวนเงิน 22,000.00 บาท</v>
          </cell>
          <cell r="C376" t="str">
            <v>ศธ 04002/ว3401 ลว.6 ส.ค.2567 โอนครั้งที่ 289 กำหนดส่ง 31 สค 67</v>
          </cell>
        </row>
        <row r="414">
          <cell r="A414">
            <v>5.4</v>
          </cell>
          <cell r="B414" t="str">
            <v>กิจกรรมการก่อสร้าง ปรับปรุง ซ่อมแซมอาคารเรียนและสิ่งก่อสร้างประกอบเพื่อขับเคลื่อนโรงเรียนคุณภาพตามนโยบาย 1 อำเภอ 1 โรงเรียนคุณภาพ</v>
          </cell>
          <cell r="C414" t="str">
            <v>20004 70 00135 00000</v>
          </cell>
        </row>
        <row r="416">
          <cell r="B416" t="str">
            <v>งบลงทุน  ค่าที่ดินและสิ่งก่อสร้าง7011320</v>
          </cell>
        </row>
        <row r="417">
          <cell r="A417" t="str">
            <v>5.4.1</v>
          </cell>
          <cell r="B417" t="str">
            <v>ปรับปรุงซ่อมแซมอาคารเรียนอาคารประกอบและสิ่งก่อสร้างอื่น</v>
          </cell>
          <cell r="C417" t="str">
            <v>ศธ04002/ว19356   ลว. 29 ต.ค. 69  โอนครั้งที่ 28</v>
          </cell>
        </row>
        <row r="418">
          <cell r="A418" t="str">
            <v>1)</v>
          </cell>
          <cell r="B418" t="str">
            <v>โรงเรียนวัดลาดสนุ่น</v>
          </cell>
          <cell r="C418" t="str">
            <v>200043300B8003210357</v>
          </cell>
          <cell r="D418">
            <v>499000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</row>
        <row r="420">
          <cell r="A420" t="str">
            <v>2)</v>
          </cell>
          <cell r="B420" t="str">
            <v>โรงเรียนวัดมูลจินดาราม</v>
          </cell>
          <cell r="C420" t="str">
            <v>200043300B8003210359</v>
          </cell>
          <cell r="D420">
            <v>495000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</row>
        <row r="422">
          <cell r="A422" t="str">
            <v>3)</v>
          </cell>
          <cell r="B422" t="str">
            <v>โรงเรียนชุมชนบึงบา</v>
          </cell>
          <cell r="C422" t="str">
            <v>200043300B8003210358</v>
          </cell>
          <cell r="D422">
            <v>2969000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</row>
        <row r="428">
          <cell r="A428" t="str">
            <v>5.4.2</v>
          </cell>
          <cell r="B428" t="str">
            <v xml:space="preserve">รายการก่อสร้างปรับปรุงซ่อมแซมอาคารเรียนอาคารประกอบและสิ่งก่อสร้างอื่นที่ชำรุดทรุดโทรมและที่ประสบอุบัติภัย </v>
          </cell>
          <cell r="C428" t="str">
            <v>ศธ04002/ว2239 ลว.27 พค 68 โอนครั้งที่ 519</v>
          </cell>
        </row>
        <row r="429">
          <cell r="A429" t="str">
            <v>1)</v>
          </cell>
          <cell r="B429" t="str">
            <v xml:space="preserve">โรงเรียนวัดประยูรธรรมาราม </v>
          </cell>
          <cell r="C429" t="str">
            <v>20004  3300 B800 321ZZZZ</v>
          </cell>
          <cell r="F429">
            <v>0</v>
          </cell>
          <cell r="G429">
            <v>0</v>
          </cell>
          <cell r="H429">
            <v>0</v>
          </cell>
          <cell r="K429">
            <v>0</v>
          </cell>
          <cell r="L429">
            <v>0</v>
          </cell>
        </row>
        <row r="430">
          <cell r="B430" t="str">
            <v>ผูกพัน 10 มิ.ย. 68 ครบ 9 ส.ค. 68</v>
          </cell>
        </row>
        <row r="431">
          <cell r="A431" t="str">
            <v>2)</v>
          </cell>
          <cell r="B431" t="str">
            <v xml:space="preserve">โรงเรียนชุมชนวัดพิชิตปิตยาราม  </v>
          </cell>
          <cell r="C431" t="str">
            <v>20004  3300 B800 321ZZZZ</v>
          </cell>
          <cell r="F431">
            <v>0</v>
          </cell>
          <cell r="G431">
            <v>0</v>
          </cell>
          <cell r="H431">
            <v>0</v>
          </cell>
          <cell r="K431">
            <v>0</v>
          </cell>
          <cell r="L431">
            <v>0</v>
          </cell>
        </row>
        <row r="432">
          <cell r="B432" t="str">
            <v>ผูกพัน 26 มิ.ย. 68 ครบ 4 ส.ค. 68</v>
          </cell>
        </row>
        <row r="440">
          <cell r="A440" t="str">
            <v>5.4.3</v>
          </cell>
          <cell r="B440" t="str">
            <v xml:space="preserve">ห้องน้ำห้องส้วมนักเรียนหญิง 4 ที่/49 </v>
          </cell>
          <cell r="C440" t="str">
            <v>ศธ04002/ว19356   ลว. 29 ต.ค. 69  โอนครั้งที่ 28</v>
          </cell>
        </row>
        <row r="442">
          <cell r="A442" t="str">
            <v>1)</v>
          </cell>
          <cell r="B442" t="str">
            <v>โรงเรียนวัดแสงสรรค์</v>
          </cell>
          <cell r="C442" t="str">
            <v>200043300B8003211259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</row>
        <row r="443">
          <cell r="B443" t="str">
            <v>ครบ  20 มีค 68</v>
          </cell>
        </row>
        <row r="444">
          <cell r="A444" t="str">
            <v>2)</v>
          </cell>
          <cell r="B444" t="str">
            <v>โรงเรียนวัดแสงสรรค์</v>
          </cell>
          <cell r="C444" t="str">
            <v>200043300B8003211260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</row>
        <row r="445">
          <cell r="B445" t="str">
            <v>ครบ  18 มิย 68</v>
          </cell>
        </row>
        <row r="446">
          <cell r="A446">
            <v>5.5</v>
          </cell>
          <cell r="B446" t="str">
            <v xml:space="preserve">กิจกรรมการบริหารจัดการโรงเรียนขนาดเล็ก </v>
          </cell>
          <cell r="C446" t="str">
            <v>20004 69 52010 00000</v>
          </cell>
        </row>
        <row r="447">
          <cell r="A447" t="str">
            <v>5.5.1</v>
          </cell>
          <cell r="B447" t="str">
            <v>งบดำเนินงาน   70112xx</v>
          </cell>
          <cell r="C447" t="str">
            <v>20004 3320 B800 2000000</v>
          </cell>
        </row>
        <row r="448">
          <cell r="A448" t="str">
            <v>5.5.1.1</v>
          </cell>
          <cell r="B448" t="str">
            <v xml:space="preserve">เพื่อสนับสนุนการดำเนินงานที่เกี่ยวข้องกับการบริหารโรงเรียนขนาดเล็ก </v>
          </cell>
          <cell r="C448" t="str">
            <v>ศธ 04002/ว383 ลว. 13 ม.ค. 69 โอนครั้งที่ 212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</row>
        <row r="449">
          <cell r="A449" t="str">
            <v>5.5.1.2</v>
          </cell>
          <cell r="B449" t="str">
            <v xml:space="preserve">1. เพื่อสนับสนุนการยกระดับคุณภาพการศึกษาและบริหารจัดการโรงเรียนขนาดเล็ก ที่มีจำนวนนักเรียน 1 – 60 คน จำนวน 5 ร.ร.ๆละ 5,000.00 บาท รวมเป็นเงิน 25,000.00 บาท  2. เพื่อสนับสนุนโรงเรียนขนาดเล็กที่มีผลงาน “การจัดการเรียนการสอนของครูในโรงเรียนขนาดเล็กที่ประสบผลสำเร็จ (The best Teacher Award)”  จำนวน 6 ร.ร. จำนวนเงิน 43,000 บาท </v>
          </cell>
          <cell r="C449" t="str">
            <v>ศธ 04002/ว13233 ลว.31 ก.ค.69 โอนครั้งที่ 797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</row>
        <row r="450">
          <cell r="A450" t="str">
            <v>5.5.1.3</v>
          </cell>
          <cell r="B450" t="str">
            <v>ค่าใช้จ่ายในการเดินทางเข้าร่วมการประชุมจัดทำแผนบริหารโรงเรียนขนาดเล็กที่มีวิธีปฏิบัติที่เป็นเลิศ (Best Practice) ระหว่างวันที่ 23 – 24 กรกฎาคม 2568 ณ โรงแรมรอยัลซิตี้ กรุงเทพมหานคร</v>
          </cell>
          <cell r="C450" t="str">
            <v>ศธ 04002/ว41041 ลว.23 ก.ค.68 โอนครั้งที่ 729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</row>
        <row r="451">
          <cell r="A451" t="str">
            <v>5.1.8</v>
          </cell>
          <cell r="B451" t="str">
            <v>1. เพื่อสนับสนุนการบริหารจัดการโรงเรียนขนาดเล็ก จำนวน 42,500 บาท 6 ร.ร.ๆละ 3,000 บาท 7 ร.ร.ๆละ 3,500 บาท 2.เพื่อสนับสนุนการดำเนินงานสำหรับการพัฒนาคุณภาพการศึกษาของโรงเรียนขนาดเล็ก จำนวนเงิน 110,000.-บาท 2.1 สำหรับสถานศึกษา ร.ร.แสนจำหน่าย 45,000 บาท แสนชื่นปานนุกูล 35,000.-บาท  2.2 สำนักงานเขตพื้นที่ 30,000 บาท</v>
          </cell>
          <cell r="C451" t="str">
            <v>ศธ 04002/ว41933  ลว. 4 ส.ค.68 ครั้งที่ 816</v>
          </cell>
          <cell r="F451">
            <v>0</v>
          </cell>
          <cell r="G451">
            <v>0</v>
          </cell>
          <cell r="H451">
            <v>0</v>
          </cell>
          <cell r="K451">
            <v>0</v>
          </cell>
          <cell r="L451">
            <v>0</v>
          </cell>
        </row>
        <row r="453">
          <cell r="B453" t="str">
            <v xml:space="preserve">กิจกรรมการยกระดับคุณภาพการศึกษา (โรงเรียนคุณภาพของชุมชนโรงเรียนมัธยมดีสี่มุมเมือง)     </v>
          </cell>
          <cell r="C453" t="str">
            <v>20004 70 00079 00000</v>
          </cell>
        </row>
        <row r="454">
          <cell r="B454" t="str">
            <v>งบลงทุน  ค่าครุภัณฑ์ 7011310</v>
          </cell>
        </row>
        <row r="455">
          <cell r="B455" t="str">
            <v>ครุภัณฑ์การศึกษา 120611</v>
          </cell>
        </row>
        <row r="456">
          <cell r="B456" t="str">
            <v xml:space="preserve">โต๊ะเก้าอี้นักเรียนระดับประถมศึกษา ชุดละ 1,500 บาท </v>
          </cell>
          <cell r="C456" t="str">
            <v>ศธ04002/ว1802 ลว.8 พค 67 โอนครั้งที่ 7</v>
          </cell>
        </row>
        <row r="457">
          <cell r="B457" t="str">
            <v xml:space="preserve">โรงเรียนชุมชนบึงบา </v>
          </cell>
          <cell r="C457" t="str">
            <v>200043100B6003113826</v>
          </cell>
        </row>
        <row r="458">
          <cell r="B458" t="str">
            <v>ผูกพันครบ 19 มิย 67</v>
          </cell>
          <cell r="C458">
            <v>4100392644</v>
          </cell>
        </row>
        <row r="460">
          <cell r="B460" t="str">
            <v>งบลงทุน  ค่าที่ดินสิ่งก่อสร้าง 6711320</v>
          </cell>
        </row>
        <row r="461">
          <cell r="A461" t="str">
            <v>5.3.2</v>
          </cell>
          <cell r="B461" t="str">
            <v>เงินชดเชยค่างานก่อสร้างตามสัญญาแบบปรับราคาได้ (ค่า K)</v>
          </cell>
          <cell r="C461" t="str">
            <v>ศธ04002/ว4285 ลว.13 กย 67 โอนครั้งที่ 401</v>
          </cell>
        </row>
        <row r="462">
          <cell r="A462" t="str">
            <v>1)</v>
          </cell>
          <cell r="B462" t="str">
            <v>โรงเรียนธัญญสิทธิศิลป์</v>
          </cell>
          <cell r="C462" t="str">
            <v>20004 3100B600 321YYY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</row>
        <row r="463">
          <cell r="A463" t="str">
            <v>2)</v>
          </cell>
          <cell r="B463" t="str">
            <v>โรงเรียนชุมชนเลิศพินิจพิทยาคม</v>
          </cell>
          <cell r="C463" t="str">
            <v>20004 3100B600 321YYY</v>
          </cell>
        </row>
        <row r="464">
          <cell r="A464" t="str">
            <v>3)</v>
          </cell>
          <cell r="B464" t="str">
            <v>โรงเรียนชุมชนประชานิกรณ์อำนวยเวทย์</v>
          </cell>
          <cell r="C464" t="str">
            <v>20004 3100B600 321YYY</v>
          </cell>
        </row>
        <row r="468">
          <cell r="A468">
            <v>6</v>
          </cell>
          <cell r="B468" t="str">
            <v>โครงการส่งเสริมการเรียนรู้ขั้นพื้นฐานทุกที่ทุกเวลา</v>
          </cell>
          <cell r="C468" t="str">
            <v>20004 3300 C100</v>
          </cell>
        </row>
        <row r="469">
          <cell r="A469" t="str">
            <v>รายจ่ายทุน</v>
          </cell>
          <cell r="B469" t="str">
            <v>งบดำเนินงาน   70112xx</v>
          </cell>
          <cell r="C469" t="str">
            <v>20004 3310 C100 2000000</v>
          </cell>
        </row>
        <row r="471">
          <cell r="A471">
            <v>6.1</v>
          </cell>
          <cell r="B471" t="str">
            <v>กิจกรรมพัฒนาระบบนิเวศทางด้านดิจิทัลเพื่อการเรียนรู้ขั้นพื้นฐาน</v>
          </cell>
          <cell r="C471" t="str">
            <v xml:space="preserve">20004 70 00131 00000             </v>
          </cell>
        </row>
        <row r="472">
          <cell r="A472" t="str">
            <v>6.1.1</v>
          </cell>
          <cell r="B472" t="str">
            <v>งบดำเนินงาน   70112xx</v>
          </cell>
          <cell r="C472" t="str">
            <v>20004 3320 C100 2000000</v>
          </cell>
        </row>
        <row r="473">
          <cell r="A473" t="str">
            <v>6.1.1.1</v>
          </cell>
          <cell r="B473" t="str">
            <v xml:space="preserve">ค่าใช้จ่ายในการเดินทางเข้าร่วมการประชุมเชิงปฏิบัติการจัดทำหลักสูตร แนวทางการบริหารจัดการและการประยุกต์ใช้อุปกรณ์จัดการเรียนรู้  ระหว่างวันที่ 23 - 28 พฤศจิกายน 2568  ณ โรงแรมเดอล๊อฟท์ รีสอร์ท  กรุงเทพมหานคร </v>
          </cell>
          <cell r="C473" t="str">
            <v>ศธ 04002/ว49691 ลว.28 พ.ย. 68 โอนครั้งที่ 119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</row>
        <row r="474">
          <cell r="A474" t="str">
            <v>6.1.1.2</v>
          </cell>
          <cell r="B474" t="str">
            <v xml:space="preserve">ค่าใช้จ่ายในการเดินทางของบุคลากรที่เข้าร่วมการอบรม  เชิงปฏิบัติการพัฒนาขับเคลื่อนการบริหารจัดการและการประยุกต์ใช้อุปกรณ์ดิจิทัลเพื่อการเรียนรู้ขั้นพื้นฐาน  ระหว่างวันที่ 11 – 15 มกราคม 2569  ณ โรงแรมดิไอเดิล อำเภอคลองหลวง จังหวัดปทุมธานี </v>
          </cell>
          <cell r="C474" t="str">
            <v>ศธ 04002/ว861 ลว.20 ม.ค.69 โอนครั้งที่ 236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</row>
        <row r="475">
          <cell r="A475" t="str">
            <v>6.1.1.3</v>
          </cell>
          <cell r="B475" t="str">
            <v xml:space="preserve">ค่าใช้จ่ายในการดำเนินการกิจกรรมที่ ๓ การสร้างการรับรู้เพื่อการพัฒนาส่งเสริม สนับสนุนและขับเคลื่อนการประยุกต์ใช้เทคโนโลยีดิจิทัลในการจัดการเรียนรู้ผ่านแพลตฟอร์มการเรียนรู้ของสำนักงานคณะกรรมการการศึกษาขั้นพื้นฐาน </v>
          </cell>
          <cell r="C475" t="str">
            <v>ศธ 04002/ว5217 ลว.26 มี.ค.69 โอนครั้งที่ 394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</row>
        <row r="476">
          <cell r="A476" t="str">
            <v>6.1.1.4</v>
          </cell>
          <cell r="B476" t="str">
            <v xml:space="preserve">ค่าใช้จ่ายในการขับเคลื่อน และการสร้างเครือข่ายเพื่อการพัฒนาประยุกต์ใช้อุปกรณ์เพื่อการเรียนรู้แห่งชาติ โดยใช้เทคโนโลยีเป็นฐาน (National Digital Learning Platform : NDLP)/ค่าใช้จ่ายในการดำเนินการติดตามและประเมินผลการขับเคลื่อนการประยุกต์ใช้อุปกรณ์กับแพลตฟอร์มการจัดการเรียนรู้ขั้นพื้นฐานทุกที่ทุกเวลา (Anywhere Anytime) ระหว่างวันที่ 15 – 19 มิถุนายน 2569 ณ สำนักงานเขตพื้นที่การศึกษามัธยมศึกษา   5 แห่ง </v>
          </cell>
          <cell r="C476" t="str">
            <v>ศธ 04002/ว6961 ลว.28 เม.ย.69 โอนครั้งที่ 472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</row>
        <row r="477">
          <cell r="A477" t="str">
            <v>6.1.1.5</v>
          </cell>
          <cell r="B477" t="str">
            <v xml:space="preserve">ค่าใช้จ่ายในการเดินทางเข้าร่วมการอบรมเชิงปฏิบัติการสร้างสรรค์สื่อโซเชียลเพื่อการรับรู้และขับเคลื่อนการใช้งานแพลตฟอร์ม  NDLP ระหว่างวันที่ 23 – 26 สิงหาคม 2569 ณ โรงแรมบ้านไทย บูทีค กรุงเทพมหานคร </v>
          </cell>
          <cell r="C477" t="str">
            <v>ศธ 04002/ว14139 ลว.13 ส.ค. 69 โอนครั้งที่ 862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</row>
        <row r="478">
          <cell r="A478">
            <v>6.2</v>
          </cell>
          <cell r="B478" t="str">
            <v>งบดำเนินงาน   70112xx</v>
          </cell>
          <cell r="C478" t="str">
            <v>20004 3310 C100 2000000</v>
          </cell>
        </row>
        <row r="479">
          <cell r="A479" t="str">
            <v>6.2.1</v>
          </cell>
          <cell r="B479" t="str">
            <v>ค่าเช่าใช้อุปกรณ์การเรียนการสอนสำหรับครู และรายการค่าเช่าใช้อุปกรณ์การเรียนการสอนสำหรับนักเรียน 6 เดือน</v>
          </cell>
          <cell r="C479" t="str">
            <v>ศธ 04002/ว8963 ลว.28 พค. 2565 โอนครั้งที่ 596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</row>
        <row r="481">
          <cell r="A481">
            <v>6.2</v>
          </cell>
          <cell r="B481" t="str">
            <v xml:space="preserve">กิจกรรมความมั่นคงปลอดภัยทางไซเบอร์และการคุ้มครองข้อมูลส่วนบุคคล         </v>
          </cell>
          <cell r="C481" t="str">
            <v xml:space="preserve">20004 70 00139 00000             </v>
          </cell>
        </row>
        <row r="482">
          <cell r="B482" t="str">
            <v>งบดำเนินงาน   70112xx</v>
          </cell>
          <cell r="C482" t="str">
            <v>20004 3320 C100 2000000</v>
          </cell>
        </row>
        <row r="483">
          <cell r="A483" t="str">
            <v>6.2.1</v>
          </cell>
          <cell r="B483" t="str">
            <v>ค่าใช้จ่ายในการเดินทางเข้าร่วมการประชุมเชิงปฏิบัติการเพื่อพัฒนาความมั่นคงปลอดภัยทางไซเบอร์และการคุ้มครองข้อมูลส่วนบุคคล ระหว่างวันที่ 27 - 30 พฤษภาคม 2569 ณ โรงแรมบางกอกพาเลส</v>
          </cell>
          <cell r="C483" t="str">
            <v>ศธ 04002/ว8447 ลว.20 พ.ค. 69 โอนครั้งที่ 563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</row>
        <row r="487">
          <cell r="A487" t="str">
            <v>1)</v>
          </cell>
        </row>
        <row r="490">
          <cell r="A490" t="str">
            <v>ค</v>
          </cell>
          <cell r="B490" t="str">
            <v>แผนงานยุทธศาสตร์ สร้างความเสมอภาคทางการศึกษา</v>
          </cell>
        </row>
        <row r="494">
          <cell r="A494">
            <v>1</v>
          </cell>
          <cell r="B494" t="str">
            <v>โครงการสนับสนุนค่าใช้จ่ายในการจัดการศึกษาตั้งแต่ระดับอนุบาลจนจบการศึกษาขั้นพื้นฐาน</v>
          </cell>
          <cell r="C494" t="str">
            <v>20004 45002400</v>
          </cell>
        </row>
        <row r="496">
          <cell r="A496">
            <v>1.1000000000000001</v>
          </cell>
          <cell r="B496" t="str">
            <v xml:space="preserve">กิจกรรมการสนับสนุนค่าใช้จ่ายในการจัดการศึกษาขั้นพื้นฐาน </v>
          </cell>
          <cell r="C496" t="str">
            <v>20004 70 51993 00000</v>
          </cell>
        </row>
        <row r="497">
          <cell r="B497" t="str">
            <v xml:space="preserve"> งบเงินอุดหนุน 7011410</v>
          </cell>
          <cell r="C497" t="str">
            <v>20004 45002400</v>
          </cell>
          <cell r="J497">
            <v>0</v>
          </cell>
        </row>
        <row r="498">
          <cell r="A498" t="str">
            <v>1.1.1</v>
          </cell>
          <cell r="B498" t="str">
            <v xml:space="preserve">เงินอุดหนุนทั่วไป รายการค่าใช้จ่ายในการจัดการศึกษาขั้นพื้นฐาน </v>
          </cell>
          <cell r="C498">
            <v>0</v>
          </cell>
          <cell r="J498">
            <v>0</v>
          </cell>
        </row>
        <row r="499">
          <cell r="A499" t="str">
            <v>1.1.1.1</v>
          </cell>
          <cell r="B499" t="str">
            <v>เงินอุดหนุนทั่วไป รายการค่าใช้จ่ายในการจัดการศึกษาขั้นพื้นฐาน ภาคเรียนที่ 1/2567 70%  รหัสเจ้าของบัญชีย่อย 2000400000  จำนวน28,163,200‬.00 บาท</v>
          </cell>
          <cell r="C499" t="str">
            <v>ศธ 04002/ว1018 ลว.8/3/2024โอนครั้งที่ 209</v>
          </cell>
        </row>
        <row r="501">
          <cell r="A501" t="str">
            <v>1)</v>
          </cell>
          <cell r="B501" t="str">
            <v>ค่าหนังสือเรียน รหัสบัญชีย่อย 0022001/10,931,200</v>
          </cell>
          <cell r="C501" t="str">
            <v>20004 42002270 4100040</v>
          </cell>
        </row>
        <row r="503">
          <cell r="A503" t="str">
            <v>2)</v>
          </cell>
          <cell r="B503" t="str">
            <v>ค่าอุปกรณ์การเรียน รหัสบัญชีย่อย 0022002/3,421,000</v>
          </cell>
          <cell r="C503" t="str">
            <v>20004 42002270 4100117</v>
          </cell>
        </row>
        <row r="504">
          <cell r="A504" t="str">
            <v>3)</v>
          </cell>
          <cell r="B504" t="str">
            <v>ค่าเครื่องแบบนักเรียน รหัสบัญชีย่อย 0022003/6,461,500</v>
          </cell>
          <cell r="C504" t="str">
            <v>20004 42002270 4100194</v>
          </cell>
        </row>
        <row r="506">
          <cell r="A506" t="str">
            <v>4)</v>
          </cell>
          <cell r="B506" t="str">
            <v>ค่ากิจกรรมพัฒนาคุณภาพผู้เรียน รหัสบัญชีย่อย 0022004/2,636,400</v>
          </cell>
          <cell r="C506" t="str">
            <v>20005 42002270 4100271</v>
          </cell>
        </row>
        <row r="508">
          <cell r="A508" t="str">
            <v>5)</v>
          </cell>
          <cell r="B508" t="str">
            <v>ค่าจัดการเรียนการสอน รหัสบัญชีย่อย 0022005/4,713,100</v>
          </cell>
          <cell r="C508" t="str">
            <v>20006 42002270 4100348</v>
          </cell>
        </row>
        <row r="510">
          <cell r="A510" t="str">
            <v>1.1.1.2</v>
          </cell>
          <cell r="B510" t="str">
            <v>เงินอุดหนุนทั่วไป รายการค่าใช้จ่ายในการจัดการศึกษาขั้นพื้นฐาน รหัสเจ้าของบัญชีย่อย 2000400000</v>
          </cell>
        </row>
        <row r="511">
          <cell r="A511">
            <v>1</v>
          </cell>
          <cell r="B511" t="str">
            <v xml:space="preserve"> ภาคเรียนที่ 2/2568 70%  จำนวน 37,488,985.00  บาท</v>
          </cell>
          <cell r="C511" t="str">
            <v>ศธ 04002/ว47248 ลว.22/ต.ค./2025 โอนครั้งที่ 13</v>
          </cell>
        </row>
        <row r="512">
          <cell r="A512">
            <v>2</v>
          </cell>
          <cell r="B512" t="str">
            <v xml:space="preserve"> ค่าใช้จ่ายในการจัดการศึกษาขั้นพื้นฐาน  ภาคเรียนที่ 2/2568  (30%) จำนวน 3 รายการ จำนวนเงิน  15,170,440.00 บาท </v>
          </cell>
          <cell r="C512" t="str">
            <v>ศธ 04002/ว50952 ลว.22/ธ.ค./2025 โอนครั้งที่ 167</v>
          </cell>
        </row>
        <row r="513">
          <cell r="A513">
            <v>3</v>
          </cell>
          <cell r="B513" t="str">
            <v xml:space="preserve"> ภาคเรียนที่ 1/2569 70% จำนวน 51,718,283‬.00   บาท</v>
          </cell>
          <cell r="C513" t="str">
            <v>ศธ 04002/ว5805 ลว.7 เม.ย.69 โอนครั้งที่ 411</v>
          </cell>
        </row>
        <row r="514">
          <cell r="A514">
            <v>4</v>
          </cell>
          <cell r="B514" t="str">
            <v xml:space="preserve"> ค่าใช้จ่ายในการจัดการศึกษาขั้นพื้นฐาน จำนวน 5 รายการ ภาคเรียนที่ 1/2569 30%  จำนวน 31,224,065.00  บาท (ค่าหนังสือเรียน 5,436,505 ค่าอุปกรณ์การเรียน 1,688,525 ค่าเครื่องแบบนักเรียน  3,179,875 ค่ากิจกรรมพัฒนาคุณภาพผู้เรียน 2,810,820  ค่าจัดการเรียนการสอน 18,108,340)</v>
          </cell>
          <cell r="C514" t="str">
            <v>ศธ 04002/ว11755 ลว.13 ก.ค. 2026 โอนครั้งที่ 704</v>
          </cell>
        </row>
        <row r="515">
          <cell r="A515" t="str">
            <v>1)</v>
          </cell>
          <cell r="B515" t="str">
            <v>ค่าจัดการเรียนการสอน รหัสบัญชีย่อย 0024315(ครั้งที่ 13   26,075,110) (ครั้งที่ 167  10,547,330) (ครั้งที่ 411  จำนวน 18,414,800)(ครั้งที่ 704 18,108,340)</v>
          </cell>
          <cell r="C515" t="str">
            <v>20006 45002400 4100005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</row>
        <row r="516">
          <cell r="A516" t="str">
            <v>2)</v>
          </cell>
          <cell r="B516" t="str">
            <v>ค่าอุปกรณ์การเรียน รหัสบัญชีย่อย 0024084 (ครั้งที่ 13 4,262,515) (ครั้งที่ 167 1,727,900) (ครั้งที่ 411  จำนวน 4,279,935)(ครั้งที่ 704 1,688,525)</v>
          </cell>
          <cell r="C516" t="str">
            <v>20004 45002400 4100002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</row>
        <row r="518">
          <cell r="A518" t="str">
            <v>3)</v>
          </cell>
          <cell r="B518" t="str">
            <v>ค่ากิจกรรมพัฒนาคุณภาพผู้เรียน รหัสบัญชีย่อย 0024238  (ครั้งที่ 13  7,151,360) (ครั้งที่ 167  2,895,210) (ครั้งที่ 411 จำนวน 7,208,390)(ครั้ที่ 711  2,810,820 บาท</v>
          </cell>
          <cell r="C518" t="str">
            <v>20005 45002400 4100004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</row>
        <row r="519">
          <cell r="A519" t="str">
            <v>4)</v>
          </cell>
          <cell r="B519" t="str">
            <v>ค่าหนังสือเรียน รหัสบัญชีย่อย  0024162  (13,742,133 ครั้งที่ 411)  (ครั้งที่ 704  5,436,505.00 บาท)</v>
          </cell>
          <cell r="C519" t="str">
            <v>20006 45002400 4100001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</row>
        <row r="521">
          <cell r="A521" t="str">
            <v>5)</v>
          </cell>
          <cell r="B521" t="str">
            <v>ค่าเครื่องแบบนักเรียน   รหัสบัญชีย่อย 0024162    (8,073,025 ครั้งที่ 411) ( ครั้งที่ 3,179,875)</v>
          </cell>
          <cell r="C521" t="str">
            <v>ที่ ศธ 04002/ว5105 ลว. 7 เม.ย. 69 ครั้งที่ 411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</row>
        <row r="522">
          <cell r="B522" t="str">
            <v>20007 45002400 4100003</v>
          </cell>
        </row>
        <row r="523">
          <cell r="B523" t="str">
            <v>โอนกลับส่วนกลาง 30,700 บาท</v>
          </cell>
          <cell r="C523" t="str">
            <v>ที่ ศธ 04002/ว14355 ลว.15 ส.ค. 69 ครั้งที่ 874</v>
          </cell>
        </row>
        <row r="524">
          <cell r="B524" t="str">
            <v>ค่าเครื่องแบบนักเรียน (เพิ่มเติม) สำหรับนักเรียนยากจน(ตามมติคณะรัฐมนตรี เมื่อวันที่ 26 กรกฎาคม 2569   รหัสบัญชีย่อย 0024162    (207,800 ครั้งที่ 907)</v>
          </cell>
          <cell r="C524" t="str">
            <v>ที่ ศธ 04002/ว16069 ลว. 10 ก.ย. 69 ครั้งที่ 907</v>
          </cell>
        </row>
        <row r="525">
          <cell r="C525" t="str">
            <v xml:space="preserve">ศธ 04002/ว5681 ลว.20/12/2023 โอนครั้งที่ 99 จำนวน13,680,740‬.00บาท </v>
          </cell>
        </row>
        <row r="526">
          <cell r="A526" t="str">
            <v>1)</v>
          </cell>
          <cell r="B526" t="str">
            <v>ค่าอุปกรณ์การเรียน รหัสบัญชีย่อย 0022002/1745120</v>
          </cell>
          <cell r="C526" t="str">
            <v>20004 42002270 4100117</v>
          </cell>
        </row>
        <row r="529">
          <cell r="A529" t="str">
            <v>2)</v>
          </cell>
          <cell r="B529" t="str">
            <v>ค่ากิจกรรมพัฒนาคุณภาพผู้เรียน รหัสบัญชีย่อย 0022004/2379548</v>
          </cell>
          <cell r="C529" t="str">
            <v>20005 42002270 4100271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</row>
        <row r="530">
          <cell r="A530" t="str">
            <v>3)</v>
          </cell>
          <cell r="B530" t="str">
            <v>ค่าจัดการเรียนการสอน รหัสบัญชีย่อย 0022005/9556072</v>
          </cell>
          <cell r="C530" t="str">
            <v>20006 42002270 4100348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</row>
        <row r="531">
          <cell r="A531" t="str">
            <v>1.1.1.4</v>
          </cell>
          <cell r="B531" t="str">
            <v xml:space="preserve">เงินอุดหนุนทั่วไป รายการค่าใช้จ่ายในการจัดการศึกษาขั้นพื้นฐาน   รหัสเจ้าของบัญชีย่อย 2000400000     </v>
          </cell>
        </row>
        <row r="532">
          <cell r="B532" t="str">
            <v>เงินอุดหนุนทั่วไป รายการค่าใช้จ่ายในการจัดการศึกษาขั้นพื้นฐาน ภาคเรียนที่ 1/2568  รหัสเจ้าของบัญชีย่อย 2000400000     จำนวน 5,382,707.00  บาท</v>
          </cell>
        </row>
        <row r="533">
          <cell r="B533" t="str">
            <v>เงินอุดหนุนทั่วไป รายการค่าใช้จ่ายในการจัดการศึกษาขั้นพื้นฐาน ภาคเรียนที่ 1/2568 30%  รหัสเจ้าของบัญชีย่อย 2000400000     จำนวน 23,354,968‬.00   บาท</v>
          </cell>
        </row>
        <row r="534">
          <cell r="A534" t="str">
            <v>1)</v>
          </cell>
          <cell r="B534" t="str">
            <v xml:space="preserve">ค่าหนังสือเรียน  รหัสกิจกรรมย่อย 0024007 </v>
          </cell>
          <cell r="C534" t="str">
            <v>20004450024004100037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</row>
        <row r="535">
          <cell r="A535" t="str">
            <v>1.1)</v>
          </cell>
          <cell r="B535" t="str">
            <v>ค่าหนังสือเรียน 993,703 รหัสกิจกรรมย่อย 0024007 1/2568 70%</v>
          </cell>
          <cell r="C535" t="str">
            <v xml:space="preserve">ศธ 04002/ว2992 ลว.2 กค 68 โอนครั้งที่ 647 </v>
          </cell>
        </row>
        <row r="536">
          <cell r="A536" t="str">
            <v>1.2)</v>
          </cell>
          <cell r="B536" t="str">
            <v>ค่าหนังสือเรียน 5,592,137.00  รหัสกิจกรรมย่อย 0024007 1/2568 30%</v>
          </cell>
          <cell r="C536" t="str">
            <v>ศธ 04002/ว40516 ลว.16 กค 68 โอนครั้งที่ 695</v>
          </cell>
        </row>
        <row r="537">
          <cell r="A537" t="str">
            <v>2)</v>
          </cell>
          <cell r="B537" t="str">
            <v>ค่าอุปกรณ์การเรียนรหัสบัญชีย่อย 0024084</v>
          </cell>
          <cell r="C537" t="str">
            <v>20004450024004100114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</row>
        <row r="538">
          <cell r="A538" t="str">
            <v>2.1)</v>
          </cell>
          <cell r="B538" t="str">
            <v>ค่าอุปกรณ์การเรียน 136,000บาท 1/2568 70%</v>
          </cell>
          <cell r="C538" t="str">
            <v xml:space="preserve">ศธ 04002/ว2992 ลว.2 กค 68 โอนครั้งที่ 647 </v>
          </cell>
        </row>
        <row r="539">
          <cell r="A539" t="str">
            <v>2.2)</v>
          </cell>
          <cell r="B539" t="str">
            <v>ค่าอุปกรณ์การเรียน 1,741,585.00 บาท 1/2568 30%</v>
          </cell>
          <cell r="C539" t="str">
            <v>ศธ 04002/ว40516 ลว.16 กค 68 โอนครั้งที่ 695</v>
          </cell>
        </row>
        <row r="540">
          <cell r="A540" t="str">
            <v>3)</v>
          </cell>
          <cell r="B540" t="str">
            <v>ค่าเครื่องแบบนักเรียน รหัสบัญชีย่อย 0024162</v>
          </cell>
          <cell r="C540" t="str">
            <v>20004450024004100191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</row>
        <row r="541">
          <cell r="A541" t="str">
            <v>3.1)</v>
          </cell>
          <cell r="B541" t="str">
            <v>ค่าเครื่องแบบนักเรียน รหัสบัญชีย่อย 0024162/477,100 1/2568 70%</v>
          </cell>
          <cell r="C541" t="str">
            <v xml:space="preserve">ศธ 04002/ว2992 ลว.2 กค 68 โอนครั้งที่ 647 </v>
          </cell>
        </row>
        <row r="542">
          <cell r="A542" t="str">
            <v>3.2)</v>
          </cell>
          <cell r="B542" t="str">
            <v>ค่าเครื่องแบบนักเรียน รหัสบัญชีย่อย 0024162/3,283,175.00  1/2568 30%</v>
          </cell>
          <cell r="C542" t="str">
            <v>ศธ 04002/ว40516 ลว.16 กค 68 โอนครั้งที่ 695</v>
          </cell>
        </row>
        <row r="544">
          <cell r="A544" t="str">
            <v>4)</v>
          </cell>
          <cell r="B544" t="str">
            <v>ค่ากิจกรรมพัฒนาคุณภาพผู้เรียน รหัสบัญชีย่อย 0024238</v>
          </cell>
          <cell r="C544" t="str">
            <v>20004450024004100268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</row>
        <row r="545">
          <cell r="A545" t="str">
            <v>4.1)</v>
          </cell>
          <cell r="B545" t="str">
            <v>ค่ากิจกรรมพัฒนาคุณภาพผู้เรียน รหัสบัญชีย่อย 0024238/274,882 1/2568 70%</v>
          </cell>
          <cell r="C545" t="str">
            <v xml:space="preserve">ศธ 04002/ว2992 ลว.2 กค 68 โอนครั้งที่ 647 </v>
          </cell>
        </row>
        <row r="546">
          <cell r="A546" t="str">
            <v>4.2)</v>
          </cell>
          <cell r="B546" t="str">
            <v>ค่ากิจกรรมพัฒนาคุณภาพผู้เรียน รหัสบัญชีย่อย 0024238/2,511,517.00  1/2568 30%</v>
          </cell>
          <cell r="C546" t="str">
            <v>ศธ 04002/ว40516 ลว.16 กค 68 โอนครั้งที่ 695</v>
          </cell>
        </row>
        <row r="547">
          <cell r="A547" t="str">
            <v>5)</v>
          </cell>
          <cell r="B547" t="str">
            <v>ค่าจัดการเรียนการสอน รหัสบัญชีย่อย 0024315</v>
          </cell>
          <cell r="C547" t="str">
            <v>20004450024004100345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</row>
        <row r="548">
          <cell r="A548" t="str">
            <v>5.1)</v>
          </cell>
          <cell r="B548" t="str">
            <v>ค่าจัดการเรียนการสอน รหัสบัญชีย่อย 0024315/3,501,022 บาท 1/2568 70%</v>
          </cell>
          <cell r="C548" t="str">
            <v xml:space="preserve">ศธ 04002/ว2992 ลว.2 กค 68 โอนครั้งที่ 647 </v>
          </cell>
        </row>
        <row r="549">
          <cell r="A549" t="str">
            <v>5.2)</v>
          </cell>
          <cell r="B549" t="str">
            <v>ค่าจัดการเรียนการสอน รหัสบัญชีย่อย 0024315/10,226,554.00  บาท 1/2568 30%</v>
          </cell>
          <cell r="C549" t="str">
            <v>ศธ 04002/ว40516 ลว.16 กค 68 โอนครั้งที่ 695</v>
          </cell>
        </row>
        <row r="561">
          <cell r="A561" t="str">
            <v>1.1.2</v>
          </cell>
          <cell r="B561" t="str">
            <v>เงินอุดหนุนทั่วไป รายการค่าใช้จ่ายในการจัดการศึกษาขั้นพื้นฐาน สำหรับการจัดการศึกษาโดยครอบครัวและสถานประกอบการ   รหัสเจ้าของบัญชีย่อย 2000400000</v>
          </cell>
        </row>
        <row r="562">
          <cell r="A562" t="str">
            <v>1.1.2.1</v>
          </cell>
          <cell r="B562" t="str">
            <v>เงินอุดหนุนทั่วไป รายการค่าใช้จ่ายในการจัดการศึกษาขั้นพื้นฐาน  สำหรับการจัดการศึกษาโดยครอบครัวและสถานประกอบการ 4,027,552‬.00  บาท</v>
          </cell>
          <cell r="C562" t="str">
            <v>ศธ 04002/ว50973 ลว.22/12/2025 โอนครั้งที่ 175</v>
          </cell>
        </row>
        <row r="563">
          <cell r="B563" t="str">
            <v>ภาคเรียนที่ 1/2569 สำหรับการจัดการศึกษาโดยครอบครัวและสถานประกอบการ  จำนวน 5 รายการ 5,668,408 บาท</v>
          </cell>
        </row>
        <row r="564">
          <cell r="A564" t="str">
            <v>1)</v>
          </cell>
          <cell r="B564" t="str">
            <v>ค่าหนังสือเรียน ภาคเรียน 1/2569 รหัสบัญชีย่อย 0024007 รหัส  ( 1,024,779)</v>
          </cell>
          <cell r="C564" t="str">
            <v>ศธ04002/ว12990    /27 ก.ค. 69 ครั้งที่ 781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</row>
        <row r="565">
          <cell r="B565" t="str">
            <v>20004 4500 2400 4100001</v>
          </cell>
        </row>
        <row r="566">
          <cell r="A566" t="str">
            <v>2)</v>
          </cell>
          <cell r="B566" t="str">
            <v>ค่าอุปกรณ์การเรียน รหัสบัญชีย่อย 0024084 (ครั้งที่ 175  134,770)</v>
          </cell>
          <cell r="C566" t="str">
            <v>ศธ 04002/ว50973 ลว.22/12/2025 โอนครั้งที่ 175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</row>
        <row r="567">
          <cell r="B567" t="str">
            <v>20004 4500 2400 4100002</v>
          </cell>
        </row>
        <row r="569">
          <cell r="A569" t="str">
            <v>2.1)</v>
          </cell>
          <cell r="B569" t="str">
            <v>ค่าอุปกรณ์การเรียน ภาคเรียนที่ 1/2569 รหัสบัญชีย่อย 0024084 (ครั้งที่   138,005)</v>
          </cell>
          <cell r="C569" t="str">
            <v>ศธ04002/ว12990    /27 ก.ค. 69 ครั้งที่ 781</v>
          </cell>
        </row>
        <row r="570">
          <cell r="A570" t="str">
            <v>3)</v>
          </cell>
          <cell r="B570" t="str">
            <v>ค่าเครื่องแบบนักเรียน ภาคเรียนที่ 1/2569 รหัสบัญชีย่อย 0024162 (490,850)</v>
          </cell>
          <cell r="C570" t="str">
            <v>ศธ04002/ว12990    /27 ก.ค. 69 ครั้งที่ 781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</row>
        <row r="571">
          <cell r="B571" t="str">
            <v>20004 4500 2400 4100003</v>
          </cell>
        </row>
        <row r="572">
          <cell r="A572" t="str">
            <v>4)</v>
          </cell>
          <cell r="B572" t="str">
            <v>ค่ากิจกรรมพัฒนาคุณภาพผู้เรียน รหัสบัญชีย่อย 0024238  (ครั้งที่ 175   314,176 บาท</v>
          </cell>
          <cell r="C572" t="str">
            <v>ศธ 04002/ว50973 ลว.22/12/2025 โอนครั้งที่ 175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</row>
        <row r="573">
          <cell r="B573" t="str">
            <v>20004 4500 2400 4100004</v>
          </cell>
        </row>
        <row r="576">
          <cell r="A576" t="str">
            <v>5)</v>
          </cell>
          <cell r="B576" t="str">
            <v>ค่าจัดการเรียนการสอน รหัสบัญชีย่อย 0024315 (ครั้งที่ 175  3,578,606 บาท)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</row>
        <row r="577">
          <cell r="B577" t="str">
            <v>20004 4500 2400 4100005</v>
          </cell>
        </row>
        <row r="579">
          <cell r="A579" t="str">
            <v>5.1)</v>
          </cell>
          <cell r="B579" t="str">
            <v>ค่าจัดมการเรียนการสอน ภาคเรียนที่ 1/2569 รหัสบัญชีย่อย 0024315 (3,688,445 บาท)</v>
          </cell>
          <cell r="C579" t="str">
            <v>ศธ04002/ว12990    /27 ก.ค. 69 ครั้งที่ 781</v>
          </cell>
        </row>
        <row r="580">
          <cell r="A580" t="str">
            <v>1.1.2.2</v>
          </cell>
          <cell r="B580" t="str">
            <v xml:space="preserve">เงินอุดหนุนทั่วไป รายการค่าใช้จ่ายในการจัดการศึกษาขั้นพื้นฐาน ภาคเรียนที่ 1/2567  รหัสเจ้าของบัญชีย่อย 2000400000     ภาคเรียนที่ 1/2567 สำหรับการจัดการศึกษาขั้นพื้นฐานโดยครอบครัวและสถานประกอบการ  จำนวน  5 รายการ  จำนวนเงิน 4,875,143‬.00 บาท </v>
          </cell>
        </row>
        <row r="581">
          <cell r="A581" t="str">
            <v>1.1.2.2.1</v>
          </cell>
          <cell r="B581" t="str">
            <v>หนังสือเรียน รหัสบัญชีย่อย 0022001</v>
          </cell>
          <cell r="C581" t="str">
            <v>20004 42002200 4100037</v>
          </cell>
        </row>
        <row r="582">
          <cell r="A582" t="str">
            <v>1.1.2.2.2</v>
          </cell>
          <cell r="B582" t="str">
            <v>ค่าอุปกรณ์การเรียน รหัสบัญชีย่อย 0022002</v>
          </cell>
          <cell r="C582" t="str">
            <v>20004 42002200 4100114</v>
          </cell>
        </row>
        <row r="583">
          <cell r="A583" t="str">
            <v>1.1.2.2.3</v>
          </cell>
          <cell r="B583" t="str">
            <v>ค่าเครื่องแบบนักเรียน รหัสบัญชีย่อย 0022003</v>
          </cell>
          <cell r="C583" t="str">
            <v>20004 42002200 4100191</v>
          </cell>
        </row>
        <row r="584">
          <cell r="A584" t="str">
            <v>1.1.2.2.4</v>
          </cell>
          <cell r="B584" t="str">
            <v>ค่ากิจกรรมพัฒนาคุณภาพผู้เรียน รหัสบัญชีย่อย 0022004</v>
          </cell>
          <cell r="C584" t="str">
            <v>20005 42002200 4100268</v>
          </cell>
        </row>
        <row r="585">
          <cell r="A585" t="str">
            <v>1.1.2.2.5</v>
          </cell>
          <cell r="B585" t="str">
            <v>ค่าจัดการเรียนการสอน รหัสบัญชีย่อย 0022005</v>
          </cell>
          <cell r="C585" t="str">
            <v>20006 42002200 4100345</v>
          </cell>
        </row>
        <row r="586">
          <cell r="A586" t="str">
            <v>1.1.2.2</v>
          </cell>
          <cell r="B586" t="str">
            <v xml:space="preserve">งบเงินอุดหนุน เงินอุดหนุนทั่วไป รายการค่าใช้จ่ายในการจัดการศึกษาขั้นพื้นฐาน  รายการค่าเครื่องแบบนักเรียน สำหรับจัดสรรงบประมาณให้กับนักเรียนผู้ที่ได้รับการสนับสนุนงบประมาณ  ค่าเครื่องแบบนักเรียน (เพิ่มเติม) </v>
          </cell>
          <cell r="C586" t="str">
            <v>ศธ 04002/ว5898 ลว.6/12/2024 โอนครั้งที่ 5</v>
          </cell>
        </row>
        <row r="587">
          <cell r="A587" t="str">
            <v>1.1.2.2.1</v>
          </cell>
          <cell r="B587" t="str">
            <v>ค่าเครื่องแบบนักเรียน รหัสบัญชีย่อย 0022003</v>
          </cell>
          <cell r="C587" t="str">
            <v>20004 42002200 4100191</v>
          </cell>
        </row>
        <row r="588">
          <cell r="A588" t="str">
            <v>1.1.3</v>
          </cell>
          <cell r="B588" t="str">
            <v>เงินอุดหนุนทั่วไป รายการค่าใช้จ่ายในการจัดการศึกษาขั้นพื้นฐาน (ปัจจัยพื้นฐานสำหรับนักเรียนยากจน)</v>
          </cell>
          <cell r="C588" t="str">
            <v>20004 4500 2400 4100005</v>
          </cell>
        </row>
        <row r="589">
          <cell r="B589" t="str">
            <v>7011410</v>
          </cell>
          <cell r="C589" t="str">
            <v>20004 70 51993 00000</v>
          </cell>
          <cell r="I589">
            <v>0</v>
          </cell>
          <cell r="J589">
            <v>0</v>
          </cell>
        </row>
        <row r="590">
          <cell r="A590" t="str">
            <v>1.1.3.1</v>
          </cell>
          <cell r="B590" t="str">
            <v xml:space="preserve">รายการค่าจัดการเรียนการสอน (ปัจจัยพื้นฐานนักเรียนยากจน) รหัสเจ้าของบัญชีย่อย 2000400000 บัญย่อย 0024315 </v>
          </cell>
          <cell r="C590" t="str">
            <v>20004 4500 2400 4100005</v>
          </cell>
          <cell r="F590">
            <v>0</v>
          </cell>
          <cell r="G590">
            <v>0</v>
          </cell>
          <cell r="H590">
            <v>0</v>
          </cell>
          <cell r="K590">
            <v>0</v>
          </cell>
          <cell r="L590">
            <v>0</v>
          </cell>
        </row>
        <row r="591">
          <cell r="A591" t="str">
            <v>1.1.3.1.1</v>
          </cell>
          <cell r="B591" t="str">
            <v xml:space="preserve">ปัจจัยพื้นฐานนักเรียนยากจน ภาค 2/2568 ระดับประถมศึกษา รายละ 500.-บาท จำนวน 982 ราย จำนวนเงิน 491,000.00 บาท ระดับมัธยมศึกษาตอนต้น รายละ 1,500.-บาท จำนวน 376 ราย จำนวนเงิน 564,000.00 บาท รวมเป็นเงินทั้งสิ้น 1,055,000‬.00 บาท </v>
          </cell>
          <cell r="C591" t="str">
            <v>ศธ 04002/ว51300 ลว.25 ธ.ค.68 โอนครั้งที่ 182</v>
          </cell>
        </row>
        <row r="593">
          <cell r="A593" t="str">
            <v>1.1.3.2</v>
          </cell>
          <cell r="B593" t="str">
            <v xml:space="preserve">ปัจจัยพื้นฐานนักเรียนยากจน กลุ่มเก่าได้รับต่อเนื่อง ภาค 1/2569 จำนวน 982 ราย จำนวน 59 ร.ร. จำนวนเงิน 813,000.00 บาท </v>
          </cell>
          <cell r="C593" t="str">
            <v>ที่ ศธ 04002/12987  ลว.27  ก.ค. 69 ครั้งที่ 782</v>
          </cell>
        </row>
        <row r="594">
          <cell r="B594" t="str">
            <v>โอนกลับส่วนกลาง 29,500 บาท</v>
          </cell>
          <cell r="C594" t="str">
            <v>ที่ ศธ 04002/ว14355 ลว.15 ส.ค. 69 ครั้งที่ 874</v>
          </cell>
        </row>
        <row r="595">
          <cell r="A595" t="str">
            <v>1.1.3.3</v>
          </cell>
          <cell r="B595" t="str">
            <v>รายการค่าจัดการเรียนการสอน (ปัจจัยพื้นฐานนักเรียนยากจน) นักเรียนยากจนกลุ่มใหม่ ภาคเรียนที่ 1/2569</v>
          </cell>
          <cell r="C595" t="str">
            <v>ที่ ศธ 04002/ว15102  ลว.28  ส.ค. 69 ครั้งที่ 890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</row>
        <row r="596">
          <cell r="A596" t="str">
            <v>1.1.3.2.1</v>
          </cell>
          <cell r="B596" t="str">
            <v>20004 4500 2400 4100005</v>
          </cell>
        </row>
        <row r="598">
          <cell r="I598">
            <v>0</v>
          </cell>
          <cell r="J598">
            <v>0</v>
          </cell>
        </row>
        <row r="617">
          <cell r="A617">
            <v>2</v>
          </cell>
          <cell r="B617" t="str">
            <v xml:space="preserve">โครงการพัฒนาสื่อและเทคโนโลยีสารสนเทศเพื่อการศึกษา </v>
          </cell>
          <cell r="C617" t="str">
            <v xml:space="preserve">20004 4520 4900 </v>
          </cell>
        </row>
        <row r="618">
          <cell r="B618" t="str">
            <v xml:space="preserve"> งบดำเนินงาน 70112xx</v>
          </cell>
        </row>
        <row r="620">
          <cell r="A620">
            <v>2.1</v>
          </cell>
          <cell r="B620" t="str">
            <v xml:space="preserve">กิจกรรมการส่งเสริมการจัดการศึกษาทางไกล </v>
          </cell>
          <cell r="C620" t="str">
            <v>20004 70 86184 00000</v>
          </cell>
        </row>
        <row r="621">
          <cell r="A621" t="str">
            <v>2.1.1</v>
          </cell>
          <cell r="B621" t="str">
            <v xml:space="preserve"> งบดำเนินงาน 70112xx</v>
          </cell>
          <cell r="C621" t="str">
            <v xml:space="preserve">20004 4520 4900 2000000 </v>
          </cell>
        </row>
        <row r="622">
          <cell r="A622" t="str">
            <v>2.1.1.1</v>
          </cell>
          <cell r="B622" t="str">
            <v>ค่าใช้จ่ายในการพัฒนาคุณภาพการจัดการศึกษาทางไกลผ่านดาวเทียม (DLTV) ประจำปีงบประมาณ พ.ศ. 2569</v>
          </cell>
          <cell r="C622" t="str">
            <v>ศธ 04002/ว50939 ลว. 22 ธค 69 โอนครั้งที่ 158</v>
          </cell>
          <cell r="F622">
            <v>0</v>
          </cell>
          <cell r="H622">
            <v>0</v>
          </cell>
          <cell r="K622">
            <v>0</v>
          </cell>
          <cell r="L622">
            <v>0</v>
          </cell>
        </row>
        <row r="623">
          <cell r="A623" t="str">
            <v>2.1.1.2</v>
          </cell>
          <cell r="B623" t="str">
            <v>ค่าใช้จ่ายในการเดินทางเข้าร่วมการประชุมเชิงปฏิบัติการเพื่อขับเคลื่อนโครงการยกระดับคุณภาพการศึกษาด้วยเทคโนโลยีการศึกษาทางไกลผ่านดาวเทียม DLTV ประจำปีงบประมาณ พ.ศ. 2568 สำนักงานคณะกรรมการการศึกษาขั้นพื้นฐาน ระหว่างวันที่ 2-3 เมษายน 2568 ณ โรงแรมบางกอกพาเลส กรุงเทพมหานคร</v>
          </cell>
          <cell r="C623" t="str">
            <v>ศธ 04002/ว1247 ลว.26  มค 68 โอนครั้งที่ 362</v>
          </cell>
          <cell r="F623">
            <v>0</v>
          </cell>
          <cell r="G623">
            <v>0</v>
          </cell>
          <cell r="H623">
            <v>0</v>
          </cell>
          <cell r="K623">
            <v>0</v>
          </cell>
          <cell r="L623">
            <v>0</v>
          </cell>
        </row>
        <row r="625">
          <cell r="B625" t="str">
            <v xml:space="preserve"> งบลงทุน ค่าครุภัณฑ์ 7011310</v>
          </cell>
          <cell r="C625" t="str">
            <v>20004 45004900 3110xxx</v>
          </cell>
        </row>
        <row r="627">
          <cell r="B627" t="str">
            <v>ครุภัณฑ์การศึกษา 120611</v>
          </cell>
        </row>
        <row r="628">
          <cell r="A628" t="str">
            <v>2.2.1</v>
          </cell>
          <cell r="B628" t="str">
            <v>ครุภัณฑ์ทดแทนโรงเรียนที่ใช้การศึกษาทางไกลผ่านดาวเทียม New DLTV</v>
          </cell>
          <cell r="C628" t="str">
            <v>ศธ 04002/ว455 ลว. 4 กพ 68 โอนครั้งที่ 239</v>
          </cell>
        </row>
        <row r="629">
          <cell r="A629" t="str">
            <v>2.2.1.1</v>
          </cell>
          <cell r="B629" t="str">
            <v>โรงเรียนวัดแสงมณี</v>
          </cell>
          <cell r="C629" t="str">
            <v>20004 45004900 3110234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</row>
        <row r="630">
          <cell r="A630" t="str">
            <v>2.2.1.2</v>
          </cell>
          <cell r="B630" t="str">
            <v>โรงเรียนวัดอดิศร</v>
          </cell>
          <cell r="C630" t="str">
            <v>20005 45004900 3110235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</row>
        <row r="631">
          <cell r="A631" t="str">
            <v>2.2.1.3</v>
          </cell>
          <cell r="B631" t="str">
            <v>โรงเรียนศาลาลอย</v>
          </cell>
          <cell r="C631" t="str">
            <v>20006 45004900 3110236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</row>
        <row r="632">
          <cell r="A632" t="str">
            <v>2.2.1.4</v>
          </cell>
        </row>
        <row r="633">
          <cell r="A633" t="str">
            <v>2.2.1.5</v>
          </cell>
        </row>
        <row r="634">
          <cell r="A634" t="str">
            <v>2.2.1.6</v>
          </cell>
        </row>
        <row r="635">
          <cell r="A635" t="str">
            <v>2.2.1.7</v>
          </cell>
        </row>
        <row r="636">
          <cell r="A636" t="str">
            <v>2.2.1.8</v>
          </cell>
        </row>
        <row r="637">
          <cell r="A637" t="str">
            <v>2.2.2</v>
          </cell>
          <cell r="B637" t="str">
            <v xml:space="preserve">ครุภัณฑ์ทดแทนห้องเรียน DLTV สำหรับโรงเรียน Stan Alone      </v>
          </cell>
          <cell r="C637" t="str">
            <v>ศธ 04002/ว3517 ลว. 22/สค./2566 โอนครั้งที่ 794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</row>
        <row r="638">
          <cell r="A638" t="str">
            <v>2.2.1.9</v>
          </cell>
          <cell r="B638" t="str">
            <v>คลอง 11 ศาลาครุ</v>
          </cell>
          <cell r="C638" t="str">
            <v>200044200470031113337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</row>
        <row r="639">
          <cell r="A639" t="str">
            <v>2.2.1.10</v>
          </cell>
          <cell r="B639" t="str">
            <v>แสนจำหน่ายวิทยา</v>
          </cell>
          <cell r="C639" t="str">
            <v>200044200470031113339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</row>
        <row r="641">
          <cell r="A641">
            <v>3</v>
          </cell>
          <cell r="B641" t="str">
            <v>โครงการสร้างโอกาสและลดความเหลื่อมล้ำทางการศึกษาในระดับพื้นที่</v>
          </cell>
          <cell r="C641" t="str">
            <v>20004 4520 6900 2000000</v>
          </cell>
        </row>
        <row r="642">
          <cell r="A642">
            <v>3.1</v>
          </cell>
          <cell r="B642" t="str">
            <v xml:space="preserve">กิจกรรมการยกระดับคุณภาพโรงเรียนขยายโอกาส </v>
          </cell>
          <cell r="C642" t="str">
            <v xml:space="preserve">20004 70 00106 00000 </v>
          </cell>
        </row>
        <row r="643">
          <cell r="B643" t="str">
            <v xml:space="preserve"> งบดำเนินงาน 70112xx</v>
          </cell>
          <cell r="C643" t="str">
            <v>20004 4520 6900 2000000</v>
          </cell>
        </row>
        <row r="644">
          <cell r="A644" t="str">
            <v>3.1.1</v>
          </cell>
          <cell r="B644" t="str">
            <v>ค่าใช้จ่ายในการเดินทางเข้าร่วมการประชุมจัดทำแผนบริหารจัดการโรงเรียนขยายโอกาสทางการศึกษา ระยะ 5 ปี (ปีการศึกษา 2569 – 2573)  และชี้แจงแผนการดำเนินงาน  ด้านนโยบายและแผน ประจำปีงบประมาณ พ.ศ. 2569 ระหว่างวันที่ 17 – 19 พฤศจิกายน 2568     ณ โรงแรมรอยัลริเวอร์ กรุงเทพมหานคร</v>
          </cell>
          <cell r="C644" t="str">
            <v>ศธ 04002/ว48831 ลว. 17 พ.ย. 68 โอนครั้งที่ 79</v>
          </cell>
          <cell r="F644">
            <v>0</v>
          </cell>
          <cell r="G644">
            <v>0</v>
          </cell>
          <cell r="H644">
            <v>0</v>
          </cell>
          <cell r="K644">
            <v>0</v>
          </cell>
          <cell r="L644">
            <v>0</v>
          </cell>
        </row>
        <row r="645">
          <cell r="A645" t="str">
            <v>3.1.2</v>
          </cell>
          <cell r="B645" t="str">
            <v xml:space="preserve">ค่าใช้จ่ายสำหรับการจัดทำแผนบริหารจัดการโรงเรียนขยายโอกาสทางการศึกษา ระยะ 5 ปี (ปีการศึกษา 2569 – 2573)  </v>
          </cell>
          <cell r="C645" t="str">
            <v>ศธ 04002/ว50787 ลว.22 ธ.ค. 68 โอนครั้งที่ 161</v>
          </cell>
          <cell r="F645">
            <v>0</v>
          </cell>
          <cell r="G645">
            <v>0</v>
          </cell>
          <cell r="H645">
            <v>0</v>
          </cell>
          <cell r="K645">
            <v>0</v>
          </cell>
          <cell r="L645">
            <v>0</v>
          </cell>
        </row>
        <row r="646">
          <cell r="A646" t="str">
            <v>3.1.3</v>
          </cell>
          <cell r="B646" t="str">
            <v xml:space="preserve">ค่าใช้จ่ายในการดำเนินการขับเคลื่อนแผนบริหารจัดการโรงเรียนขยายโอกาสทางการศึกษา ระยะ 5 ปี (ปีการศึกษา 2569 – 2573)  </v>
          </cell>
          <cell r="C646" t="str">
            <v>ศธ 04002/ว2335 ลว.29 พค 69 โอนครั้งที่ 543</v>
          </cell>
          <cell r="F646">
            <v>0</v>
          </cell>
          <cell r="G646">
            <v>0</v>
          </cell>
          <cell r="H646">
            <v>0</v>
          </cell>
          <cell r="K646">
            <v>0</v>
          </cell>
          <cell r="L646">
            <v>0</v>
          </cell>
        </row>
        <row r="647">
          <cell r="A647" t="str">
            <v>3.1.3.1</v>
          </cell>
          <cell r="B647" t="str">
            <v xml:space="preserve">ค่าใช้จ่ายในการเดินทางเข้าร่วมการประชุมสัมมนาทางวิชาการและแลกเปลี่ยนเรียนรู้ การขับเคลื่อนเพื่อยกระดับสมรรถนะความฉลลาดรู้ของผู้เรียน ระหว่างวันที่ 18-20 กรกฎาคม 2568 ณ โรงแรมเอวาน่า กรุงเทพมหานคร  </v>
          </cell>
          <cell r="C647" t="str">
            <v>ศธ 04002/ว40620 ลว.17 ก.ค. 68 โอนครั้งที่ 709</v>
          </cell>
          <cell r="F647">
            <v>0</v>
          </cell>
          <cell r="G647">
            <v>0</v>
          </cell>
          <cell r="H647">
            <v>0</v>
          </cell>
          <cell r="K647">
            <v>0</v>
          </cell>
          <cell r="L647">
            <v>0</v>
          </cell>
        </row>
        <row r="648">
          <cell r="A648">
            <v>4</v>
          </cell>
          <cell r="B648" t="str">
            <v>กิจกรรมพัฒนาการจัดการศึกษาโรงเรียนที่ตั้งในพื้นที่ลักษณะพิเศษ</v>
          </cell>
          <cell r="C648" t="str">
            <v>20004 70 00017 00000</v>
          </cell>
        </row>
        <row r="649">
          <cell r="B649" t="str">
            <v xml:space="preserve"> งบดำเนินงาน 70112xx</v>
          </cell>
          <cell r="C649" t="str">
            <v xml:space="preserve">20004 42006700 2000000 </v>
          </cell>
        </row>
        <row r="650">
          <cell r="A650">
            <v>4.0999999999999996</v>
          </cell>
          <cell r="B650" t="str">
            <v>ค่าใช้จ่ายการเดินทางเข้าร่วมประชุมเชิงปฏิบัติการพัฒนาบุคลากรด้านระบบสารสนเทศ เพื่อการส่งเสริมการจัดการศึกษา วางแผนและสนับสนุนการบริหารงบประมาณปีการศึกษา 2567 ระหว่างวันที่ 20-24 พฤษภาคม 2567 ณ โรงแรมริเวอร์ไซต์ กรุงเทพมหานคร</v>
          </cell>
          <cell r="C650" t="str">
            <v>ศธ 04002/ว2091 ลว.28 พค 67 โอนครั้งที่ 60</v>
          </cell>
        </row>
        <row r="654">
          <cell r="A654" t="str">
            <v>ง</v>
          </cell>
          <cell r="B654" t="str">
            <v>แผนงานพื้นฐานด้านการพัฒนาและเสริมสร้างศักยภาพทรัพยากรมนุษย์</v>
          </cell>
          <cell r="C654" t="str">
            <v xml:space="preserve">20004 3700 </v>
          </cell>
          <cell r="D654">
            <v>8853000</v>
          </cell>
          <cell r="E654">
            <v>2000000</v>
          </cell>
          <cell r="F654">
            <v>10853000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1952.95</v>
          </cell>
          <cell r="L654">
            <v>0</v>
          </cell>
          <cell r="M654">
            <v>10851047.050000001</v>
          </cell>
          <cell r="N654">
            <v>10853000</v>
          </cell>
          <cell r="O654">
            <v>0</v>
          </cell>
          <cell r="P654">
            <v>1952.95</v>
          </cell>
          <cell r="Q654">
            <v>0</v>
          </cell>
          <cell r="R654">
            <v>1952.95</v>
          </cell>
          <cell r="S654">
            <v>2701922.8</v>
          </cell>
          <cell r="T654">
            <v>-2699969.85</v>
          </cell>
          <cell r="U654">
            <v>1303478.7</v>
          </cell>
          <cell r="V654">
            <v>4005401.5</v>
          </cell>
          <cell r="W654">
            <v>4003448.55</v>
          </cell>
          <cell r="AF654">
            <v>10</v>
          </cell>
          <cell r="AG654">
            <v>5</v>
          </cell>
          <cell r="AH654">
            <v>50</v>
          </cell>
        </row>
        <row r="655">
          <cell r="B655" t="str">
            <v xml:space="preserve"> งบดำเนินงาน 70112xx</v>
          </cell>
        </row>
        <row r="657">
          <cell r="A657">
            <v>1</v>
          </cell>
          <cell r="B657" t="str">
            <v xml:space="preserve">ผลผลิตผู้จบการศึกษาก่อนประถมศึกษา </v>
          </cell>
          <cell r="C657" t="str">
            <v>20004 3720 1000 2000000</v>
          </cell>
        </row>
        <row r="658">
          <cell r="C658" t="str">
            <v>20004 3720 1000 2000000</v>
          </cell>
        </row>
        <row r="660">
          <cell r="B660" t="str">
            <v>ค่าครุภัณฑ์ 6911310</v>
          </cell>
        </row>
        <row r="662">
          <cell r="A662">
            <v>1.1000000000000001</v>
          </cell>
          <cell r="B662" t="str">
            <v xml:space="preserve">กิจกรรมการจัดการศึกษาก่อนประถมศึกษา  </v>
          </cell>
          <cell r="C662" t="str">
            <v>20004 68 05162 00000</v>
          </cell>
        </row>
        <row r="664">
          <cell r="B664" t="str">
            <v xml:space="preserve"> งบดำเนินงาน 69112xx</v>
          </cell>
        </row>
        <row r="701">
          <cell r="A701">
            <v>1</v>
          </cell>
          <cell r="B701" t="str">
            <v>งบสพฐ.</v>
          </cell>
        </row>
        <row r="702"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</row>
        <row r="719">
          <cell r="B719" t="str">
            <v>ครุภัณฑ์การศึกษา 120611</v>
          </cell>
        </row>
        <row r="720">
          <cell r="B720" t="str">
            <v>เครื่องเล่นสนามระดับก่อนประถมศึกษาแบบ 2</v>
          </cell>
          <cell r="C720" t="str">
            <v>ศธ04002/ว1802 ลว.8 พค 67 โอนครั้งที่ 7</v>
          </cell>
        </row>
        <row r="721">
          <cell r="A721" t="str">
            <v>1)</v>
          </cell>
          <cell r="B721" t="str">
            <v>โรงเรียนทองพูลอุทิศ</v>
          </cell>
          <cell r="C721" t="str">
            <v>20004350001003110490</v>
          </cell>
        </row>
        <row r="722">
          <cell r="B722" t="str">
            <v>ผูกพัน ครบ 16 กค 67</v>
          </cell>
          <cell r="C722">
            <v>4100385427</v>
          </cell>
        </row>
        <row r="723">
          <cell r="A723" t="str">
            <v>2)</v>
          </cell>
          <cell r="B723" t="str">
            <v>โรงเรียนวัดชัยมังคลาราม</v>
          </cell>
          <cell r="C723" t="str">
            <v>20004350001003110491</v>
          </cell>
        </row>
        <row r="724">
          <cell r="B724" t="str">
            <v>ผูกพัน ครบ 16 กค 67</v>
          </cell>
          <cell r="C724">
            <v>4100398102</v>
          </cell>
        </row>
        <row r="725">
          <cell r="A725" t="str">
            <v>3)</v>
          </cell>
          <cell r="B725" t="str">
            <v>โรงเรียนวัดดอนใหญ่</v>
          </cell>
          <cell r="C725" t="str">
            <v>20004350001003110492</v>
          </cell>
        </row>
        <row r="726">
          <cell r="B726" t="str">
            <v>ผูกพัน ครบ 19 กค 67</v>
          </cell>
          <cell r="C726">
            <v>410034351</v>
          </cell>
        </row>
        <row r="733">
          <cell r="A733" t="str">
            <v>1.1.2</v>
          </cell>
          <cell r="B733" t="str">
            <v xml:space="preserve">เครื่องเล่นสนามระดับก่อนประถมศึกษา แบบ 1 </v>
          </cell>
          <cell r="C733" t="str">
            <v>ศธ04002/ว1802 ลว.8 พค 67 โอนครั้งที่ 7</v>
          </cell>
        </row>
        <row r="734">
          <cell r="A734" t="str">
            <v>1)</v>
          </cell>
          <cell r="B734" t="str">
            <v>โรงเรียนวัดแสงมณี</v>
          </cell>
          <cell r="C734" t="str">
            <v>20004350001003110493</v>
          </cell>
        </row>
        <row r="735">
          <cell r="B735" t="str">
            <v>ผูกพัน ครบ 9 กค 67</v>
          </cell>
          <cell r="C735">
            <v>4100394811</v>
          </cell>
        </row>
        <row r="740">
          <cell r="A740">
            <v>1.2</v>
          </cell>
          <cell r="B740" t="str">
            <v xml:space="preserve">กิจกรรมการยกระดับคุณภาพการศึกษาตามแนวทางโครงการบ้านนักวิทยาศาสตร์น้อย  ประเทศไทย </v>
          </cell>
          <cell r="C740" t="str">
            <v>20004 67 00080  00000</v>
          </cell>
        </row>
        <row r="741">
          <cell r="B741" t="str">
            <v xml:space="preserve"> งบดำเนินงาน 69112xx</v>
          </cell>
          <cell r="C741" t="str">
            <v>20004 3720 1000 2000000</v>
          </cell>
        </row>
        <row r="742">
          <cell r="A742" t="str">
            <v>1.2.1</v>
          </cell>
          <cell r="B742" t="str">
            <v>ค่าใช้จ่ายในการนิเทศ ติดตาม และประเมินผล 5,000 บาท เพื่อขอรับตราพระราชทาน “บ้านนักวิทยาศาสตร์น้อย ประเทศไทย” ระดับปฐมวัย โครงการบ้านนักวิทยาศาสตร์น้อย ประเทศไทย ระดับปฐมวัยและระดับประถมศึกษา  5,000 บาท</v>
          </cell>
          <cell r="C742" t="str">
            <v>ที่ ศธ04002/ว5680 ลว 20 ธค 66 ครั้งที่ 100</v>
          </cell>
        </row>
        <row r="743">
          <cell r="A743" t="str">
            <v>1.2.2</v>
          </cell>
          <cell r="B743" t="str">
            <v xml:space="preserve">ค่าใช้จ่ายเข้าร่วมประชุมเชิงปฏิบัติการสรุปผลการประเมินโรงเรียนเพื่อรับตราพระราชทาน “บ้านนักวิทยาศาสตร์น้อยประเทศไทย” ประจำปีการศึกษา 2566 ระหว่างวันที่ 30 กรกฎาคม – 5 สิงหาคม 2567 ณ โรงแรมเอเชียแอร์พอร์ท (ดอนเมือง) จังหวัดปทุมธานี     </v>
          </cell>
          <cell r="C743" t="str">
            <v>ที่ ศธ04002/ว3094 ลว 18 กค 67 ครั้งที่ 230</v>
          </cell>
        </row>
        <row r="748">
          <cell r="A748">
            <v>0</v>
          </cell>
          <cell r="B748" t="str">
            <v>ผลผลิตผู้จบการศึกษาขั้นพื้นฐาน</v>
          </cell>
          <cell r="C748" t="str">
            <v>20004 3720 1000 2000000</v>
          </cell>
        </row>
        <row r="749">
          <cell r="B749" t="str">
            <v xml:space="preserve"> รวมงบดำเนินงาน 70112xx</v>
          </cell>
          <cell r="C749" t="str">
            <v>20004 3720 1000 2000000</v>
          </cell>
        </row>
        <row r="752">
          <cell r="B752" t="str">
            <v>งบลงทุน ครุภัณฑ์ 7011310</v>
          </cell>
        </row>
        <row r="753">
          <cell r="B753" t="str">
            <v>งบลงทุน สิ่งก่อสร้าง 7011320</v>
          </cell>
        </row>
        <row r="754">
          <cell r="A754">
            <v>1.1000000000000001</v>
          </cell>
          <cell r="B754" t="str">
            <v>กิจกรรมการยกระดับคุณภาพการศึกษาตามแนวทางโครงการบ้านนักวิทยาศาสตร์น้อยประเทศไทย</v>
          </cell>
          <cell r="C754" t="str">
            <v>2000470 00080 00000</v>
          </cell>
        </row>
        <row r="756">
          <cell r="A756" t="str">
            <v>1.1.1</v>
          </cell>
          <cell r="B756" t="str">
            <v xml:space="preserve">เพื่อเป็นค่าใช้จ่ายในการเดินทางของคณะทำงานและผู้เข้าร่วมการอบรมเชิงปฏิบัติการขั้นพื้นฐานพัฒนาผู้นำเครือข่ายท้องถิ่น (Local Network ; LN) และวิทยาศาสตร์เครือข่ายท้องถิ่น (Local Trainer ; LT) ทดแทนผู้เกษียณอายุ ลาออก เปลี่ยนสายงาน โครงการบ้านนักวิทยาศาสตร์น้อย ประเทศไทย ระดับปฐมวัยและระดับประถมศึกษา ระหว่างวันที่ 19 – 22 ธันวาคม 2567 ณ โรงแรมรอยัลซิตี้ กรุงเทพมหานคร </v>
          </cell>
          <cell r="C756" t="str">
            <v>ที่ ศธ04002/ว5967 ลว 11 ธค 67 ครั้งที่ 119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</row>
        <row r="757">
          <cell r="A757" t="str">
            <v>1.1.2</v>
          </cell>
          <cell r="B757" t="str">
            <v xml:space="preserve">ค่าใช้จ่ายในการเดินทางและค่าเบี้ยเลี้ยงคณะทำงานเพื่อเข้าร่วมการประชุมเชิงปฏิบัติการสรุปผล  การประเมินโรงเรียนเพื่อรับตราพระราชทาน “บ้านนักวิทยาศาสตร์น้อย ประเทศไทย” ประจำปีการศึกษา 2567 </v>
          </cell>
          <cell r="C757" t="str">
            <v>ที่ ศธ04002/ว2449 ลว 6 มิ.ย. 68 ครั้งที่ 560</v>
          </cell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</row>
        <row r="759">
          <cell r="A759">
            <v>1.2</v>
          </cell>
          <cell r="B759" t="str">
            <v>กิจกรรมการสนับสนุนการศึกษาขั้นพื้นฐาน</v>
          </cell>
          <cell r="C759" t="str">
            <v>2000470 00146 00000</v>
          </cell>
        </row>
        <row r="760">
          <cell r="B760" t="str">
            <v xml:space="preserve"> งบดำเนินงาน 70112xx </v>
          </cell>
          <cell r="C760" t="str">
            <v>20004 3720 1000 2000000</v>
          </cell>
        </row>
        <row r="761">
          <cell r="A761" t="str">
            <v>1.2.1</v>
          </cell>
          <cell r="B761" t="str">
            <v xml:space="preserve">ค่าเช่าใช้บริการสัญญาณอินเทอร์เน็ต 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</row>
        <row r="762">
          <cell r="A762" t="str">
            <v>1)</v>
          </cell>
          <cell r="B762" t="str">
            <v xml:space="preserve">ค่าเช่าใช้บริการสัญญาณอินเทอร์เน็ต 6 เดือน (ตุลาคม 2568 – มีนาคม 2569)   649,302.-บาท </v>
          </cell>
          <cell r="C762" t="str">
            <v>ศธ 04002/ว1923   ลว. 4 ก.พ. 69/ โอนครั้งที่ 277</v>
          </cell>
        </row>
        <row r="763">
          <cell r="A763" t="str">
            <v>2)</v>
          </cell>
          <cell r="B763" t="str">
            <v>ค่าเช่าใช้บริการสัญญาณอินเทอร์เน็ต  3 เดือน ก.ค. 69 - ก.ย. 69) 324,651 บาท</v>
          </cell>
          <cell r="C763" t="str">
            <v>ศธ 04002/ว7214 ลว. 30 เม.ย.69 โอนครั้งที่ 489</v>
          </cell>
        </row>
        <row r="765">
          <cell r="A765" t="str">
            <v>1.2.2</v>
          </cell>
          <cell r="B765" t="str">
            <v xml:space="preserve">ค่าใช้จ่ายสำหรับดำเนินการรับนักเรียน สังกัดสำนักงานคณะกรรมการการศึกษาขั้นพื้นฐาน ปีการศึกษา 2569 </v>
          </cell>
          <cell r="C765" t="str">
            <v>ศธ 04002/ว2323 ลว. 11 ก.พ.69 โอนครั้งที่ 292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</row>
        <row r="766">
          <cell r="A766" t="str">
            <v>1.2.3</v>
          </cell>
          <cell r="B766" t="str">
            <v>ค่าใช้จ่ายในการเดินทางของคณะทำงานที่เข้าร่วมประชุมโครงการปฐมนิเทศนักเรียนทุนการศึกษา เฉลิมราชกุมารี ระยะที่ 2 รุ่นที่ 9 ประจำปี 2569 ระหว่างวันที่ 19 – 22 เมษายน 2569 ณ โรงแรมริเวอร์ไซด์ กรุงเทพมหานคร</v>
          </cell>
          <cell r="C766" t="str">
            <v>ศธ 04002/ว9198 ลว. 2 มิ.ย. 69 โอนครั้งที่ 601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</row>
        <row r="767">
          <cell r="A767" t="str">
            <v>1.2.3</v>
          </cell>
          <cell r="B767" t="str">
            <v xml:space="preserve">ค่าใช้จ่ายในการดำเนินกงานของ อ.ก.ค.ศ. เขตพื้นที่การศึกษา การดำเนินการได้มาซึ่ง อ.ก.ค.ศ. เขตพื้นที่การศึกษา การดำเนินงานบริหารงานบุคคล และค่าบริหารจัดการสำนักงานเขตพื้นที่การศึกษา        </v>
          </cell>
          <cell r="C767" t="str">
            <v>ที่ ศธ ม4มม2/ว13680 ลว. 6 ส.ค. 69 โอนครั้งที่ 826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A768">
            <v>1.3</v>
          </cell>
          <cell r="B768" t="str">
            <v>กิจกรรมส่งเสริมการอ่าน</v>
          </cell>
          <cell r="C768" t="str">
            <v>20004 70 00147 00000</v>
          </cell>
        </row>
        <row r="770">
          <cell r="A770" t="str">
            <v>1.3.1</v>
          </cell>
          <cell r="B770" t="str">
            <v>ค่าใช้จ่ายสำหรับดำเนินโครงการส่งเสริมการอ่านตามรอยพระราชจริยวัตร สมเด็จพระกนิษฐาธิราชเจ้ากรมสมเด็จพระเทพรัตนราชสุดาฯ สยามบรมราชกุมารี ปีงบประมาณ 2569</v>
          </cell>
          <cell r="C770" t="str">
            <v>ศธ04002/ว3738 ลว. 4 มี.ค. 69 ครั้งที่ 341</v>
          </cell>
          <cell r="F770">
            <v>0</v>
          </cell>
          <cell r="G770">
            <v>0</v>
          </cell>
          <cell r="H770">
            <v>0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</row>
        <row r="771">
          <cell r="A771" t="str">
            <v>1.3.1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</row>
        <row r="772">
          <cell r="A772">
            <v>1.4</v>
          </cell>
          <cell r="B772" t="str">
            <v>กิจกรรมการบริหารจัดการในเขตพื้นที่การศึกษา</v>
          </cell>
          <cell r="C772" t="str">
            <v>20004 70 00148 00000</v>
          </cell>
        </row>
        <row r="774">
          <cell r="B774" t="str">
            <v xml:space="preserve"> งบดำเนินงาน 70112xx </v>
          </cell>
        </row>
        <row r="779">
          <cell r="A779" t="str">
            <v>1.4.1</v>
          </cell>
          <cell r="B779" t="str">
            <v>งบประจำ บริหารจัดการสำนักงาน 3,000,000 บาท</v>
          </cell>
        </row>
        <row r="780">
          <cell r="A780">
            <v>1</v>
          </cell>
          <cell r="F780">
            <v>0</v>
          </cell>
        </row>
        <row r="782">
          <cell r="A782" t="str">
            <v>1)</v>
          </cell>
          <cell r="F782">
            <v>510000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1952.95</v>
          </cell>
          <cell r="L782">
            <v>0</v>
          </cell>
        </row>
        <row r="784">
          <cell r="F784">
            <v>600000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</row>
        <row r="786"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</row>
        <row r="787">
          <cell r="F787">
            <v>90000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</row>
        <row r="789">
          <cell r="F789">
            <v>100000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</row>
        <row r="790">
          <cell r="F790">
            <v>100000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</row>
        <row r="792">
          <cell r="F792">
            <v>100000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</row>
        <row r="793">
          <cell r="F793">
            <v>100000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</row>
        <row r="795"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 xml:space="preserve"> อนุมัติโอนพาหนะ 50,000 บาท 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</row>
        <row r="813">
          <cell r="G813">
            <v>0</v>
          </cell>
          <cell r="H813">
            <v>0</v>
          </cell>
          <cell r="I813">
            <v>0</v>
          </cell>
          <cell r="J813">
            <v>0</v>
          </cell>
          <cell r="K813">
            <v>0</v>
          </cell>
          <cell r="L813">
            <v>0</v>
          </cell>
        </row>
        <row r="816"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</row>
        <row r="817"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</row>
        <row r="818"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</row>
        <row r="819">
          <cell r="B819" t="str">
            <v>โครงการพัฒนาระบบแนะแนวการเรียน (Coaching) และแนะแนวเป้าหมายชีวิต 18,000 บาท</v>
          </cell>
          <cell r="C819" t="str">
            <v>ศธ04002/ว19126 ลว. 27 ต.ค. 69 ครั้งที่ 29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</row>
        <row r="821"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</row>
        <row r="822">
          <cell r="F822">
            <v>0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  <cell r="L822">
            <v>0</v>
          </cell>
        </row>
        <row r="823">
          <cell r="D823">
            <v>0</v>
          </cell>
          <cell r="E823">
            <v>400000</v>
          </cell>
          <cell r="F823">
            <v>400000</v>
          </cell>
          <cell r="G823">
            <v>0</v>
          </cell>
          <cell r="H823">
            <v>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</row>
        <row r="824">
          <cell r="E824">
            <v>400000</v>
          </cell>
          <cell r="F824">
            <v>400000</v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</row>
        <row r="825">
          <cell r="F825">
            <v>0</v>
          </cell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</row>
        <row r="826">
          <cell r="A826" t="str">
            <v>2.4.2)</v>
          </cell>
          <cell r="B826" t="str">
            <v>โครงการสร้างเครือข่ายตรวจสอบภายใน 25,000 บาท โอนไปกลุ่มอำนวยการอบรมผู้บริหาร  12070 บาท  โอนไปประชุมเชิงปฏิบัติการสำนักงานเขตพื้นที่ 12,930 บาท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</row>
        <row r="827">
          <cell r="A827" t="str">
            <v>2.4.3)</v>
          </cell>
          <cell r="B827" t="str">
            <v>โครงการพัฒนาศักยภาพการจัดการศึกษาแบบมีส่วนร่วมของคณะกรรมการติดตาม ตรวจสอบ ประเมินผลและนิเทศการศึกษาของเขตพื้นที่การศึกษา (ก.ต.ป.น.) 92,000 บาท  อนุมัติครั้งที่ 1   25,550 บาท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</row>
        <row r="828">
          <cell r="A828" t="str">
            <v>2.4.4)</v>
          </cell>
          <cell r="B828" t="str">
            <v>โครงการประชุมเชิงปฏิบัติการเพื่อเพิ่มประสิทธิภาพการบริหารจัดการด้านงบประมาณ ด้านการเงินบัญชีและพัสดุ 65,000 บาท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</row>
        <row r="829">
          <cell r="A829" t="str">
            <v>2.4.5)</v>
          </cell>
          <cell r="B829" t="str">
            <v>โครงการงานศิลปหัตถกรรมนักเรียน ระดับเขตพื้นที่การศึกษา ปีการศึกษา 2568  250,000 บาท ศูนย์ประสานการดำเนินงาน ข้อ 13 อนุมัติครั้งที่ 1   24,195 บาท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</row>
        <row r="830">
          <cell r="A830">
            <v>0</v>
          </cell>
          <cell r="B830" t="str">
            <v>อนุมัติ ครั้งที่ 2  225,805 บาท</v>
          </cell>
        </row>
        <row r="831">
          <cell r="A831" t="str">
            <v>2.4.6)</v>
          </cell>
          <cell r="B831" t="str">
            <v>โครงการยกย่องเชิดชูเกียรติข้าราชการครูและบุคลากรทางการศึกษา 80,000 บาท อนุมัติครั้งที่ 1    30,000 บาท โอนไปประชุมเชิงปฏิบัติการสำนักงานเขตพื้นที่ 20875,000 บาท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</row>
        <row r="832">
          <cell r="A832" t="str">
            <v>2.4.7)</v>
          </cell>
          <cell r="B832" t="str">
            <v xml:space="preserve">โครงการเสริมสร้างศักยภาพบุคลากรในสังกัดสพป.ปทุมธานี เขต 2 130,595 บาท  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</row>
        <row r="833">
          <cell r="A833" t="str">
            <v>2.4.8)</v>
          </cell>
          <cell r="B833" t="str">
            <v>โครงการประชุม อ.ก.ค.ศ. เขตพื้นที่ 258,060 บาท  อนุมัติครั้งที่ 1   95,000 บาท โอนไปประชุมเชิงปฏิบัติการสำนักงานเขตพื้นที่ 49,333 บาท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</row>
        <row r="834">
          <cell r="A834" t="str">
            <v>2.4.9)</v>
          </cell>
          <cell r="B834" t="str">
            <v>โครงการกิจกรรมการบริหารอัตรากำลังในสถานศึกษาระดับเขตพื้นที่การศึกษาฯ 80,145 บาท  อนุมัติครั้งที่ 1    30,000 บาทโอนไปกลุ่มอำนวยการอบรมผู้บริหาร  70525 บาท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</row>
        <row r="835">
          <cell r="A835" t="str">
            <v>2.4.10)</v>
          </cell>
          <cell r="B835" t="str">
            <v>โครงการพัฒนาประสิทธิภาพการบริหารจัดการงานอำนวยการ 148,490 บาท  อนุมัติครั้งที่ 1    41,650 บาท รับโอนจากกลุ่มบุคคล 70,525 บาท ตรวจสอบภายใน 12,070 บาท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</row>
        <row r="836">
          <cell r="A836" t="str">
            <v>2.4.11)</v>
          </cell>
          <cell r="B836" t="str">
            <v>โครงการพัฒนาระบบข้อมูลสารสนเทศ 30,000 บาท โอนไปประชุมเชิงปฏิบัติการสำนักงานเขตพื้นที่ 10,000 บาท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  <cell r="L836">
            <v>0</v>
          </cell>
        </row>
        <row r="837">
          <cell r="A837" t="str">
            <v>4)</v>
          </cell>
          <cell r="B837" t="str">
            <v>โครงการเพิ่มประสิทธิภาพการบริหารจัดการศึกษา 800,000 บาท อนุมัติครั้งที่ 1 (400,000 บาท)</v>
          </cell>
        </row>
        <row r="838">
          <cell r="B838" t="str">
            <v>20004 68 00148 00000</v>
          </cell>
        </row>
        <row r="892">
          <cell r="A892" t="str">
            <v>2.1.4</v>
          </cell>
        </row>
        <row r="893">
          <cell r="A893" t="str">
            <v>1)</v>
          </cell>
        </row>
        <row r="895">
          <cell r="A895" t="str">
            <v>2)</v>
          </cell>
        </row>
        <row r="897">
          <cell r="A897" t="str">
            <v>3)</v>
          </cell>
        </row>
        <row r="899">
          <cell r="A899" t="str">
            <v>4)</v>
          </cell>
        </row>
        <row r="901">
          <cell r="A901">
            <v>1.5</v>
          </cell>
          <cell r="B901" t="str">
            <v>กิจกรรมการจัดการศึกษาประถมศึกษาสำหรับโรงเรียนปกติ</v>
          </cell>
          <cell r="C901" t="str">
            <v>20004 70 05164 00000</v>
          </cell>
        </row>
        <row r="902">
          <cell r="B902" t="str">
            <v>งบดำเนินงาน  70112xx</v>
          </cell>
        </row>
        <row r="906">
          <cell r="C906" t="str">
            <v>ศธ04002/ว11486 ลว.9 ก.ค. 69 ครั้งที่ 698  1,642,500 บาท</v>
          </cell>
        </row>
        <row r="907">
          <cell r="B907" t="str">
            <v>ค่าสาธารณูปโภค    1,000,000 บาท อนุมัตครั้งที่ 1 300,000 บาท ครั้งที่ 2  140,000 บาท</v>
          </cell>
          <cell r="C907" t="str">
            <v>ศธ04002/ว46832 ลว.17 ต.ค. 68 ครั้งที่ 7  2,000,000 บาท</v>
          </cell>
          <cell r="G907">
            <v>0</v>
          </cell>
          <cell r="H907">
            <v>0</v>
          </cell>
          <cell r="K907">
            <v>0</v>
          </cell>
          <cell r="L907">
            <v>0</v>
          </cell>
        </row>
        <row r="909">
          <cell r="A909" t="str">
            <v>2)</v>
          </cell>
          <cell r="B909" t="str">
            <v>ค้าจ้างเหมาบริการ ลูกจ้างสพป.ปท.2 15000x5คนx12 เดือน 900,000 บาท จัดสรรครั้งที่ 1  225,000 บาท</v>
          </cell>
          <cell r="C909" t="str">
            <v>ศธ04002/ว46832 ลว.17 ต.ค. 68 ครั้งที่ 7  2,000,000 บาท</v>
          </cell>
          <cell r="G909">
            <v>0</v>
          </cell>
          <cell r="H909">
            <v>0</v>
          </cell>
          <cell r="K909">
            <v>0</v>
          </cell>
          <cell r="L909">
            <v>0</v>
          </cell>
        </row>
        <row r="910">
          <cell r="A910" t="str">
            <v>2.1)</v>
          </cell>
          <cell r="B910" t="str">
            <v>ค้าจ้างเหมาบริการ ลูกจ้างสพป.ปท.2 ครั้งที่ 2  75,000 บาท ยืมยกย่องเชิดชูเกียรติ 50,000 บาท</v>
          </cell>
          <cell r="C910" t="str">
            <v>ศธ04002/ว2369 ลว.11 ก.พ.69 ครั้งที่ 294  500,000 บาท</v>
          </cell>
        </row>
        <row r="913">
          <cell r="A913" t="str">
            <v>3)</v>
          </cell>
          <cell r="B913" t="str">
            <v>ค่าใช้จ่ายในการประชุม อ.ก.ค.ศ. เขตพื้นที่การศึกษา  60,000 บาท</v>
          </cell>
          <cell r="C913" t="str">
            <v>ศธ04002/ว46832 ลว.17 ต.ค. 68 ครั้งที่ 7  2,000,000 บาท</v>
          </cell>
        </row>
        <row r="914">
          <cell r="A914" t="str">
            <v>3)</v>
          </cell>
          <cell r="B914" t="str">
            <v xml:space="preserve">ค่าซ่อมแซมยานพาหนะและขนส่ง 240,000 บาท ครั้งที่ 1  25,000 บาท </v>
          </cell>
          <cell r="C914" t="str">
            <v>ศธ04002/ว46832 ลว.17 ต.ค. 68 ครั้งที่ 7  2,000,000 บาท</v>
          </cell>
          <cell r="G914">
            <v>0</v>
          </cell>
          <cell r="H914">
            <v>0</v>
          </cell>
          <cell r="K914">
            <v>0</v>
          </cell>
          <cell r="L914">
            <v>0</v>
          </cell>
        </row>
        <row r="916">
          <cell r="A916" t="str">
            <v>4)</v>
          </cell>
          <cell r="B916" t="str">
            <v>ค่าซ่อมแซมครุภัณฑ์ 200,000 บาท ครั้งที่ 1  127,290 บาท</v>
          </cell>
          <cell r="C916" t="str">
            <v>ศธ04002/ว46832 ลว.17 ต.ค. 68 ครั้งที่ 7  2,000,000 บาท</v>
          </cell>
          <cell r="G916">
            <v>0</v>
          </cell>
          <cell r="H916">
            <v>0</v>
          </cell>
          <cell r="K916">
            <v>0</v>
          </cell>
          <cell r="L916">
            <v>0</v>
          </cell>
        </row>
        <row r="918">
          <cell r="A918" t="str">
            <v>5)</v>
          </cell>
          <cell r="B918" t="str">
            <v>ค่าวัสดุสำนักงาน 350000 บาท ครั้งที่ 1 150,000 บาทครั้งที่ 2   25,000 บาท</v>
          </cell>
          <cell r="C918" t="str">
            <v>ศธ04002/ว46832 ลว.17 ต.ค. 68 ครั้งที่ 7  2,000,000 บาท</v>
          </cell>
          <cell r="G918">
            <v>0</v>
          </cell>
          <cell r="H918">
            <v>0</v>
          </cell>
          <cell r="K918">
            <v>0</v>
          </cell>
          <cell r="L918">
            <v>0</v>
          </cell>
        </row>
        <row r="919">
          <cell r="A919" t="str">
            <v>5.1)</v>
          </cell>
          <cell r="B919" t="str">
            <v>ค่าวัสดุสำนักงาน ครั้งที่ 2  25,000 บาท</v>
          </cell>
          <cell r="C919" t="str">
            <v>ศธ04002/ว2369 ลว.11 ก.พ.69 ครั้งที่ 294  500,000 บาท</v>
          </cell>
        </row>
        <row r="922">
          <cell r="A922" t="str">
            <v>7)</v>
          </cell>
          <cell r="B922" t="str">
            <v>ค่าน้ำมันเชื้อเพลิงและหล่อลื่น 200,000 บาท อนุมัติครั้งที่ 1 60,000 บาท</v>
          </cell>
          <cell r="C922" t="str">
            <v>ศธ04002/ว46832 ลว.17 ต.ค. 68 ครั้งที่ 7  2,000,000 บาท</v>
          </cell>
          <cell r="G922">
            <v>0</v>
          </cell>
          <cell r="H922">
            <v>0</v>
          </cell>
          <cell r="K922">
            <v>0</v>
          </cell>
          <cell r="L922">
            <v>0</v>
          </cell>
        </row>
        <row r="923">
          <cell r="A923" t="str">
            <v>7.1)</v>
          </cell>
        </row>
        <row r="924">
          <cell r="A924" t="str">
            <v>8.1)</v>
          </cell>
          <cell r="B924" t="str">
            <v xml:space="preserve">ค่าใช้จ่ายในการเดินทางไปราชการและค่าใช้จ่ายในการประชุม งบประมาณ 110,000 บาท อนุมัติครั้งที่ 1 65,000 บาท  บวกครั้งที่ 2-3 55000 บาท </v>
          </cell>
          <cell r="C924" t="str">
            <v>ศธ04002/ว46832 ลว.17 ต.ค. 68 ครั้งที่ 7  2,000,000 บาท</v>
          </cell>
          <cell r="G924">
            <v>0</v>
          </cell>
          <cell r="H924">
            <v>0</v>
          </cell>
          <cell r="K924">
            <v>0</v>
          </cell>
          <cell r="L924">
            <v>0</v>
          </cell>
        </row>
        <row r="926">
          <cell r="A926" t="str">
            <v>9)</v>
          </cell>
          <cell r="B926" t="str">
            <v>งบกลาง 200,000 บาท +เพิ่มเติม 142,500 บาท อนุมัติพาหนะ 50,000บาท วัสดุ 100,000 บาท</v>
          </cell>
          <cell r="C926" t="str">
            <v>ศธ04002/ว46832 ลว.17 ต.ค. 68 ครั้งที่ 7  2,000,000 บาท</v>
          </cell>
          <cell r="G926">
            <v>0</v>
          </cell>
          <cell r="H926">
            <v>0</v>
          </cell>
          <cell r="K926">
            <v>0</v>
          </cell>
          <cell r="L926">
            <v>0</v>
          </cell>
        </row>
        <row r="931">
          <cell r="A931">
            <v>2</v>
          </cell>
          <cell r="B931" t="str">
            <v>งบกลยุทธ์ ของสพป.ปท.2 1,800,000 บาท</v>
          </cell>
          <cell r="C931" t="str">
            <v>ศธ04002/ว11486 ลว.9 ก.ค. 69 ครั้งที่ 698  1,642,500 บาท</v>
          </cell>
        </row>
        <row r="932">
          <cell r="A932" t="str">
            <v>2.1)</v>
          </cell>
          <cell r="B932" t="str">
            <v>กลยุทธ์ที่ 1 ยกระดับคุณภาพการศึกษา 391,200 บาท จัดสรรครั้งที่ 1 362,000 บาท จัดครั้งที่ 2   4,200 บาท</v>
          </cell>
        </row>
        <row r="933">
          <cell r="A933" t="str">
            <v>2.1.1)</v>
          </cell>
          <cell r="B933" t="str">
            <v>โครงการพัฒนาหลักสูตรสถานศึกษาและกระบวนการจัดการเรียนรู้สู่ฐานสมรรถนะ 67,950 บาท</v>
          </cell>
          <cell r="C933" t="str">
            <v>ศธ04002/ว46832 ลว.17 ต.ค. 68 ครั้งที่ 7  2,000,000 บาท</v>
          </cell>
          <cell r="G933">
            <v>0</v>
          </cell>
          <cell r="H933">
            <v>0</v>
          </cell>
          <cell r="K933">
            <v>0</v>
          </cell>
          <cell r="L933">
            <v>0</v>
          </cell>
        </row>
        <row r="934">
          <cell r="B934" t="str">
            <v>อนุมพิ่มครั้งที่ 2   49,950 บาท</v>
          </cell>
          <cell r="C934" t="str">
            <v>ศธ04002/ว2369 ลว.11 ก.พ.69 ครั้งที่ 294  500,000 บาท</v>
          </cell>
        </row>
        <row r="935">
          <cell r="A935" t="str">
            <v>2.1.2)</v>
          </cell>
          <cell r="B935" t="str">
            <v>โครงการขับเคลื่อนพัฒนาระบบการประกันคุณภาพภายในโดยใช้กลุ่มเครือข่ายสถานศึกษาแบบยั่งยืน 50,000 บาท</v>
          </cell>
          <cell r="C935" t="str">
            <v>ศธ04002/ว46832 ลว.17 ต.ค. 68 ครั้งที่ 7  2,000,000 บาท</v>
          </cell>
          <cell r="G935">
            <v>0</v>
          </cell>
          <cell r="H935">
            <v>0</v>
          </cell>
          <cell r="K935">
            <v>0</v>
          </cell>
          <cell r="L935">
            <v>0</v>
          </cell>
        </row>
        <row r="936">
          <cell r="B936" t="str">
            <v>อนุมพิ่มครั้งที่ 2  30,000 บาท</v>
          </cell>
          <cell r="C936" t="str">
            <v>ศธ04002/ว2369 ลว.11 ก.พ.69 ครั้งที่ 294  500,000 บาท</v>
          </cell>
          <cell r="G936">
            <v>0</v>
          </cell>
          <cell r="H936">
            <v>0</v>
          </cell>
          <cell r="K936">
            <v>0</v>
          </cell>
          <cell r="L936">
            <v>0</v>
          </cell>
        </row>
        <row r="937">
          <cell r="A937" t="str">
            <v>2.1.3)</v>
          </cell>
          <cell r="B937" t="str">
            <v>โครงการส่งเสริมประสิทธิผลการสอนของครูโดยการใช้ปัญญาประดิษฐ์ (AI) บนแพลตฟอร์ดิจิทัล 43,850 บาท</v>
          </cell>
          <cell r="C937" t="str">
            <v>ศธ04002/ว46832 ลว.17 ต.ค. 68 ครั้งที่ 7  2,000,000 บาท</v>
          </cell>
          <cell r="G937">
            <v>0</v>
          </cell>
          <cell r="H937">
            <v>0</v>
          </cell>
          <cell r="K937">
            <v>0</v>
          </cell>
          <cell r="L937">
            <v>0</v>
          </cell>
        </row>
        <row r="938">
          <cell r="B938" t="str">
            <v>อนุมัติครั้งที่ 2 31850 บาท</v>
          </cell>
          <cell r="C938" t="str">
            <v>ศธ04002/ว2369 ลว.11 ก.พ.69 ครั้งที่ 294  500,000 บาท</v>
          </cell>
        </row>
        <row r="939">
          <cell r="A939" t="str">
            <v>2.1.4</v>
          </cell>
          <cell r="B939" t="str">
            <v xml:space="preserve">โครงการโรงเรียนคุณธรรม สพฐ. 25,000 บาท </v>
          </cell>
          <cell r="C939" t="str">
            <v>ศธ04002/ว2369 ลว.11 ก.พ.69 ครั้งที่ 294  500,000 บาท</v>
          </cell>
          <cell r="G939">
            <v>0</v>
          </cell>
          <cell r="H939">
            <v>0</v>
          </cell>
          <cell r="K939">
            <v>0</v>
          </cell>
          <cell r="L939">
            <v>0</v>
          </cell>
        </row>
        <row r="940">
          <cell r="A940" t="str">
            <v>2.1.5</v>
          </cell>
          <cell r="B940" t="str">
            <v>โครงการส่งเสริมคุณภาพการจัดการเรียนรู้แนวใหม่  จำนวนเงิน 104,400 บาท อนุมัติครั้งที่ 1   30,000 บาทครั้งที่ 2   63,200 บาท ครั้งที่ 3    4200 บาท</v>
          </cell>
          <cell r="C940" t="str">
            <v>ศธ04002/ว46832 ลว.17 ต.ค. 68 ครั้งที่ 7  2,000,000 บาท</v>
          </cell>
          <cell r="G940">
            <v>0</v>
          </cell>
          <cell r="H940">
            <v>0</v>
          </cell>
          <cell r="K940">
            <v>0</v>
          </cell>
          <cell r="L940">
            <v>0</v>
          </cell>
        </row>
        <row r="941">
          <cell r="B941" t="str">
            <v>อนุมัติครั้งที่ 2  63,200 บาท</v>
          </cell>
          <cell r="C941" t="str">
            <v>ศธ04002/ว2369 ลว.11 ก.พ.69 ครั้งที่ 294  500,000 บาท</v>
          </cell>
        </row>
        <row r="943">
          <cell r="A943" t="str">
            <v>2.1.6)</v>
          </cell>
          <cell r="B943" t="str">
            <v>โครงการวัดและประเมินผลเพื่อพัฒนาการเรียนรู้ของผู้เรียน  100,000 บาท อนุมัติครั้งที่  1   82,000 บาท</v>
          </cell>
          <cell r="C943" t="str">
            <v>ศธ04002/ว46832 ลว.17 ต.ค. 68 ครั้งที่ 7  2,000,000 บาท</v>
          </cell>
          <cell r="G943">
            <v>0</v>
          </cell>
          <cell r="H943">
            <v>0</v>
          </cell>
          <cell r="K943">
            <v>0</v>
          </cell>
          <cell r="L943">
            <v>0</v>
          </cell>
        </row>
        <row r="947">
          <cell r="A947" t="str">
            <v>2.2)</v>
          </cell>
          <cell r="B947" t="str">
            <v>กลยุทธ์ที่ 2 เพิ่มโอกาสและความเสมอภาคทางการศึกษา 98,710 บาท จัดสรรครั้งที่ 1 50,000 บาท ยืมงบกลาง 30710 บาท</v>
          </cell>
          <cell r="D947">
            <v>0</v>
          </cell>
        </row>
        <row r="948">
          <cell r="A948" t="str">
            <v>2.2.1)</v>
          </cell>
          <cell r="B948" t="str">
            <v>โครงการเสริมสร้างพลเมืองดี วิถีประชาธิปไตยในสถานศึกษา ประจำปี 2569  10,000 บาท</v>
          </cell>
          <cell r="C948" t="str">
            <v>ศธ04002/ว46832 ลว.17 ต.ค. 68 ครั้งที่ 7  2,000,000 บาท</v>
          </cell>
          <cell r="G948">
            <v>0</v>
          </cell>
          <cell r="H948">
            <v>0</v>
          </cell>
          <cell r="K948">
            <v>0</v>
          </cell>
          <cell r="L948">
            <v>0</v>
          </cell>
        </row>
        <row r="949">
          <cell r="A949" t="str">
            <v>.2.2.2)</v>
          </cell>
          <cell r="B949" t="str">
            <v>โครงการวัดและประเมินผลการจัดการศึกษาโดยครอบครัว ประจำปี 2569 10,710 บาท</v>
          </cell>
          <cell r="C949" t="str">
            <v>ศธ04002/ว46832 ลว.17 ต.ค. 68 ครั้งที่ 7  2,000,000 บาท</v>
          </cell>
          <cell r="G949">
            <v>0</v>
          </cell>
          <cell r="H949">
            <v>0</v>
          </cell>
          <cell r="K949">
            <v>0</v>
          </cell>
          <cell r="L949">
            <v>0</v>
          </cell>
        </row>
        <row r="950">
          <cell r="A950" t="str">
            <v>2.2.3)</v>
          </cell>
          <cell r="B950" t="str">
            <v>โครงการพัฒนาสมรรถนะการจัดการเรียนรู้สำหรับเด็กที่มีความต้องการพิเศษ 60,000 บาท</v>
          </cell>
          <cell r="C950" t="str">
            <v>ศธ04002/ว46832 ลว.17 ต.ค. 68 ครั้งที่ 7  2,000,000 บาท</v>
          </cell>
          <cell r="G950">
            <v>0</v>
          </cell>
          <cell r="H950">
            <v>0</v>
          </cell>
          <cell r="K950">
            <v>0</v>
          </cell>
          <cell r="L950">
            <v>0</v>
          </cell>
        </row>
        <row r="954">
          <cell r="A954" t="str">
            <v>2.3)</v>
          </cell>
          <cell r="B954" t="str">
            <v>กลยุทธ์ที่ 3 ส่งเสริมความปลอดภัยของผู้เรียน ครูและบุคลากรทางการศึกษาและสถานศึกษา 75,800 บาท จัดสรรครั้งที่ 1 50,000 บาท</v>
          </cell>
          <cell r="C954" t="str">
            <v>ศธ04002/ว46832 ลว.17 ต.ค. 68 ครั้งที่ 7  2,000,000 บาท</v>
          </cell>
        </row>
        <row r="955">
          <cell r="A955" t="str">
            <v>2.3.1)</v>
          </cell>
          <cell r="B955" t="str">
            <v>โครงการส่งเสริมทักษะชีวิตให้กับนักเรียน 30,000 บาท</v>
          </cell>
          <cell r="C955" t="str">
            <v>ศธ04002/ว46832 ลว.17 ต.ค. 68 ครั้งที่ 7  2,000,000 บาท</v>
          </cell>
          <cell r="G955">
            <v>0</v>
          </cell>
          <cell r="H955">
            <v>0</v>
          </cell>
          <cell r="K955">
            <v>0</v>
          </cell>
          <cell r="L955">
            <v>0</v>
          </cell>
        </row>
        <row r="956">
          <cell r="A956" t="str">
            <v>2.3.2)</v>
          </cell>
          <cell r="B956" t="str">
            <v>โครงการพัฒนาระบบและกลไกดูแลความปลอดภัย 45,800 บาท อนุมัติครั้งที่ 1   20,000 บาท ครั้งที่ 3   25,800 บาท</v>
          </cell>
          <cell r="C956" t="str">
            <v>ศธ04002/ว46832 ลว.17 ต.ค. 68 ครั้งที่ 7  2,000,000 บาท</v>
          </cell>
          <cell r="G956">
            <v>0</v>
          </cell>
          <cell r="H956">
            <v>0</v>
          </cell>
          <cell r="K956">
            <v>0</v>
          </cell>
          <cell r="L956">
            <v>0</v>
          </cell>
        </row>
        <row r="957">
          <cell r="A957" t="str">
            <v>2.4)</v>
          </cell>
          <cell r="B957" t="str">
            <v xml:space="preserve">กลยุทธ์ที่ 4 เพิ่มประสิทธิภาพการบริหารจัดการศึกษา งบประมาณ 1,234,290 บาท จัดสรรครั้งที่ 1  554,400 บาท - โอนให้กลยุทธ์ที่ 1 ยืม 54400 </v>
          </cell>
          <cell r="C957" t="str">
            <v>ศธ04002/ว46832 ลว.17 ต.ค. 68 ครั้งที่ 7  2,000,000 บาท</v>
          </cell>
        </row>
        <row r="958">
          <cell r="A958">
            <v>1</v>
          </cell>
          <cell r="B958" t="str">
            <v>งบกลาง  กลยุทธ์ที่ 4</v>
          </cell>
        </row>
        <row r="959">
          <cell r="A959" t="str">
            <v>2.4.1)</v>
          </cell>
          <cell r="B959" t="str">
            <v>โครงการเพิ่มประสิทธิภาพการบริหารจัดการงานนโยบายและแผนและการบริหารงบประมาณ 75,000 บาท อนุมัติครั้งที่ 1   47,000 บาท โอนไปประชุมเชิงปฏิบัติการสำนักงานเขตพื้นที่ 34,715 บาท</v>
          </cell>
          <cell r="C959" t="str">
            <v>ศธ04002/ว46832 ลว.17 ต.ค. 68 ครั้งที่ 7  2,000,000 บาท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</row>
        <row r="961">
          <cell r="E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</row>
        <row r="963">
          <cell r="G963">
            <v>0</v>
          </cell>
          <cell r="H963">
            <v>0</v>
          </cell>
          <cell r="I963">
            <v>0</v>
          </cell>
          <cell r="J963">
            <v>0</v>
          </cell>
          <cell r="K963">
            <v>0</v>
          </cell>
          <cell r="L963">
            <v>0</v>
          </cell>
        </row>
        <row r="965">
          <cell r="E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</row>
        <row r="966"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</row>
        <row r="968"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0</v>
          </cell>
          <cell r="L968">
            <v>0</v>
          </cell>
        </row>
        <row r="970"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0</v>
          </cell>
          <cell r="L970">
            <v>0</v>
          </cell>
        </row>
        <row r="971"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</row>
        <row r="972">
          <cell r="A972" t="str">
            <v>2.4.8.1)</v>
          </cell>
          <cell r="B972" t="str">
            <v>โครงการประชุม อ.ก.ค.ศ. เขตพื้นที่ 258,060 บาท  อนุมัติครั้งที่ 4  138,060 บาท</v>
          </cell>
        </row>
        <row r="973"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</row>
        <row r="975"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</row>
        <row r="976">
          <cell r="B976" t="str">
            <v>โครงการพัฒนาประสิทธิภาพการบริหารจัดการงานอำนวยการ 148,490 บาท  อนุมัติครั้งที่ 4    86,090 บาท</v>
          </cell>
        </row>
        <row r="977">
          <cell r="E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  <cell r="K977">
            <v>0</v>
          </cell>
          <cell r="L977">
            <v>0</v>
          </cell>
        </row>
        <row r="979">
          <cell r="A979" t="str">
            <v>2.4.12)</v>
          </cell>
          <cell r="B979" t="str">
            <v>โครงการประชุมเชิงปฏิบัติการพัฒนาศักยภาพบุคลากรทางการศึกษาเพื่อขับเคลื่อนคุณภาพการศึกษาสู่องค์กรแห่งการแห่งการเรียนรู้</v>
          </cell>
          <cell r="C979" t="str">
            <v>มติที่ประชุมเร่งรัดติดตาม 5 ส.ค.69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  <cell r="L979">
            <v>0</v>
          </cell>
        </row>
        <row r="981">
          <cell r="A981">
            <v>1</v>
          </cell>
          <cell r="B981" t="str">
            <v xml:space="preserve">ค่าตอบแทนวิทยากรสอนอิสลามศึกษารายชั่วโมง 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0</v>
          </cell>
          <cell r="L981">
            <v>0</v>
          </cell>
        </row>
        <row r="982">
          <cell r="A982" t="str">
            <v>1.1)</v>
          </cell>
          <cell r="B982" t="str">
            <v>ค่าตอบแทนวิทยากรสอนอิสลามศึกษารายชั่วโมง ภาค 2/68  จำนวน 312,000 บาท ร่วมใจ 48,000 ร่วมจิตประสาท 48,000 รวมราษฎร์ 96,000 บาท เจริญดีวิทยา 64,000 ราษฎร์สงเคราะห์ 48,000 วัดธัญญะผล 8,000 บาท</v>
          </cell>
          <cell r="C982" t="str">
            <v>ศธ 04002/ว50200 ลว 9 ธ.ค. 68 โอนครั้งที่ 134</v>
          </cell>
        </row>
        <row r="983">
          <cell r="A983" t="str">
            <v>1.2)</v>
          </cell>
          <cell r="B983" t="str">
            <v>ค่าตอบแทนวิทยากรสอนอิสลามศึกษารายชั่วโมง ภาค 1/69 จำนวน 312,000 บาท ร่วมใจ 48,000 ร่วมจิตประสาท 48,000 รวมราษฎร์ 96,000 บาท เจริญดีวิทยา 64,000 ราษฎร์สงเคราะห์ 48,000 วัดธัญญะผล 8,000 บาท</v>
          </cell>
          <cell r="C983" t="str">
            <v>ศธ 04002/ว10943  ลว 1 กค 69 โอนครั้งที่ 673</v>
          </cell>
        </row>
        <row r="984">
          <cell r="A984">
            <v>2</v>
          </cell>
          <cell r="B984" t="str">
            <v>ค่าขนย้ายสิ่งของส่วนตัวในการเดินทางไปราชการประจำของข้าราชการ</v>
          </cell>
          <cell r="C984" t="str">
            <v>ศธ 04002/ว2956  ลว 19 กุมภาพันธ์ 2569 โอนครั้งที่ 315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  <cell r="L984">
            <v>0</v>
          </cell>
        </row>
        <row r="985">
          <cell r="A985">
            <v>3</v>
          </cell>
          <cell r="B985" t="str">
            <v>ค่าขนย้ายสิ่งของส่วนตัวในการเดินทางไปราชการประจำของข้าราชการ ผอ 16,432 บาท รองอภิเชษฐ์ 12,780 บาท</v>
          </cell>
          <cell r="C985" t="str">
            <v>ศธ 04002/ว6234  ลว 25 ธค 67 โอนครั้งที่ 161</v>
          </cell>
        </row>
        <row r="986">
          <cell r="A986" t="str">
            <v>1.2.2)</v>
          </cell>
          <cell r="B986" t="str">
            <v>ค่าขนย้ายสิ่งของส่วนตัวในการเดินทางไปราชการประจำของข้าราชการ รอง ผอ.สพป. (รองไกรษรและรองศิริชัย)  38,924 บาท</v>
          </cell>
          <cell r="C986" t="str">
            <v>ศธ 04002/ว366  ลว 29 ม.ค. 68 โอนครั้งที่ 230</v>
          </cell>
        </row>
        <row r="987">
          <cell r="A987">
            <v>3</v>
          </cell>
          <cell r="B987" t="str">
            <v xml:space="preserve">สนับสนุนการคัดเลือกบุคคลเพื่อบรรจุและแต่งตั้งเข้ารับราชการเป็นข้าราชการครูและบุคลากรทางการศึกษา ตำแหน่งครูผู้ช่วย กรณีที่มีความจำเป็นหรือมีเหตุพิเศษ สังกัดสำนักงานคณะกรรมการการศึกษาขั้นพื้นฐาน ปี พ.ศ. 2569 </v>
          </cell>
          <cell r="C987" t="str">
            <v>ศธ 04002/ว9547  ลว. 9 มิ.ย. 69 โอนครั้งที่ 619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</row>
        <row r="988">
          <cell r="A988" t="str">
            <v>1.3.1)</v>
          </cell>
          <cell r="B988" t="str">
            <v>ค่าพาหนะในการเดินทางเข้าร่วมโครงการอบรมการใช้งานระบบบริหารจัดการการใช้จ่ายและการเบิกจ่ายงบประมาณภาครัฐสำหรับเจ้าหน้าที่ผู้ปฏิบัติงานของหน่วยงานในสังกัดสำนักงานคณะกรรมการการศึกษาขั้นระหว่างวันที่ 3 - 4 เมษายน 2568  สพฐ.เปลี่ยนเป็น 21-22 เมษายน 68</v>
          </cell>
          <cell r="C988" t="str">
            <v>ศธ 04002/ว1307  ลว 28 มีค 68 โอนครั้งที่ 377</v>
          </cell>
        </row>
        <row r="989">
          <cell r="A989" t="str">
            <v>2)</v>
          </cell>
          <cell r="B989" t="str">
            <v>ค่าใช้จ่ายในการประชุม อ.ก.ค.ศ. เขตพื้นที่การศึกษา การดำเนินการได้มาซึ่ง อ.ก.ค.ศ เขตพื้นที่การศึกษา</v>
          </cell>
          <cell r="C989" t="str">
            <v>ศธ 04002/ว40514 ลว 16 ก.ค 68 โอนครั้งที่ 697</v>
          </cell>
        </row>
        <row r="992">
          <cell r="B992" t="str">
            <v>งบลงทุน  ค่าครุภัณฑ์ 7011310</v>
          </cell>
        </row>
        <row r="993">
          <cell r="B993" t="str">
            <v>ครุภัณฑ์สำนักงาน 120601</v>
          </cell>
        </row>
        <row r="994">
          <cell r="A994" t="str">
            <v>1.5.2.1</v>
          </cell>
          <cell r="B994" t="str">
            <v>เครื่องปรับอากาศแบบตั้งพื้นหรือแบบแขวน (ระบบ Inverter) ขนาด     24,000 บีทียู @ละ 40,900 บาท</v>
          </cell>
          <cell r="C994" t="str">
            <v>ง.241 ลว. 7 ส.ค. 69</v>
          </cell>
        </row>
        <row r="995">
          <cell r="A995" t="str">
            <v>1)</v>
          </cell>
          <cell r="B995" t="str">
            <v>สพป.ปทุมธานี เขต 2 (6 เครื่อง)</v>
          </cell>
          <cell r="C995" t="str">
            <v xml:space="preserve">20004 3700 1000 311ส024 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  <cell r="K995">
            <v>0</v>
          </cell>
          <cell r="L995">
            <v>0</v>
          </cell>
        </row>
        <row r="996">
          <cell r="B996">
            <v>4100904743</v>
          </cell>
          <cell r="C996" t="str">
            <v>ครบ 1 ต.ค. 69</v>
          </cell>
        </row>
        <row r="997">
          <cell r="A997" t="str">
            <v>1.5.2.2</v>
          </cell>
          <cell r="B997" t="str">
            <v>เครื่องปรับอากาศแบบติดผนัง (ระบบ Inverter) ขนาด 24,000 บีทียู @ ละ 37,900 บาท</v>
          </cell>
          <cell r="C997" t="str">
            <v>ง.241 ลว.7 ส.ค. 69</v>
          </cell>
        </row>
        <row r="998">
          <cell r="A998" t="str">
            <v>1)</v>
          </cell>
          <cell r="B998" t="str">
            <v>สพป.ปทุมธานี เขต 2 (3 เครื่อง)</v>
          </cell>
          <cell r="C998" t="str">
            <v xml:space="preserve">20004 3700 1000 311ส040 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</row>
        <row r="999">
          <cell r="B999">
            <v>4100904743</v>
          </cell>
          <cell r="C999" t="str">
            <v>ครบ 1 ต.ค. 69</v>
          </cell>
        </row>
        <row r="1000">
          <cell r="A1000" t="str">
            <v>1.5.2.3</v>
          </cell>
          <cell r="B1000" t="str">
            <v xml:space="preserve">เก้าอี้สำนักงาน ระดับปฏิบัติการ/ชำนาญการ พนักพิงต่ำ </v>
          </cell>
          <cell r="C1000" t="str">
            <v>ง.241 ลว. 7 ส.ค. 69</v>
          </cell>
        </row>
        <row r="1001">
          <cell r="A1001" t="str">
            <v>1)</v>
          </cell>
          <cell r="B1001" t="str">
            <v>สพป.ปทุมธานี เขต 2 (18 ตัว)</v>
          </cell>
          <cell r="C1001" t="str">
            <v>20004 3700 1000 311ส005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</row>
        <row r="1002">
          <cell r="B1002">
            <v>4100904395</v>
          </cell>
          <cell r="C1002" t="str">
            <v>ครบ16 ต.ค. 69</v>
          </cell>
        </row>
        <row r="1019">
          <cell r="A1019" t="str">
            <v>1)</v>
          </cell>
        </row>
        <row r="1022">
          <cell r="A1022" t="str">
            <v>2)</v>
          </cell>
          <cell r="B1022" t="str">
            <v>โรงเรียนวัดนิเทศน์</v>
          </cell>
          <cell r="C1022" t="str">
            <v>20004350002003112043</v>
          </cell>
        </row>
        <row r="1023">
          <cell r="B1023" t="str">
            <v>ผูกพัน ครบ 27 พค 67</v>
          </cell>
          <cell r="C1023">
            <v>4100397975</v>
          </cell>
        </row>
        <row r="1024">
          <cell r="A1024" t="str">
            <v>3)</v>
          </cell>
          <cell r="B1024" t="str">
            <v>โรงเรียนวัดสอนดีศรีเจริญ</v>
          </cell>
          <cell r="C1024" t="str">
            <v>20004350002003112047</v>
          </cell>
        </row>
        <row r="1025">
          <cell r="B1025" t="str">
            <v>ผูกพัน ครบ 27 พค 67</v>
          </cell>
          <cell r="C1025">
            <v>4100396028</v>
          </cell>
        </row>
        <row r="1030">
          <cell r="A1030" t="str">
            <v>1.5.2.4</v>
          </cell>
          <cell r="B1030" t="str">
            <v>เครื่องมัลติมิเดียโปรเจคเตอร์ระดับXGAขนาด 5,000ANSI Lumens</v>
          </cell>
        </row>
        <row r="1032">
          <cell r="F1032">
            <v>0</v>
          </cell>
          <cell r="G1032">
            <v>0</v>
          </cell>
          <cell r="H1032">
            <v>0</v>
          </cell>
          <cell r="I1032">
            <v>0</v>
          </cell>
          <cell r="J1032">
            <v>0</v>
          </cell>
          <cell r="K1032">
            <v>0</v>
          </cell>
          <cell r="L1032">
            <v>0</v>
          </cell>
        </row>
        <row r="1033">
          <cell r="B1033">
            <v>4100904743</v>
          </cell>
          <cell r="C1033" t="str">
            <v>ครบ 1 ต.ค. 69</v>
          </cell>
        </row>
        <row r="1043">
          <cell r="B1043" t="str">
            <v>ครุภัณฑ์สำนักงาน 120601</v>
          </cell>
        </row>
        <row r="1044">
          <cell r="A1044" t="str">
            <v>1.5.2.1</v>
          </cell>
          <cell r="B1044" t="str">
            <v>พัดลม แบบโคจรติดเพดาน ขนาดไม่น้อยกว่า 16 นิ้ว (400 มิลลิเมตร) เครื่องละ 1,200 บาท</v>
          </cell>
          <cell r="C1044" t="str">
            <v xml:space="preserve">ศธ04002/ว47350 ลว. 27 ตค 68 โอนครั้งที่ 14 </v>
          </cell>
        </row>
        <row r="1045">
          <cell r="A1045" t="str">
            <v>1)</v>
          </cell>
          <cell r="B1045" t="str">
            <v xml:space="preserve">โรงเรียนวัดแจ้งลําหิน (พูนราษฎร์อุปถัมภ์) </v>
          </cell>
          <cell r="C1045" t="str">
            <v>20004370010003111473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</row>
        <row r="1049">
          <cell r="A1049" t="str">
            <v>1.5.2.2</v>
          </cell>
          <cell r="B1049" t="str">
            <v xml:space="preserve">เครื่องตัดแต่งพุ่มไม้ ขนาด 29.5 นิ้ว </v>
          </cell>
          <cell r="C1049" t="str">
            <v xml:space="preserve">ศธ04002/ว47350 ลว. 27 ตค 68 โอนครั้งที่ 14 </v>
          </cell>
        </row>
        <row r="1050">
          <cell r="A1050" t="str">
            <v>1)</v>
          </cell>
          <cell r="B1050" t="str">
            <v>โรงเรียนวัดพวงแก้ว</v>
          </cell>
          <cell r="C1050" t="str">
            <v>20004370010003111466</v>
          </cell>
          <cell r="F1050">
            <v>0</v>
          </cell>
          <cell r="G1050">
            <v>0</v>
          </cell>
          <cell r="H1050">
            <v>0</v>
          </cell>
          <cell r="I1050">
            <v>0</v>
          </cell>
          <cell r="J1050">
            <v>0</v>
          </cell>
          <cell r="K1050">
            <v>0</v>
          </cell>
          <cell r="L1050">
            <v>0</v>
          </cell>
        </row>
        <row r="1085">
          <cell r="B1085" t="str">
            <v>ครุภัณฑ์โฆษณาและเผยแพร่ 120604</v>
          </cell>
        </row>
        <row r="1102">
          <cell r="B1102" t="str">
            <v xml:space="preserve">ครุภัณฑ์การศึกษา 120611 </v>
          </cell>
        </row>
        <row r="1103">
          <cell r="B1103" t="str">
            <v>ครุภัณฑ์งานอาชีพระดับประถมศึกษา แบบ 2 จำนวน 1 ชุด</v>
          </cell>
          <cell r="C1103" t="str">
            <v>ศธ04002/ว1802 ลว.8 พค 67 โอนครั้งที่ 7</v>
          </cell>
        </row>
        <row r="1104">
          <cell r="A1104" t="str">
            <v>1)</v>
          </cell>
          <cell r="B1104" t="str">
            <v>โรงเรียนกลางคลองสิบ</v>
          </cell>
          <cell r="C1104" t="str">
            <v>20004350002003112040</v>
          </cell>
        </row>
        <row r="1105">
          <cell r="B1105" t="str">
            <v>ผูกพัน ครบ 16 มิย 67</v>
          </cell>
          <cell r="C1105">
            <v>4100394375</v>
          </cell>
        </row>
        <row r="1113">
          <cell r="B1113" t="str">
            <v>โต๊ะเก้าอี้นักเรียน ระดับประถมศึกษา ชุดละ 1500 บาท</v>
          </cell>
          <cell r="C1113" t="str">
            <v>ศธ04002/ว1802 ลว.8 พค 67 โอนครั้งที่ 7</v>
          </cell>
        </row>
        <row r="1114">
          <cell r="A1114" t="str">
            <v>1)</v>
          </cell>
          <cell r="B1114" t="str">
            <v>โรงเรียนคลองสิบสามผิวศรีราษฏร์บำรุง</v>
          </cell>
          <cell r="C1114" t="str">
            <v>20004350002003112045</v>
          </cell>
        </row>
        <row r="1115">
          <cell r="B1115" t="str">
            <v>ผูกพัน ครบ 19 มิย 67</v>
          </cell>
          <cell r="C1115">
            <v>4100395365</v>
          </cell>
        </row>
        <row r="1117">
          <cell r="A1117" t="str">
            <v>2)</v>
          </cell>
          <cell r="B1117" t="str">
            <v>โรงเรียนวัดพวงแก้ว</v>
          </cell>
          <cell r="C1117" t="str">
            <v>20004350002003112046</v>
          </cell>
        </row>
        <row r="1118">
          <cell r="B1118" t="str">
            <v>ผูกพัน ครบ 26 มิย 67</v>
          </cell>
          <cell r="C1118">
            <v>4100395151</v>
          </cell>
        </row>
        <row r="1120">
          <cell r="A1120" t="str">
            <v>3)</v>
          </cell>
          <cell r="B1120" t="str">
            <v>โรงเรียนหิรัญพงษ์อนุสรณ์</v>
          </cell>
          <cell r="C1120" t="str">
            <v>20004350002003112048</v>
          </cell>
        </row>
        <row r="1121">
          <cell r="B1121" t="str">
            <v>ผูกพัน ครบ 7 มิย 67</v>
          </cell>
          <cell r="C1121">
            <v>4100392574</v>
          </cell>
        </row>
        <row r="1122">
          <cell r="A1122" t="str">
            <v>1.5.1</v>
          </cell>
          <cell r="B1122" t="str">
            <v xml:space="preserve">กิจกรรมรองการพัฒนาประสิทธิภาพการบริหารจัดการการศึกษาขั้นพื้นฐาน </v>
          </cell>
          <cell r="C1122" t="str">
            <v xml:space="preserve">20004 70 05164 00144 </v>
          </cell>
        </row>
        <row r="1123">
          <cell r="B1123" t="str">
            <v xml:space="preserve"> งบดำเนินงาน70112xx </v>
          </cell>
          <cell r="C1123" t="str">
            <v>20004 3720 1000 2000000</v>
          </cell>
        </row>
        <row r="1124">
          <cell r="A1124" t="str">
            <v>1.5.1.1.1</v>
          </cell>
          <cell r="B1124" t="str">
            <v xml:space="preserve">ค่าใช้จ่ายในการดำเนินโครงการส่งเสริมการมีรายได้ให้แก่นักเรียน (ทุนแลกงาน) ประจำปี พ.ศ. 2568 ระหว่างวันที่ 24 มีนาคม – 24 เมษายน 2568  </v>
          </cell>
          <cell r="C1124" t="str">
            <v>ศธ 04002/ว374 ลว 12 ม.ค. 69 โอนครั้งที่ 209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</row>
        <row r="1125">
          <cell r="A1125" t="str">
            <v>1.5.1.1.2</v>
          </cell>
          <cell r="B1125" t="str">
            <v xml:space="preserve">ค่าใช้จ่ายในการเดินทางเข้าร่วมประชุมเชิงปฏิบัติการจัดทำกรอบการวิจัยและเครื่องมือการประเมินโครงการตามแผนปฏิบัติราชการ ประจำปีงบประมาณ พ.ศ. 2569 ของสพฐ. ระหว่างวันที่ 11 - 13 กุมภาพันธ์ 2569 ณ โรงแรมชีวิน เดอ แบงค็อก กรุงเทพมหานคร </v>
          </cell>
          <cell r="C1125" t="str">
            <v>ศธ 04002/ว1674 ลว 2 ก.พ. 69 โอนครั้งที่ 270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</row>
        <row r="1127">
          <cell r="A1127" t="str">
            <v>1.5.2</v>
          </cell>
          <cell r="B1127" t="str">
            <v xml:space="preserve">กิจกรรมรองเทคโนโลยีดิจิทัลเพื่อการศึกษาขั้นพื้นฐาน </v>
          </cell>
          <cell r="C1127" t="str">
            <v>20004 70 05164 00063</v>
          </cell>
        </row>
        <row r="1128">
          <cell r="B1128" t="str">
            <v xml:space="preserve"> งบดำเนินงาน 69112xx</v>
          </cell>
          <cell r="C1128" t="str">
            <v>20004 3720 1000 2000000</v>
          </cell>
        </row>
        <row r="1129">
          <cell r="A1129" t="str">
            <v>1)</v>
          </cell>
          <cell r="B1129" t="str">
            <v xml:space="preserve">ค่าใช้จ่ายในการเดินทางเข้าร่วมประชุมเชิงปฏิบัติการปรับปรุงเอกสารคู่มือแนวทางการบริหารจัดการข้อมูลสารสนเทศเพื่อการบริหาร     (Data Management Center : DMC) ปีการศึกษา 2568 ระหว่างวันที่ 21 – 25 เมษายน 2568  และการประชุมเชิงปฏิบัติการพัฒนาบุคลากรด้านระบบสารสนเทศเพื่อการวางแผนและสนับสนุนการบริหารงบประมาณ ปีการศึกษา 2568 ระหว่างวันที่ 5 – 9 พฤษภาคม 2568ณ โรงแรมริเวอร์ไซด์ กรุงเทพมหานคร </v>
          </cell>
          <cell r="C1129" t="str">
            <v>ศธ 04002/ว1623 ลว 21 เม.ย. 67 ครั้งที่ 426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</row>
        <row r="1130">
          <cell r="A1130" t="str">
            <v>1.5.2.2</v>
          </cell>
          <cell r="B1130" t="str">
            <v xml:space="preserve">ค่าใช้จ่ายในการเดินทางเข้าร่วมกิจกรรมที่ 5 การประชุมเชิงปฏิบัติการเพื่อพัฒนา แลกเปลี่ยนเรียนรู้สำหรับครูและบุคลากรทางการศึกษาที่ผ่านการคัดเลือกในระดับชาติ (Best Practice) และพิธีมอบโล่รางวัล ระหว่างวันที่ 25 – 27 สิงหาคม 2568 ณ โรงแรมแมดิสัน แบงค๊อก ซอยรามคำแหง 35 เขตบางกะปิ กรุงเทพมหานคร </v>
          </cell>
          <cell r="C1130" t="str">
            <v>ศธ 04002/ว42932 ลว 20 ส.ค. 68 ครั้งที่ 858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  <cell r="J1130">
            <v>0</v>
          </cell>
          <cell r="K1130">
            <v>0</v>
          </cell>
          <cell r="L1130">
            <v>0</v>
          </cell>
        </row>
        <row r="1131">
          <cell r="A1131" t="str">
            <v>แยกจาก37201</v>
          </cell>
          <cell r="B1131" t="str">
            <v>70112xx</v>
          </cell>
          <cell r="C1131" t="str">
            <v>20004 3710 1000 2000000</v>
          </cell>
        </row>
        <row r="1132">
          <cell r="A1132" t="str">
            <v>1.5.2.2</v>
          </cell>
          <cell r="B1132" t="str">
            <v>ค่าใช้จ่ายในการดำเนินการกิจกรรมที่ 3 การพัฒนา ส่งเสริมสนับสนุนและขับเคลื่อนการใช้เทคโนโลยีในการจัดการเรียนรู้ในการขับเคลื่อนระบบคลังสื่อเทคโนโลยีดิจิทัล    (OBEC Content Center)</v>
          </cell>
          <cell r="C1132" t="str">
            <v>ศธ 04002/ว1624 ลว 21 เม.ย.68 ครั้งที่ 427</v>
          </cell>
          <cell r="F1132">
            <v>0</v>
          </cell>
          <cell r="G1132">
            <v>0</v>
          </cell>
          <cell r="H1132">
            <v>0</v>
          </cell>
          <cell r="K1132">
            <v>0</v>
          </cell>
          <cell r="L1132">
            <v>0</v>
          </cell>
        </row>
        <row r="1133">
          <cell r="A1133" t="str">
            <v>1.5.2.3</v>
          </cell>
          <cell r="B1133" t="str">
            <v xml:space="preserve">ค่าใช้จ่ายในการเดินทางเข้าร่วมกิจกรรมที่ 4 การประชุมเชิงปฏิบัติการเพื่อคัดเลือกผลงานที่มีผลการปฏิบัติที่เป็นเลิศ (Best Practice) ระหว่างวันที่ 3 – 8 สิงหาคม  2568 ณ โรงแรมเดอะล็อฟท์ รีสอร์ท วงศ์สว่าง กรุงเทพมหานคร   </v>
          </cell>
          <cell r="C1133" t="str">
            <v>ศธ 04002/ว41037 ลว 23 ก.ค.68 ครั้งที่ 734</v>
          </cell>
          <cell r="F1133">
            <v>0</v>
          </cell>
          <cell r="G1133">
            <v>0</v>
          </cell>
          <cell r="H1133">
            <v>0</v>
          </cell>
          <cell r="K1133">
            <v>0</v>
          </cell>
          <cell r="L1133">
            <v>0</v>
          </cell>
        </row>
        <row r="1136">
          <cell r="A1136" t="str">
            <v>15.2.2</v>
          </cell>
          <cell r="B1136" t="str">
            <v xml:space="preserve"> งบลงทุน ค่าครุภัณฑ์7011310</v>
          </cell>
          <cell r="C1136" t="str">
            <v>20004 37001 00031xxxxx</v>
          </cell>
        </row>
        <row r="1137">
          <cell r="A1137" t="str">
            <v>15.2.2.1</v>
          </cell>
          <cell r="B1137" t="str">
            <v>ครุภัณฑ์คอมพิวเตอร์  120610</v>
          </cell>
          <cell r="C1137" t="str">
            <v>20004 70 05164 00063</v>
          </cell>
        </row>
        <row r="1138">
          <cell r="A1138">
            <v>1</v>
          </cell>
          <cell r="B1138" t="str">
            <v xml:space="preserve">ระบบคอมพิวเตอร์พร้อมอุปกรณ์สำหรับการเรียนการสอน IC 12 Type 2 โรงเรียนวัดโปรยฝน จำนวน 1 ชุด จำนวน 519,300 บาท                   </v>
          </cell>
          <cell r="C1138" t="str">
            <v>ศธ 04002/ว49497 ลว 26 พย 68 โอนครั้งที่ 108</v>
          </cell>
        </row>
        <row r="1139">
          <cell r="A1139" t="str">
            <v>1)</v>
          </cell>
          <cell r="B1139" t="str">
            <v>โรงเรียนวัดโปรยฝน</v>
          </cell>
          <cell r="C1139" t="str">
            <v>20004 37001 0003110066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</row>
        <row r="1142">
          <cell r="A1142" t="str">
            <v>1.5.3</v>
          </cell>
          <cell r="B1142" t="str">
            <v xml:space="preserve">กิจกรรมรองการพัฒนาประสิทธิภาพการบริหารจัดการการศึกษาขั้นพื้นฐาน </v>
          </cell>
          <cell r="C1142" t="str">
            <v>20004 70 05164 00144</v>
          </cell>
        </row>
        <row r="1143">
          <cell r="B1143" t="str">
            <v xml:space="preserve"> งบดำเนินงาน 70112xx </v>
          </cell>
          <cell r="C1143" t="str">
            <v>20004 3720 1000 2000000</v>
          </cell>
        </row>
        <row r="1144">
          <cell r="A1144" t="str">
            <v>1.5.3.1</v>
          </cell>
          <cell r="B1144" t="str">
            <v xml:space="preserve">ค่าใช้จ่ายในการเดินทางเข้าร่วมประชุมโครงการปฐมนิเทศนักเรียนทุนการศึกษา เฉลิมราชกุมารี ระยะที่ 2 รุ่นที่ 8 ประจำปี 2568 /ค่าใช้จ่ายในการจัดนิทรรศการเพื่อเผยแพร่พระราชประวัติและพระราชกรณียกิจ ของสมเด็จพระกนิษฐาธิราชเจ้า กรมสมเด็จพระเทพรัตนราชสุดาฯ  สยามบรมราชกุมารี ระหว่างวันที่ 30 ตุลาคม 2568 – 2 พฤศจิกายน 2568 ณ โรงแรมริเวอร์ไซด์ กรุงเทพมหานคร </v>
          </cell>
          <cell r="C1144" t="str">
            <v xml:space="preserve">ศธ 04002/ว48878 ลว 17 พ.ย.68 โอนครั้งที่ 83 </v>
          </cell>
          <cell r="G1144">
            <v>0</v>
          </cell>
          <cell r="H1144">
            <v>0</v>
          </cell>
          <cell r="I1144">
            <v>0</v>
          </cell>
          <cell r="J1144">
            <v>0</v>
          </cell>
          <cell r="K1144">
            <v>0</v>
          </cell>
          <cell r="L1144">
            <v>0</v>
          </cell>
        </row>
        <row r="1146">
          <cell r="A1146" t="str">
            <v>1.5.4</v>
          </cell>
          <cell r="B1146" t="str">
            <v>กิจกรรมการสนับสนุนการศึกษาขั้นพื้นฐาน</v>
          </cell>
          <cell r="C1146" t="str">
            <v>20004 69 0146 00000</v>
          </cell>
        </row>
        <row r="1169">
          <cell r="B1169" t="str">
            <v xml:space="preserve"> งบดำเนินงาน 69112xx </v>
          </cell>
          <cell r="C1169" t="str">
            <v>20004 37201000 2000000</v>
          </cell>
        </row>
        <row r="1170">
          <cell r="A1170" t="str">
            <v>2.1.2.1</v>
          </cell>
          <cell r="B1170" t="str">
            <v xml:space="preserve">ค่าใช้จ่ายในการเดินทางเข้าร่วมโครงการอบรมเสริมสร้างความรู้ด้านการบริหารงานการคลัง และสร้างความตระหนักในการป้องกันการทุจริตของหน่วยงาน ในสังกัดสำนักงานคณะกรรมการการศึกษาขั้นพื้นฐาน ระหว่างวันที่ 25 - 26 ธันวาคม 2566 ณ โรงแรมดิ ไอเดิล โฮเท็ล แอนด์ เรสซิเดนซ์ จังหวัดปทุมธานี </v>
          </cell>
          <cell r="C1170" t="str">
            <v>ศธ 04002/ว5700 ลว 21 ธค 66 โอนครั้งที่ 103</v>
          </cell>
        </row>
        <row r="1171">
          <cell r="A1171" t="str">
            <v>2.1.2.2</v>
          </cell>
          <cell r="B1171" t="str">
            <v xml:space="preserve">เงินสมทบกองทุนเงินทดแทน ประจำปี พ.ศ. 2567 (มกราคม - ธันวาคม 2567)                             </v>
          </cell>
          <cell r="C1171" t="str">
            <v>ศธ 04002/ว35 ลว 4 มค 67 โอนครั้งที่ 117</v>
          </cell>
        </row>
        <row r="1172">
          <cell r="B1172" t="str">
            <v>ค่าเช่าใช้บริการสัญญาณอินเทอร์เน็ต 6 เดือน (เมย-มิย 66)   603600บาท</v>
          </cell>
          <cell r="C1172" t="str">
            <v>ศธ 04002/ว1923   ลว 20 พค 67 โอนครั้งที่ 30</v>
          </cell>
        </row>
        <row r="1173">
          <cell r="B1173" t="str">
            <v>ค่าเช่าใช้บริการสัญญาณอินเทอร์เน็ต 3 เดือน (กรกฎาคม 2567 – กันยายน 2567)   514,3500บาท</v>
          </cell>
          <cell r="C1173" t="str">
            <v>ศธ 04002/ว2864 ลว 2 กรกฎาคม 2567 โอนครั้งที่ 185</v>
          </cell>
        </row>
        <row r="1174">
          <cell r="A1174" t="str">
            <v>2.1.3.2</v>
          </cell>
          <cell r="B1174" t="str">
            <v>ค่าใช้จ่ายในการซ่อมแซม ทำความสะอาด ฟื้นฟูอาคารเรียน สิ่งปลูกสร้าง ห้องน้ำ ห้องส้วม และสภาพแวดล้อมภายในโรงเรียน</v>
          </cell>
          <cell r="C1174" t="str">
            <v>ศธ 04002/ว4582 ลว 20 กย 67 โอนครั้งที่ 433</v>
          </cell>
        </row>
        <row r="1201">
          <cell r="A1201" t="str">
            <v>1.5.5</v>
          </cell>
          <cell r="B1201" t="str">
            <v xml:space="preserve">กิจกรรมรองส่งเสริมการจัดการเรียนรู้และพัฒนาคุณลักษณะของผู้เรียน  </v>
          </cell>
          <cell r="C1201" t="str">
            <v>20004 70 05164 00145</v>
          </cell>
        </row>
        <row r="1202">
          <cell r="B1202" t="str">
            <v xml:space="preserve"> งบดำเนินงาน 70112xx </v>
          </cell>
        </row>
        <row r="1203">
          <cell r="A1203" t="str">
            <v>1.5.5.1</v>
          </cell>
          <cell r="B1203" t="str">
            <v>ค่าใช้จ่ายในการเดินทางเข้าร่วมประชุมเชิงปฏิบัติการต่อยอดบทเรียนความสำเร็จสถานศึกษาต้นแบบนักเรียนเพื่อนที่ปรึกษา (YC : Youth Counselor) กับการพัฒนาการแนะแนวให้การปรึกษาสู่การพัฒนาคุณภาพผู้เรียนรอบด้าน  ระหว่างวันที่ 10 - 13 มีนาคม 2569 ณ โรงแรมบียอนด์ สวีท (บางพลัด) กรุงเทพมหานคร</v>
          </cell>
          <cell r="C1203" t="str">
            <v>ศธ 04002/ว4808 ลว 19 มี.ค.69 โอนครั้งที่ 374</v>
          </cell>
          <cell r="F1203">
            <v>0</v>
          </cell>
          <cell r="G1203">
            <v>0</v>
          </cell>
          <cell r="H1203">
            <v>0</v>
          </cell>
          <cell r="K1203">
            <v>0</v>
          </cell>
          <cell r="L1203">
            <v>0</v>
          </cell>
        </row>
        <row r="1206">
          <cell r="A1206" t="str">
            <v>1.5.6</v>
          </cell>
          <cell r="B1206" t="str">
            <v>กิจกรรมรองพัฒนาหลักสูตรและกระบวนการเรียนรู้ที่หลากหลายให้เอื้อต่อการเรียนรู้ตลอดชีวิต</v>
          </cell>
        </row>
        <row r="1207">
          <cell r="B1207" t="str">
            <v xml:space="preserve"> งบดำเนินงาน 70112xx </v>
          </cell>
        </row>
        <row r="1208">
          <cell r="A1208" t="str">
            <v>2.1.4.1</v>
          </cell>
          <cell r="B1208" t="str">
            <v xml:space="preserve">ค่าใช้จ่ายในการจัดการแข่งขันงานศิลปหัตถกรรมนักเรียน ครั้งที่ 71 ปีการศึกษา 2566 </v>
          </cell>
          <cell r="C1208" t="str">
            <v>ที่ ศธ 04002/ว    /9 กพ 67  ครั้งที่ 165</v>
          </cell>
        </row>
        <row r="1209">
          <cell r="A1209" t="str">
            <v>2.1.4.2</v>
          </cell>
          <cell r="B1209" t="str">
            <v xml:space="preserve">ค่าใช้จ่ายในการดำนินงานการส่งเสริมการจัดการเรียนรู้เพศวิถีศึกษาในลักษณะการจัดการเรียนรู้แบบ Active Leaning </v>
          </cell>
          <cell r="C1209" t="str">
            <v>ศธ04002/ว2276 ลว. 7 มิย 67 โอนครั้งที่ 102</v>
          </cell>
        </row>
        <row r="1210">
          <cell r="A1210" t="str">
            <v>2.1.4.3</v>
          </cell>
          <cell r="B1210" t="str">
            <v xml:space="preserve">ค่าใช้จ่ายในการเดินทางเข้าร่วมการประชุมเชิงปฏิบัติการจัดทำเป้าหมายความสามารถ ด้านการอ่าน การเขียน การคิดเลข และการแก้ปัญหา (Basic Literacy) ของนักเรียนระดับประถมศึกษาตอนต้น ระหว่างวันที่ 7 - 10 สิงหาคม 2567 โรงแรมรอแยล เบญจา กรุงเทพมหานคร </v>
          </cell>
          <cell r="C1210" t="str">
            <v>ศธ04002/ว3560 ลว. 15 สค 67 โอนครั้งที่ 323</v>
          </cell>
        </row>
        <row r="1214">
          <cell r="A1214">
            <v>2</v>
          </cell>
          <cell r="B1214" t="str">
            <v>ค่าใช้จ่ายในการดำเนินการตามโครงการคัดเลือกนักเรียนและสถานศึกษา เพื่อรับรางวัลพระราชทาน ระดับการศึกษาขั้นพื้นฐาน ระดับจังหวัด</v>
          </cell>
          <cell r="C1214" t="str">
            <v>ศธ04002/ว5487ว.8 พย 67 โอนครั้งที่ 47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</row>
        <row r="1217">
          <cell r="A1217">
            <v>1.6</v>
          </cell>
          <cell r="B1217" t="str">
            <v xml:space="preserve">กิจกรรมการจัดการศึกษามัธยมศึกษาตอนต้นสำหรับโรงเรียนปกติ  </v>
          </cell>
          <cell r="C1217" t="str">
            <v>20004 70 0516500000</v>
          </cell>
        </row>
        <row r="1219">
          <cell r="B1219" t="str">
            <v>งบลงทุน ค่าครุภัณฑ์ 7011310</v>
          </cell>
        </row>
        <row r="1220">
          <cell r="B1220" t="str">
            <v>ครุภัณฑ์สำนักงาน 120601</v>
          </cell>
        </row>
        <row r="1221">
          <cell r="A1221" t="str">
            <v>1.6.1.1</v>
          </cell>
          <cell r="B1221" t="str">
            <v>เครื่องถ่ายเอกสารระบบดิจิทัล (ขาว-ดำ) ความเร็ว 20 แผ่นต่อนาที</v>
          </cell>
          <cell r="C1221" t="str">
            <v xml:space="preserve">ศธ04002/ว47350 ลว. 27 ตค 68 โอนครั้งที่ 14 </v>
          </cell>
        </row>
        <row r="1223">
          <cell r="A1223" t="str">
            <v>1)</v>
          </cell>
          <cell r="B1223" t="str">
            <v>สพป.ปทุมธานี เขต 2</v>
          </cell>
          <cell r="C1223" t="str">
            <v>20004370010003112995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</row>
        <row r="1225">
          <cell r="A1225" t="str">
            <v>1.6.1.2</v>
          </cell>
          <cell r="B1225" t="str">
            <v>พัดลม แบบโคจรติดผนัง ขนาดไม่น้อยกว่า 16 นิ้ว (400 มิลลิเมตร) เครื่องละ 1,000 บาท</v>
          </cell>
        </row>
        <row r="1226">
          <cell r="A1226" t="str">
            <v>1)</v>
          </cell>
          <cell r="B1226" t="str">
            <v>สพป.ปทุมธานี เขต 2</v>
          </cell>
          <cell r="G1226">
            <v>0</v>
          </cell>
          <cell r="H1226">
            <v>0</v>
          </cell>
          <cell r="K1226">
            <v>0</v>
          </cell>
          <cell r="L1226">
            <v>0</v>
          </cell>
        </row>
        <row r="1227">
          <cell r="A1227" t="str">
            <v>1.6.1.3</v>
          </cell>
          <cell r="B1227" t="str">
            <v xml:space="preserve">พัดลม แบบโคจรติดเพดาน ขนาดไม่น้อยกว่า 16 นิ้ว (400 มิลลิเมตร) </v>
          </cell>
          <cell r="C1227" t="str">
            <v xml:space="preserve">ศธ04002/ว47350 ลว. 27 ตค 68 โอนครั้งที่ 14 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</row>
        <row r="1229">
          <cell r="A1229" t="str">
            <v>1)</v>
          </cell>
          <cell r="B1229" t="str">
            <v>สพป.ปทุมธานี เขต 2</v>
          </cell>
          <cell r="C1229" t="str">
            <v>20004370010003112997</v>
          </cell>
        </row>
        <row r="1230">
          <cell r="B1230" t="str">
            <v>ครุภัณฑ์โฆษณา 120604</v>
          </cell>
        </row>
        <row r="1231">
          <cell r="A1231" t="str">
            <v>1.6.1.4</v>
          </cell>
          <cell r="B1231" t="str">
            <v>โทรทัศน์ แอล อี ดี (LED TV) แบบ Smart TV ระดับความละเอียดจอภาพ 3840x2160 พิกเซล ขนาด 55 นิ้ว เครื่องละ 23,000 บาท</v>
          </cell>
          <cell r="C1231" t="str">
            <v xml:space="preserve">ศธ04002/ว47350 ลว. 27 ตค 68 โอนครั้งที่ 14 </v>
          </cell>
        </row>
        <row r="1233">
          <cell r="A1233" t="str">
            <v>1)</v>
          </cell>
          <cell r="B1233" t="str">
            <v>โรงเรียนวัดเขียนเขต</v>
          </cell>
          <cell r="C1233" t="str">
            <v>20004370010003112991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</row>
        <row r="1234">
          <cell r="A1234" t="str">
            <v>2)</v>
          </cell>
          <cell r="B1234" t="str">
            <v>โรงเรียนชุมชนเลิศพินิจพิทยาคม</v>
          </cell>
          <cell r="C1234" t="str">
            <v>20004370010003112992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</row>
        <row r="1236">
          <cell r="A1236" t="str">
            <v>1.6.1.4</v>
          </cell>
          <cell r="B1236" t="str">
            <v>โทรทัศน์ แอล อี ดี (LED TV) แบบ Smart TV ระดับความละเอียดจอภาพ 3840x2160 พิกเซล ขนาด 65 นิ้ว เครื่องละ 30,000 บาท</v>
          </cell>
          <cell r="C1236" t="str">
            <v xml:space="preserve">ศธ04002/ว47350 ลว. 27 ตค 68 โอนครั้งที่ 14 </v>
          </cell>
        </row>
        <row r="1238">
          <cell r="A1238" t="str">
            <v>1)</v>
          </cell>
          <cell r="B1238" t="str">
            <v>โรงเรียนวัดชัยมังคลาราม</v>
          </cell>
          <cell r="C1238" t="str">
            <v>20004370010003112993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</row>
        <row r="1239">
          <cell r="B1239" t="str">
            <v>ครุภัณฑ์การศึกษา 120611</v>
          </cell>
        </row>
        <row r="1240">
          <cell r="A1240" t="str">
            <v>1.6.2.2</v>
          </cell>
          <cell r="B1240" t="str">
            <v>โต๊ะเก้าอี้นักเรียน สำหรับนักเรียนประถมศึกษา ชุดละ 1,500 บาท</v>
          </cell>
          <cell r="C1240" t="str">
            <v xml:space="preserve">ศธ04002/ว47350 ลว. 27 ตค 68 โอนครั้งที่ 14 </v>
          </cell>
        </row>
        <row r="1241">
          <cell r="A1241" t="str">
            <v>1)</v>
          </cell>
          <cell r="B1241" t="str">
            <v>โรงเรียนอยู่ประชานุเคราะห์</v>
          </cell>
          <cell r="C1241" t="str">
            <v>20004370010003112994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</row>
        <row r="1242">
          <cell r="A1242" t="str">
            <v>1.6.1</v>
          </cell>
          <cell r="B1242" t="str">
            <v xml:space="preserve">กิจกรรมรองการวิจัยเพื่อพัฒนานวัตกรรมการจัดการศึกษา </v>
          </cell>
          <cell r="C1242" t="str">
            <v>20004 70 05165 52018</v>
          </cell>
          <cell r="F1242">
            <v>0</v>
          </cell>
          <cell r="G1242">
            <v>0</v>
          </cell>
          <cell r="H1242">
            <v>0</v>
          </cell>
          <cell r="K1242">
            <v>0</v>
          </cell>
          <cell r="L1242">
            <v>0</v>
          </cell>
        </row>
        <row r="1243">
          <cell r="A1243" t="str">
            <v>1.6.1</v>
          </cell>
          <cell r="B1243" t="str">
            <v xml:space="preserve"> งบดำเนินงาน 70112xx</v>
          </cell>
          <cell r="C1243" t="str">
            <v>20004 3720 1000 2000000</v>
          </cell>
          <cell r="I1243">
            <v>0</v>
          </cell>
          <cell r="J1243">
            <v>0</v>
          </cell>
        </row>
        <row r="1244">
          <cell r="A1244" t="str">
            <v>1.6.1.1</v>
          </cell>
          <cell r="B1244" t="str">
            <v xml:space="preserve">ค่าใช้จ่ายในการจัดสอบคัดเลือกรอบแรก ระดับเขตพื้นที่ /ค่าใช้จ่ายในการจัดสอบคัดเลือกรอบสอง ระดับประเทศและเตรียมความพร้อมผู้แทนนักเรียนไทยสำหรับเข้าร่วมการแข่งขันคณิตศาสตร์และวิทยาศาสตร์โอลิมปิกระหว่างประเทศ ระดับประถมศึกษา ประจำปี พ.ศ.2569 รายการ 23rd International Mathematics and Science Olympiad (IMSO) for Primary School ณ สาธารณรัฐอินโดนีเซีย </v>
          </cell>
          <cell r="C1244" t="str">
            <v>ที่ ศธ04002/ว12052 ลว 16 ก.ค.69 ครั้งที่ 720</v>
          </cell>
          <cell r="F1244">
            <v>0</v>
          </cell>
          <cell r="G1244">
            <v>0</v>
          </cell>
          <cell r="H1244">
            <v>0</v>
          </cell>
          <cell r="K1244">
            <v>0</v>
          </cell>
          <cell r="L1244">
            <v>0</v>
          </cell>
        </row>
        <row r="1245">
          <cell r="A1245" t="str">
            <v>1.6.1.2</v>
          </cell>
          <cell r="B1245" t="str">
            <v xml:space="preserve">ค่าใช้จ่ายในการเดินทางเข้าร่วมการประชุมเชิงปฏิบัติการต่อยอดและออกแบบนวัตกรรมการเรียนรู้ โครงการต่อยอดยุวทูตความดี สื่อสารความดี จิตสาธารณะ เพื่อการเรียนรู้สู่การพัฒนาสังคมดีที่ยั่งยืนด้วยทักษะการคิดแบบเชิงรุกระดับมัธยมศึกษา ระหว่างวันที่ 24 – 27 กรกฎาคม 2569 </v>
          </cell>
          <cell r="C1245" t="str">
            <v>ที่ ศธ04002/ว13657 ลว 6 ส.ค.69 ครั้งที่ 833</v>
          </cell>
          <cell r="F1245">
            <v>0</v>
          </cell>
          <cell r="G1245">
            <v>0</v>
          </cell>
          <cell r="H1245">
            <v>0</v>
          </cell>
          <cell r="K1245">
            <v>0</v>
          </cell>
          <cell r="L1245">
            <v>0</v>
          </cell>
        </row>
        <row r="1246">
          <cell r="A1246" t="str">
            <v>1.6.1.3</v>
          </cell>
          <cell r="B1246" t="str">
            <v xml:space="preserve">ค่าใช้จ่ายในการเดินทางเข้าร่วมการประชุมสัมมนาเพื่อพัฒนาบุคลากรในโครงการด้วยรักและห่วงใยในพระราชูปถัมภ์ สมเด็จพระกนิษฐาธิราชเจ้า กรมสมเด็จพระเทพรัตนราชสุดาฯ สยามบรมราชกุมารี วันเสาร์ที่ 5 กันยายน 2569 ณ โรงแรมเจริญโฮเต็ล จังหวัดอุดรธานี </v>
          </cell>
          <cell r="C1246" t="str">
            <v>ที่ ศธ04002/ว14294 ลว 17 ส.ค.69 ครั้งที่ 868</v>
          </cell>
          <cell r="F1246">
            <v>0</v>
          </cell>
          <cell r="G1246">
            <v>0</v>
          </cell>
          <cell r="H1246">
            <v>0</v>
          </cell>
          <cell r="K1246">
            <v>0</v>
          </cell>
          <cell r="L1246">
            <v>0</v>
          </cell>
        </row>
        <row r="1247">
          <cell r="A1247" t="str">
            <v>1.6.1.4</v>
          </cell>
          <cell r="B1247" t="str">
            <v xml:space="preserve">ค่าใช้จ่ายในการดำเนินโครงการขับเคลื่อนการพัฒนาคุณภาพชีวิตและการเรียนรู้ของนักเรียนในโครงการด้วยรักและห่วงใยในพระบรมราชูปถัมภ์ สมเด็จพระกนิษฐาธิราชเจ้า กรมสมเด็จพระเทพรัตนราชสุดา สยามบรมราชกุมารี        </v>
          </cell>
          <cell r="C1247" t="str">
            <v>ที่ ศธ04002/ว16797 ลว 17  ก.ย. 69 ครั้งที่ 931</v>
          </cell>
          <cell r="F1247">
            <v>0</v>
          </cell>
          <cell r="G1247">
            <v>0</v>
          </cell>
          <cell r="H1247">
            <v>0</v>
          </cell>
          <cell r="K1247">
            <v>0</v>
          </cell>
          <cell r="L1247">
            <v>0</v>
          </cell>
        </row>
        <row r="1249">
          <cell r="A1249" t="str">
            <v>1.6.2</v>
          </cell>
          <cell r="B1249" t="str">
            <v>กิจกรรมรองสนับสนุนเสริมสร้างความเข้มแข็งในการพัฒนาครูอย่างมีประสิทธิภาพ</v>
          </cell>
          <cell r="C1249" t="str">
            <v>20004 70 05165 51999</v>
          </cell>
          <cell r="I1249">
            <v>0</v>
          </cell>
          <cell r="J1249">
            <v>0</v>
          </cell>
        </row>
        <row r="1250">
          <cell r="B1250" t="str">
            <v xml:space="preserve"> งบดำเนินงาน 70112xx </v>
          </cell>
          <cell r="C1250" t="str">
            <v>20004 3720 1000 2000000</v>
          </cell>
          <cell r="I1250">
            <v>0</v>
          </cell>
          <cell r="J1250">
            <v>0</v>
          </cell>
        </row>
        <row r="1251">
          <cell r="A1251" t="str">
            <v>1.6.2.1</v>
          </cell>
          <cell r="B1251" t="str">
            <v>เพื่อสนับสนุนการคัดเลือกบุคคลเพื่อบรรจุและแต่งตั้งให้ดำรงตำแหน่งศึกษานิเทศก์ สังกัดสำนักงานคณะกรรมการการศึกษาขั้นพื้นฐาน  ปี พ.ศ. 2568</v>
          </cell>
          <cell r="C1251" t="str">
            <v>ศธ04002/ว50938 ลว 22 ธ.ค. 68 โอนครั้งที่ 168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</row>
        <row r="1252">
          <cell r="A1252" t="str">
            <v>1.6.2.2</v>
          </cell>
          <cell r="B1252" t="str">
            <v>ค่าใช้จ่ายในการเดินทางเข้าร่วมการอบรมเชิงปฏิบัติการเสริมสร้างสมรรถนะการนิเทศการศึกษา สำหรับนิเทศก์แกนนำ (Core Supervisor) เพื่อพัฒนาคุณภาพการศึกษาสู่คุณภาพผู้เรียนตามนโยบายและจุดเน้นของสพฐ. ประจำปีงบประมาณ พ.ศ. 2569  ระหว่างวันที่ 16 – 19 ธันวาคม 2568 ณ โรงแรมดิ ไอเดิล โฮเทล แอนด์ เรสซิเดนท์ ปทุมธานี</v>
          </cell>
          <cell r="C1252" t="str">
            <v>ศธ 04002/ว51464  ลว 29 ธ.ค. 68 ครั้งที่ 195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</row>
        <row r="1253">
          <cell r="A1253" t="str">
            <v>1.6.2.3</v>
          </cell>
          <cell r="B1253" t="str">
            <v>ค่าใช้จ่ายในการเดินทางเข้าร่วมการประชุมเชิงปฏิบัติการขับเคลื่อนเครือข่ายการนิเทศการศึกษาขั้นพื้นฐาน ประจำเขตตรวจราชการ สู่การพัฒนาคุณภาพการศึกษาอย่างยั่งยืนตามนโยบายเรียนดี มีคุณธรรม  ปีงบประมาณ พ.ศ. 2569 ในวันที่ 14 ธันวาคม 2568 ณ โรงแรมรอแยล เบญจา กรุงเทพมหานคร</v>
          </cell>
          <cell r="C1253" t="str">
            <v>ศธ 04002/ว51461 ลว 29 ธ.ค. 69 ครั้งที่ 196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</row>
        <row r="1254">
          <cell r="A1254" t="str">
            <v>1.6.2.4</v>
          </cell>
          <cell r="B1254" t="str">
            <v>ค่าใช้จ่ายในการดำเนินงานโครงการพัฒนาเครือข่ายการนิเทศการศึกษาขั้นพื้นฐาน ประจำเขตตรวจราชการ เพื่อพัฒนากลไกการนิเทศการศึกษาสู่การพัฒนาคุณภาพการศึกษาที่ยั่งยืน ประจำปีงบประมาณ พ.ศ. 2569</v>
          </cell>
          <cell r="C1254" t="str">
            <v>ศธ 04002/ว51459 ลว 29 ธ.ค. 69 ครั้งที่ 197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</row>
        <row r="1255">
          <cell r="A1255" t="str">
            <v>1.6.1.5</v>
          </cell>
          <cell r="B1255" t="str">
            <v xml:space="preserve">ค่าใช้จ่ายในการเดินทางสำหรับคณะทำงาน/ผู้เข้าร่วมการประชุมเชิงปฏิบัติการพัฒนานวัตกรรมการนิเทศการศึกษาสู่การพัฒนาคุณภาพการศึกษาโดยใช้พื้นที่เป็นฐาน ระหว่างวันที่ 23 – 26 เมษายน 2569 ณ โรงแรมรอยัล ซิตี้ เขตบางพลัด กรุงเทพมหานคร </v>
          </cell>
          <cell r="C1255" t="str">
            <v>ศธ04002/ว482 ลว 29 เม.ย. 69 โอนครั้งที่ 482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</row>
        <row r="1256">
          <cell r="A1256" t="str">
            <v>1.6.1.6</v>
          </cell>
          <cell r="B1256" t="str">
            <v xml:space="preserve">เพื่อสนับสนุนค่าใช้จ่ายในการประชุม อ.ก.ค.ศ. เขตพื้นที่การศึกษา  ตั้งแต่เดือนตุลาคม 2568 - กันยายน 2569 จำนวนเงิน 50,000.-บาท (ห้าหมื่นบาทถ้วน)   </v>
          </cell>
          <cell r="C1256" t="str">
            <v>ศธ 04002/ว7447 ลว 5 พ.ค. 69 โอนครั้งที่ 491</v>
          </cell>
          <cell r="G1256">
            <v>0</v>
          </cell>
          <cell r="H1256">
            <v>0</v>
          </cell>
          <cell r="I1256">
            <v>0</v>
          </cell>
          <cell r="J1256">
            <v>0</v>
          </cell>
          <cell r="K1256">
            <v>0</v>
          </cell>
          <cell r="L1256">
            <v>0</v>
          </cell>
        </row>
        <row r="1257">
          <cell r="A1257" t="str">
            <v>1.6.1.7</v>
          </cell>
          <cell r="B1257" t="str">
            <v xml:space="preserve">ค่าใช้จ่ายโครงการเสริมสร้างสมรรถนะองค์ความรู้ด้านกฎหมายเพื่อพัฒนาบุคลากร  ค่าสมนาคุณคณะกรรมการสอบสวนวินัยข้าราชการ </v>
          </cell>
          <cell r="C1257" t="str">
            <v>ศธ 04002/ว7712 ลว 7 พ.ค. 69  โอนครั้งที่ 512</v>
          </cell>
          <cell r="G1257">
            <v>0</v>
          </cell>
          <cell r="H1257">
            <v>0</v>
          </cell>
          <cell r="I1257">
            <v>0</v>
          </cell>
          <cell r="J1257">
            <v>0</v>
          </cell>
          <cell r="K1257">
            <v>0</v>
          </cell>
          <cell r="L1257">
            <v>0</v>
          </cell>
        </row>
        <row r="1258">
          <cell r="A1258" t="str">
            <v>1.6.1.8</v>
          </cell>
          <cell r="B1258" t="str">
            <v xml:space="preserve">ค่าใช้จ่ายในการดำเนินการตรวจรับ – จ่ายเครื่องราชอิสริยาภรณ์ชั้นต่ำกว่าสายสะพายและ เหรียญจักรพรรดิมาลา ประจำปี 2568 ระหว่างวันที่ 8 -10 มิถุนายน 2569 และระหว่างวันที่ 17 - 19 มิถุนายน 2569 </v>
          </cell>
          <cell r="C1258" t="str">
            <v>ศธ 04002/ว9126 ลว 29 พ.ค. 69 โอนครั้งที่ 599</v>
          </cell>
          <cell r="G1258">
            <v>0</v>
          </cell>
          <cell r="H1258">
            <v>0</v>
          </cell>
          <cell r="I1258">
            <v>0</v>
          </cell>
          <cell r="J1258">
            <v>0</v>
          </cell>
          <cell r="K1258">
            <v>0</v>
          </cell>
          <cell r="L1258">
            <v>0</v>
          </cell>
        </row>
        <row r="1259">
          <cell r="A1259" t="str">
            <v>1.6.1.8</v>
          </cell>
          <cell r="B1259" t="str">
            <v xml:space="preserve">เพื่อเป็นค่าใช้จ่ายในการเดินทางเข้าร่วมการประชุมเชิงปฏิบัติการผู้อำนวยการกลุ่มนิเทศติดตามและประเมินผลการจัดการศึกษา ระหว่างวันที่ 5 – 7 สิงหาคม 2569 ณ โรงแรม ดิ ไอเดิล โฮเทล แอนด์ เรสซิเดนซ์ จังหวัดปทุมธานี  </v>
          </cell>
          <cell r="C1259" t="str">
            <v>ศธ 04002/ว13453 ลว 4 ส.ค. 69 โอนครั้งที่ 804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  <cell r="K1259">
            <v>0</v>
          </cell>
          <cell r="L1259">
            <v>0</v>
          </cell>
        </row>
        <row r="1318">
          <cell r="A1318">
            <v>1.7</v>
          </cell>
          <cell r="B1318" t="str">
            <v xml:space="preserve">กิจกรรมส่งเสริม สนับสนุนให้บุคคลได้รับสิทธิและโอกาสทางการศึกษาขั้นพื้นฐานอย่างทั่วถึงและเป็นธรรมสอดคล้องตามบริบท                </v>
          </cell>
          <cell r="C1318" t="str">
            <v>20004 70 52015 00000</v>
          </cell>
        </row>
        <row r="1319">
          <cell r="B1319" t="str">
            <v xml:space="preserve"> งบดำเนินงาน 70112xx</v>
          </cell>
          <cell r="C1319" t="str">
            <v>20004 3720 1000 2000000</v>
          </cell>
        </row>
        <row r="1320">
          <cell r="A1320" t="str">
            <v>1.7.1</v>
          </cell>
          <cell r="B1320" t="str">
            <v>ค่าใช้จ่ายเข้าร่วมประชุมเชิงปฏิบัติการพัฒนาโรงเรียนในโครงการพัฒนาเด็กและเยาวชนในถิ่นทุรกันดารตามพระราชดำริ สมเด็จพระกนิษฐาธิราชเจ้า กรมสมเด็จพระเทพรัตนราชสุดาฯ สยามบรมราชกุมารี สังกัดสพฐ  ประจำปีงบประมาณ พ.ศ. 2569 ระหว่างวันที่ 22 - 25 พฤศจิกายน 2568 ณ โรงแรม รอรัล ริเวอร์ กรุงเทพมหานคร และ BANGKOK THONBURI HALL HALL  มหาวิทยาลัยกรุงธนบุรี เขตทวีวัฒนา กรุงเทพมหานคร</v>
          </cell>
          <cell r="C1320" t="str">
            <v>ศธ 04002/ว49354 ลว. 24 พย 68 ครั้งที่ 98</v>
          </cell>
          <cell r="F1320">
            <v>0</v>
          </cell>
          <cell r="G1320">
            <v>0</v>
          </cell>
          <cell r="H1320">
            <v>0</v>
          </cell>
          <cell r="I1320">
            <v>0</v>
          </cell>
          <cell r="J1320">
            <v>0</v>
          </cell>
          <cell r="K1320">
            <v>0</v>
          </cell>
          <cell r="L1320">
            <v>0</v>
          </cell>
        </row>
        <row r="1321">
          <cell r="A1321" t="str">
            <v>1.7.2</v>
          </cell>
          <cell r="B1321" t="str">
            <v xml:space="preserve">เพื่อเป็น  ค่าใช้จ่ายในการดำเนินงาน การประชุม การประชาสัมพันธ์ การกำกับ ติดตาม และการบริหารจัดการอื่น ๆ ที่เกี่ยวข้องกับการจัดการศึกษาขั้นพื้นฐาน ตามมาตรา 12 แห่งพระราชบัญญัติการศึกษาแห่งชาติ พ.ศ. 2542 </v>
          </cell>
          <cell r="C1321" t="str">
            <v>ศธ 04002/ว2012 ลว 6 ก.พ. 69  โอนครั้งที่ 281</v>
          </cell>
          <cell r="F1321">
            <v>0</v>
          </cell>
          <cell r="G1321">
            <v>0</v>
          </cell>
          <cell r="H1321">
            <v>0</v>
          </cell>
          <cell r="I1321">
            <v>0</v>
          </cell>
          <cell r="J1321">
            <v>0</v>
          </cell>
          <cell r="K1321">
            <v>0</v>
          </cell>
          <cell r="L1321">
            <v>0</v>
          </cell>
        </row>
        <row r="1322">
          <cell r="A1322" t="str">
            <v>1.7.3</v>
          </cell>
          <cell r="B1322" t="str">
            <v>โครงการพัฒนาและแลกเปลี่ยนนวัตกรรมการบริหารจัดการสถานศึกษาขั้นพื้นฐาน ตามแนวความคิดการจัดการศึกษาที่ยืดหยุ่นและไร้รอยต่อเพื่อป้องกันเด็กและเยาวชนหลุดออกจากระบบการศึกษา (OBEC Zeo Dropout)  ระหว่างวันที่ 22 – 24 กรกฎาคม 2569 ณ โรงแรมโกลเด้นบีช ชะอำ จังหวัดเพชรบุรี</v>
          </cell>
          <cell r="C1322" t="str">
            <v>ศธ 04002/ว9995 ลว 16 มิ.ย. 69  โอนครั้งที่ 639</v>
          </cell>
          <cell r="F1322">
            <v>0</v>
          </cell>
          <cell r="G1322">
            <v>0</v>
          </cell>
          <cell r="H1322">
            <v>0</v>
          </cell>
          <cell r="I1322">
            <v>0</v>
          </cell>
          <cell r="J1322">
            <v>0</v>
          </cell>
          <cell r="K1322">
            <v>0</v>
          </cell>
          <cell r="L1322">
            <v>0</v>
          </cell>
        </row>
        <row r="1323">
          <cell r="A1323" t="str">
            <v>1.7.4</v>
          </cell>
          <cell r="B1323" t="str">
            <v xml:space="preserve">ค่าใช้จ่ายในการดำเนินการแข่งขันทักษะวิชาการของนักเรียนภายใต้การประชุมวิชาการการพัฒนาเด็กและเยาวชนในถิ่นทุรกันดาร ตามพระราชดำริ สมเด็จพระกนิษฐาธิราชเจ้า กรมสมเด็จพระเทพรัตนราชสุดา ฯ สยามบรมราชกุมารี ประจำปี 2569 ระดับสำนักงานเขตพื้นที่การศึกษา </v>
          </cell>
          <cell r="C1323" t="str">
            <v>ศธ 04002/ว10945  ลว 1 ก.ค. 69 ครั้งที่ 671</v>
          </cell>
          <cell r="F1323">
            <v>0</v>
          </cell>
          <cell r="G1323">
            <v>0</v>
          </cell>
          <cell r="H1323">
            <v>0</v>
          </cell>
          <cell r="I1323">
            <v>0</v>
          </cell>
          <cell r="J1323">
            <v>0</v>
          </cell>
          <cell r="K1323">
            <v>0</v>
          </cell>
          <cell r="L1323">
            <v>0</v>
          </cell>
        </row>
        <row r="1324">
          <cell r="A1324" t="str">
            <v>1.7.5</v>
          </cell>
          <cell r="B1324" t="str">
            <v xml:space="preserve">ค่าใช้จ่ายในการเดินทางของผู้เข้าร่วมประชุมเชิงปฏิบัติการเสริมสร้างศักยภาพศึกษานิเทศก์ผู้รับผิดชอบโรงเรียนในโครงการพระราชดำริและโรงเรียนเฉลิมพระเกียรติ ประจำปีงบประมาณ พ.ศ. 2569 ระหว่างวันที่  5 – 8 สิงหาคม 2569 ณ โรงแรมเดอะพาลาสโซ กรุงเทพมหานคร </v>
          </cell>
          <cell r="C1324" t="str">
            <v>ศธ 04002/ว13091   ลว 27 ก.ค. 69 ครั้งที่ 793</v>
          </cell>
          <cell r="F1324">
            <v>0</v>
          </cell>
          <cell r="G1324">
            <v>0</v>
          </cell>
          <cell r="H1324">
            <v>0</v>
          </cell>
          <cell r="I1324">
            <v>0</v>
          </cell>
          <cell r="J1324">
            <v>0</v>
          </cell>
          <cell r="K1324">
            <v>0</v>
          </cell>
          <cell r="L1324">
            <v>0</v>
          </cell>
        </row>
        <row r="1325">
          <cell r="A1325" t="str">
            <v>1.7.6</v>
          </cell>
          <cell r="B1325" t="str">
            <v xml:space="preserve">ค่าใช้จ่ายในการเดินทางเข้าร่วมประชุมเชิงปฏิบัติการแข่งขันทักษะวิชาการนักเรียน ระดับสำนักงานคณะกรรมการการศึกษาขั้นพื้นฐานในการประชุมวิชาการการพัฒนาเด็กและเยาวชนในถิ่นทุรกันดารตามพระราชดำริ สมเด็จพระกนิษฐาธิราชเจ้า กรมสมเด็จพระเทพรัตนราชสุดาฯ สยามบรมราชกุมารี ประจำปี 2569 ระหว่างวันที่ 5 – 7 สิงหาคม 2569 ณ โรงแรมเอวาน่า กรุงเทพมหานคร เจริญดี รวมราษฎร์สามัคคีร.ร.ละ 10,000 บาท  ร่วมจิต 19,000 บาท             </v>
          </cell>
          <cell r="C1325" t="str">
            <v>ศธ 04002/ว13716  ลว 7 ส.ค. 69 ครั้งที่ 831</v>
          </cell>
          <cell r="F1325">
            <v>0</v>
          </cell>
          <cell r="G1325">
            <v>0</v>
          </cell>
          <cell r="H1325">
            <v>0</v>
          </cell>
          <cell r="I1325">
            <v>0</v>
          </cell>
          <cell r="J1325">
            <v>0</v>
          </cell>
          <cell r="K1325">
            <v>0</v>
          </cell>
          <cell r="L1325">
            <v>0</v>
          </cell>
        </row>
        <row r="1326">
          <cell r="A1326" t="str">
            <v>1.7.7</v>
          </cell>
          <cell r="B1326" t="str">
            <v xml:space="preserve">ค่าใช้จ่ายในการส่งเสริม สนับสนุน การนิเทศ ติดตาม และยกระดับคุณภาพการศึกษา สำหรับโรงเรียนในโครงการพระราชดำริและโรงเรียนเฉลิมพระเกียรติ ประจำปีงบประมาณ พ.ศ. 2569 </v>
          </cell>
          <cell r="C1326" t="str">
            <v>ศธ 04002/ว13932  ลว.  11 ส.ค. 69 ครั้งที่ 849</v>
          </cell>
          <cell r="F1326">
            <v>0</v>
          </cell>
          <cell r="G1326">
            <v>0</v>
          </cell>
          <cell r="H1326">
            <v>0</v>
          </cell>
          <cell r="I1326">
            <v>0</v>
          </cell>
          <cell r="J1326">
            <v>0</v>
          </cell>
          <cell r="K1326">
            <v>0</v>
          </cell>
          <cell r="L1326">
            <v>0</v>
          </cell>
        </row>
        <row r="1327">
          <cell r="A1327" t="str">
            <v>1.7.8</v>
          </cell>
          <cell r="B1327" t="str">
            <v xml:space="preserve">ค่าใช้จ่ายในการเดินทางเข้าร่วมการประชุมเชิงปฏิบัติการเตรียมความพร้อมเข้าร่วมการแข่งขันทักษะวิชาการนักเรียน ระดับประเทศ ในการประชุมวิชาการการพัฒนาเด็กและเยาวชนในถิ่นทุรกันดาร ตามพระราชดำริ สมเด็จพระกนิษฐาธิราชเจ้า กรมสมเด็จพระเทพรัตนราชสุดาฯ สยามบรมราชกุมารี ประจำปี ๒๕๖๙ ระหว่างวันที่ ๑๘ - ๑๙ กันยายน ๒๕๖๙ ณ โรงแรมปริ้นส์ตัน พาร์ค สวีท กรุงเทพมหานคร </v>
          </cell>
          <cell r="C1327" t="str">
            <v>ศธ 04002/ว14294 ลว.  17 ส.ค. 69 ครั้งที่ 868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  <cell r="K1327">
            <v>0</v>
          </cell>
          <cell r="L1327">
            <v>0</v>
          </cell>
        </row>
        <row r="1328">
          <cell r="A1328" t="str">
            <v>1.7.9</v>
          </cell>
          <cell r="B1328" t="str">
            <v xml:space="preserve">ค่าใช้จ่ายในการเดินทางเข้าร่วมประชุมสัมมนาผู้อำนวยการสำนักงานเขตพื้นที่การศึกษาและรองผู้อำนวยการสำนักงานเขตพื้นที่การศึกษา ทั่วประเทศ ระหว่างวันที่ 12 – 13  กันยายน 2569 ณ โรงแรมเอเชีย แอร์พอร์ท จังหวัดปทุมธานี </v>
          </cell>
          <cell r="C1328" t="str">
            <v>ศธ 04002/ว16041 ลว.  9 ก.ย 69 ครั้งที่ 908</v>
          </cell>
          <cell r="F1328">
            <v>0</v>
          </cell>
          <cell r="G1328">
            <v>0</v>
          </cell>
          <cell r="H1328">
            <v>0</v>
          </cell>
          <cell r="I1328">
            <v>0</v>
          </cell>
          <cell r="J1328">
            <v>0</v>
          </cell>
          <cell r="K1328">
            <v>0</v>
          </cell>
          <cell r="L1328">
            <v>0</v>
          </cell>
        </row>
        <row r="1344">
          <cell r="A1344">
            <v>1.8</v>
          </cell>
          <cell r="B1344" t="str">
            <v xml:space="preserve">กิจกรรมช่วยเหลือกลุ่มเป้าหมายทางสังคม  </v>
          </cell>
          <cell r="C1344" t="str">
            <v>20004 70 62408 00000</v>
          </cell>
        </row>
        <row r="1345">
          <cell r="B1345" t="str">
            <v xml:space="preserve"> งบดำเนินงาน 70112xx</v>
          </cell>
          <cell r="C1345" t="str">
            <v>20004 3720 1000 2000000</v>
          </cell>
        </row>
        <row r="1346">
          <cell r="A1346" t="str">
            <v>1.8.1</v>
          </cell>
          <cell r="B1346" t="str">
            <v xml:space="preserve">ค่าใช้จ่ายในการเดินทางเข้าร่วมการครูและบุคลากรทางการศึกษา สังกัดสพฐ. เพื่อปฏิบัติหน้าที่พนักงานเจ้าหน้าที่ส่งเสริมความประพฤตินักเรียนและนักศึกษา (พสน.) จำนวน 3 รุ่น ระหว่างวันที่ 16 - 24 ธันวาคม 2568 ณ โรงแรมแมดิสัน แบงค็อก กรุงเทพมหานคร </v>
          </cell>
          <cell r="C1346" t="str">
            <v>ศธ 04002/ว324 ลว 12 ม.ค. 69 ครั้งที่ 206</v>
          </cell>
          <cell r="F1346">
            <v>0</v>
          </cell>
          <cell r="G1346">
            <v>0</v>
          </cell>
          <cell r="H1346">
            <v>0</v>
          </cell>
          <cell r="I1346">
            <v>0</v>
          </cell>
          <cell r="J1346">
            <v>0</v>
          </cell>
          <cell r="K1346">
            <v>0</v>
          </cell>
          <cell r="L1346">
            <v>0</v>
          </cell>
        </row>
        <row r="1347">
          <cell r="A1347" t="str">
            <v>1.8.2</v>
          </cell>
          <cell r="B1347" t="str">
            <v xml:space="preserve">ค่าใช้จ่ายในการเดินทางเข้าร่วมการประชุมเชิงปฏิบัติการอบรมและพัฒนาครูและบุคลากรทางการศึกษา เพื่อขับเคลื่อนการใช้หลักสูตรการศึกษาประถมศึกษาตอนปลาย (ชั้นประถมศึกษา ปีที่ 4 - 6)  พุทธศักราช 2568 ระหว่างวันที่ 6 – 9 มีนาคม 2569 ณ โรงแรมเอวาน่า แกรนด์ แอนด์ คอนเวชั่น เซ็นเตอร์ กรุงเทพมหานคร เรสซิเดนซ์ จังหวัดปทุมธานี </v>
          </cell>
          <cell r="C1347" t="str">
            <v>ศธ 04002/ว3112 ลว. 23 ก.พ. 69 ครั้งที่ 325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  <cell r="K1347">
            <v>0</v>
          </cell>
          <cell r="L1347">
            <v>0</v>
          </cell>
        </row>
        <row r="1348">
          <cell r="A1348" t="str">
            <v>1.8.3</v>
          </cell>
          <cell r="B1348" t="str">
            <v>1.สนับสนุนสร้างความเข้มแข็งการขับเคลื่อนงานแนะแนวให้กับศูนย์แนะแนวประจำเขตพื้นที่การศึกษา จำนวน 4,000.-บาท ร.ร.วัดเขียนเขต และสนับสนุนเขตพื้นที่เพื่อขับเคลื่อนงานแนะแนวเขตพื้นที่ จำนวน 5,000 บาท</v>
          </cell>
          <cell r="C1348" t="str">
            <v>ที่ ศธ 04002/ว 7917 ลว.11 พ.ค. 69 ครั้งที่ 530</v>
          </cell>
          <cell r="F1348">
            <v>0</v>
          </cell>
          <cell r="G1348">
            <v>0</v>
          </cell>
          <cell r="H1348">
            <v>0</v>
          </cell>
          <cell r="K1348">
            <v>0</v>
          </cell>
          <cell r="L1348">
            <v>0</v>
          </cell>
        </row>
        <row r="1349">
          <cell r="A1349" t="str">
            <v>1.8.4</v>
          </cell>
          <cell r="B1349" t="str">
            <v>ค่าใช้จ่ายสำหรับดำเนินกิจกรรมด้านความความปลอดภัยของนักเรียน ครู และบุคลากรทางการศึกษา สังกัดสำนักงานคณะกรรมการการศึกษาขั้นพื้นฐาน ประจำปีงบประมาณ พ.ศ. 2569</v>
          </cell>
          <cell r="C1349" t="str">
            <v>ศธ 04002/ว8483 ลว 20 พ.ค. 69 ครั้งที่ 568</v>
          </cell>
          <cell r="F1349">
            <v>0</v>
          </cell>
          <cell r="G1349">
            <v>0</v>
          </cell>
          <cell r="H1349">
            <v>0</v>
          </cell>
          <cell r="K1349">
            <v>0</v>
          </cell>
          <cell r="L1349">
            <v>0</v>
          </cell>
        </row>
        <row r="1350">
          <cell r="A1350" t="str">
            <v>1.8.5</v>
          </cell>
          <cell r="B1350" t="str">
            <v xml:space="preserve">ค่าใช้จ่ายในการเดินทางเข้ารับการอบรมเชิงปฏิบัติการผู้สนับสนุนโรงเรียนส่งเสริมความปลอดภัย (Safety Promotion School: SPS OBEC TEAMs) ระหว่างวันที่ 17 - 20 มิถุนายน 2569 ณ โรงแรมเอวาน่า กุรงเทพมหานคร </v>
          </cell>
          <cell r="C1350" t="str">
            <v>ศธ 04002/ว11416 ลว 8 กรกฎาคม 2569  ครั้งที่ 686</v>
          </cell>
          <cell r="F1350">
            <v>0</v>
          </cell>
          <cell r="G1350">
            <v>0</v>
          </cell>
          <cell r="H1350">
            <v>0</v>
          </cell>
          <cell r="K1350">
            <v>0</v>
          </cell>
          <cell r="L1350">
            <v>0</v>
          </cell>
        </row>
        <row r="1351">
          <cell r="A1351" t="str">
            <v>1.8.2.3</v>
          </cell>
          <cell r="B1351" t="str">
            <v xml:space="preserve">ค่าใช้จ่ายในการเดินทางเข้าร่วมการประชุมเชิงปฏิบัติกาพิจารณาคัดเลือกสถานศึกษาต้นแบบการแนะแนวนักเรียนเพื่อนที่ปรึกษา (YC : Youth Counselor) วิถีใหม่ ปีการศึกษา 2569 และสรุปผลการดำเนินงานแนะแนว Coaching เป้าหมายชีวิต ระหว่างวันที่ 4 - 8 สิงหาคม 2569 ณ โรงแรมบางกอกพาเลซ กรุงเทพมหานคร          </v>
          </cell>
          <cell r="C1351" t="str">
            <v>ศธ 04002/ว11784 ลว 13 ก.ค. 68 ครั้งที่ 706</v>
          </cell>
          <cell r="F1351">
            <v>0</v>
          </cell>
          <cell r="G1351">
            <v>0</v>
          </cell>
          <cell r="H1351">
            <v>0</v>
          </cell>
          <cell r="K1351">
            <v>0</v>
          </cell>
          <cell r="L1351">
            <v>0</v>
          </cell>
        </row>
        <row r="1359">
          <cell r="A1359">
            <v>1.9</v>
          </cell>
          <cell r="B1359" t="str">
            <v xml:space="preserve">กิจกรรมก่อสร้างปรับปรุง ซ่อมแซมอาคารเรียนและสิ่งก่อสร้างประกอบสำหรับโรงเรียนปกติ </v>
          </cell>
          <cell r="C1359" t="str">
            <v>20004  70 01056 00000</v>
          </cell>
        </row>
        <row r="1360">
          <cell r="B1360" t="str">
            <v>ค่าที่ดินและสิ่งก่อสร้าง 7011320</v>
          </cell>
        </row>
        <row r="1361">
          <cell r="A1361" t="str">
            <v>1.9.1</v>
          </cell>
          <cell r="B1361" t="str">
            <v xml:space="preserve">ปรับปรุงซ่อมแซมอาคารเรียนอาคารประกอบและสิ่งก่อสร้างอื่น 4 โรงเรียน </v>
          </cell>
          <cell r="C1361" t="str">
            <v>ศธ 04002/ว19441     ลว  30 ตค 69 ครั้งที่ 43</v>
          </cell>
        </row>
        <row r="1362">
          <cell r="A1362" t="str">
            <v>1)</v>
          </cell>
          <cell r="B1362" t="str">
            <v>โรงเรียนวัดแจ้งลำหิน</v>
          </cell>
          <cell r="C1362" t="str">
            <v>20004370010003211357</v>
          </cell>
          <cell r="D1362">
            <v>497000</v>
          </cell>
          <cell r="G1362">
            <v>0</v>
          </cell>
          <cell r="H1362">
            <v>0</v>
          </cell>
          <cell r="I1362">
            <v>0</v>
          </cell>
          <cell r="J1362">
            <v>0</v>
          </cell>
          <cell r="K1362">
            <v>0</v>
          </cell>
          <cell r="L1362">
            <v>0</v>
          </cell>
        </row>
        <row r="1363">
          <cell r="B1363">
            <v>0</v>
          </cell>
          <cell r="C1363">
            <v>0</v>
          </cell>
        </row>
        <row r="1364">
          <cell r="A1364" t="str">
            <v>2)</v>
          </cell>
          <cell r="B1364" t="str">
            <v>โรงเรียนวัดดอนใหญ่</v>
          </cell>
          <cell r="C1364" t="str">
            <v>20004370010003211358</v>
          </cell>
          <cell r="D1364">
            <v>121000</v>
          </cell>
          <cell r="G1364">
            <v>0</v>
          </cell>
          <cell r="H1364">
            <v>0</v>
          </cell>
          <cell r="I1364">
            <v>0</v>
          </cell>
          <cell r="J1364">
            <v>0</v>
          </cell>
          <cell r="K1364">
            <v>0</v>
          </cell>
          <cell r="L1364">
            <v>0</v>
          </cell>
        </row>
        <row r="1365">
          <cell r="A1365" t="str">
            <v>3)</v>
          </cell>
          <cell r="B1365" t="str">
            <v>โรงเรียนคลองสิบสามผิวศรีราษฏร์บำรุง</v>
          </cell>
          <cell r="C1365" t="str">
            <v>20004370010003211359</v>
          </cell>
          <cell r="D1365">
            <v>341000</v>
          </cell>
          <cell r="G1365">
            <v>0</v>
          </cell>
          <cell r="H1365">
            <v>0</v>
          </cell>
          <cell r="I1365">
            <v>0</v>
          </cell>
          <cell r="J1365">
            <v>0</v>
          </cell>
          <cell r="K1365">
            <v>0</v>
          </cell>
          <cell r="L1365">
            <v>0</v>
          </cell>
        </row>
        <row r="1367">
          <cell r="A1367" t="str">
            <v>4)</v>
          </cell>
          <cell r="B1367" t="str">
            <v>โรงเรียนวัดสอนดีศรีเจริญ</v>
          </cell>
          <cell r="C1367" t="str">
            <v>20004370010003211360</v>
          </cell>
          <cell r="D1367">
            <v>470000</v>
          </cell>
          <cell r="G1367">
            <v>0</v>
          </cell>
          <cell r="H1367">
            <v>0</v>
          </cell>
          <cell r="I1367">
            <v>0</v>
          </cell>
          <cell r="J1367">
            <v>0</v>
          </cell>
          <cell r="K1367">
            <v>0</v>
          </cell>
          <cell r="L1367">
            <v>0</v>
          </cell>
        </row>
        <row r="1368">
          <cell r="A1368" t="str">
            <v>1.9.2</v>
          </cell>
          <cell r="B1368" t="str">
            <v xml:space="preserve">ปรับปรุงซ่อมแซมห้องน้ำห้องส้วม 2 โรงเรียน </v>
          </cell>
          <cell r="C1368" t="str">
            <v>ศธ 04002/ว5174 ลว 21 ตค 67 ครั้งที่ 4</v>
          </cell>
        </row>
        <row r="1369">
          <cell r="A1369" t="str">
            <v>3)</v>
          </cell>
          <cell r="B1369" t="str">
            <v>โรงเรียนนิกรราษฎร์บูรณะ (เหราบัตย์อุทิศ)</v>
          </cell>
          <cell r="C1369" t="str">
            <v>20004370010003213244</v>
          </cell>
        </row>
        <row r="1370">
          <cell r="B1370">
            <v>0</v>
          </cell>
          <cell r="C1370">
            <v>0</v>
          </cell>
        </row>
        <row r="1371">
          <cell r="A1371" t="str">
            <v>4)</v>
          </cell>
          <cell r="B1371" t="str">
            <v>โรงเรียนวัดนพรัตนาราม</v>
          </cell>
          <cell r="C1371" t="str">
            <v>20004370010003213243</v>
          </cell>
        </row>
        <row r="1372">
          <cell r="B1372">
            <v>0</v>
          </cell>
          <cell r="C1372">
            <v>0</v>
          </cell>
        </row>
        <row r="1374">
          <cell r="A1374" t="str">
            <v>5)</v>
          </cell>
          <cell r="B1374" t="str">
            <v>วัดกลางคลองสี่</v>
          </cell>
          <cell r="C1374" t="str">
            <v>20004350002003214513</v>
          </cell>
        </row>
        <row r="1375">
          <cell r="B1375" t="str">
            <v>ครบ 15 มิย 67</v>
          </cell>
          <cell r="C1375">
            <v>4100396155</v>
          </cell>
        </row>
        <row r="1376">
          <cell r="A1376" t="str">
            <v>6)</v>
          </cell>
          <cell r="B1376" t="str">
            <v>วัดนิเทศน์</v>
          </cell>
          <cell r="C1376" t="str">
            <v>20004350002003214514</v>
          </cell>
        </row>
        <row r="1377">
          <cell r="B1377" t="str">
            <v>ครบ 27 สค 67</v>
          </cell>
          <cell r="C1377">
            <v>4100402151</v>
          </cell>
        </row>
        <row r="1378">
          <cell r="B1378" t="str">
            <v>ผูกพัน งวด 1 222,000 บาท</v>
          </cell>
        </row>
        <row r="1379">
          <cell r="B1379" t="str">
            <v>งวด 2 518,000 บาท</v>
          </cell>
        </row>
        <row r="1381">
          <cell r="A1381" t="str">
            <v>7)</v>
          </cell>
          <cell r="B1381" t="str">
            <v>วัดประชุมราษฏร์</v>
          </cell>
          <cell r="C1381" t="str">
            <v>20004350002003214515</v>
          </cell>
        </row>
        <row r="1382">
          <cell r="B1382" t="str">
            <v>ครบ 19 มิย 67</v>
          </cell>
          <cell r="C1382">
            <v>4100395245</v>
          </cell>
        </row>
        <row r="1383">
          <cell r="A1383" t="str">
            <v>8)</v>
          </cell>
          <cell r="B1383" t="str">
            <v>วัดประยูรธรรมาราม</v>
          </cell>
          <cell r="C1383" t="str">
            <v>20004350002003214516</v>
          </cell>
        </row>
        <row r="1384">
          <cell r="B1384" t="str">
            <v>ครบ 26 มิย 67</v>
          </cell>
          <cell r="C1384">
            <v>4100397176</v>
          </cell>
        </row>
        <row r="1385">
          <cell r="A1385" t="str">
            <v>9)</v>
          </cell>
          <cell r="B1385" t="str">
            <v>วัดลานนา</v>
          </cell>
          <cell r="C1385" t="str">
            <v>20004350002003214517</v>
          </cell>
        </row>
        <row r="1386">
          <cell r="B1386" t="str">
            <v>ครบ 19 มิ.ย.67</v>
          </cell>
          <cell r="C1386" t="str">
            <v>ครบ 19 มิย 67</v>
          </cell>
        </row>
        <row r="1387">
          <cell r="A1387" t="str">
            <v>10)</v>
          </cell>
          <cell r="B1387" t="str">
            <v>วัดอดิศร</v>
          </cell>
          <cell r="C1387" t="str">
            <v>20004350002003214518</v>
          </cell>
        </row>
        <row r="1388">
          <cell r="B1388" t="str">
            <v>ครบ 26 กค 67</v>
          </cell>
          <cell r="C1388" t="str">
            <v>4100393861</v>
          </cell>
        </row>
        <row r="1389">
          <cell r="A1389" t="str">
            <v>11)</v>
          </cell>
          <cell r="B1389" t="str">
            <v>สหราษฎร์บํารุง</v>
          </cell>
          <cell r="C1389" t="str">
            <v>20004350002003214519</v>
          </cell>
        </row>
        <row r="1390">
          <cell r="B1390" t="str">
            <v>ครบ 14 มิย 67</v>
          </cell>
          <cell r="C1390" t="str">
            <v>4100394897</v>
          </cell>
        </row>
        <row r="1391">
          <cell r="A1391" t="str">
            <v>12)</v>
          </cell>
          <cell r="B1391" t="str">
            <v>คลอง 11 ศาลาครุ (เทียมอุปถัมภ์)</v>
          </cell>
          <cell r="C1391" t="str">
            <v>20004350002003214520</v>
          </cell>
        </row>
        <row r="1392">
          <cell r="B1392" t="str">
            <v>ครบ 15 กค 67</v>
          </cell>
          <cell r="C1392" t="str">
            <v>4100398138</v>
          </cell>
        </row>
        <row r="1393">
          <cell r="A1393" t="str">
            <v>13)</v>
          </cell>
          <cell r="B1393" t="str">
            <v>คลองสิบสามผิวศรีราษฏร์บำรุง</v>
          </cell>
          <cell r="C1393" t="str">
            <v>20004350002003214521</v>
          </cell>
        </row>
        <row r="1396">
          <cell r="A1396" t="str">
            <v>14)</v>
          </cell>
          <cell r="B1396" t="str">
            <v>วัดเจริญบุญ</v>
          </cell>
          <cell r="C1396" t="str">
            <v>20004350002003214522</v>
          </cell>
        </row>
        <row r="1397">
          <cell r="B1397" t="str">
            <v>ครบ 17 กค 67</v>
          </cell>
          <cell r="C1397" t="str">
            <v>4100396212</v>
          </cell>
        </row>
        <row r="1398">
          <cell r="A1398" t="str">
            <v>15)</v>
          </cell>
          <cell r="B1398" t="str">
            <v>วัดนพรัตนาราม</v>
          </cell>
          <cell r="C1398" t="str">
            <v>20004350002003214523</v>
          </cell>
        </row>
        <row r="1399">
          <cell r="B1399" t="str">
            <v>งวด 1  174,000 บาท ครบ 16 กค 67</v>
          </cell>
          <cell r="C1399">
            <v>4100426445</v>
          </cell>
        </row>
        <row r="1400">
          <cell r="B1400" t="str">
            <v>งวด 2 406,000 ครบ 14 กย 67</v>
          </cell>
        </row>
        <row r="1402">
          <cell r="A1402" t="str">
            <v>16)</v>
          </cell>
          <cell r="B1402" t="str">
            <v>วัดพวงแก้ว</v>
          </cell>
          <cell r="C1402" t="str">
            <v>20004350002003214524</v>
          </cell>
        </row>
        <row r="1403">
          <cell r="B1403" t="str">
            <v>ครบ 2 สค 67</v>
          </cell>
          <cell r="C1403" t="str">
            <v>4100402841</v>
          </cell>
        </row>
        <row r="1404">
          <cell r="A1404" t="str">
            <v>17)</v>
          </cell>
          <cell r="B1404" t="str">
            <v>วัดสุขบุญฑริการาม</v>
          </cell>
          <cell r="C1404" t="str">
            <v>20004350002003214525</v>
          </cell>
        </row>
        <row r="1405">
          <cell r="B1405" t="str">
            <v>ครบ 27 มิย 67</v>
          </cell>
          <cell r="C1405" t="str">
            <v>4100396195</v>
          </cell>
        </row>
        <row r="1406">
          <cell r="A1406" t="str">
            <v>18)</v>
          </cell>
          <cell r="B1406" t="str">
            <v>วัดแสงมณี</v>
          </cell>
          <cell r="C1406" t="str">
            <v>20004350002003214526</v>
          </cell>
        </row>
        <row r="1407">
          <cell r="B1407" t="str">
            <v>ครบ 30 กค 67</v>
          </cell>
          <cell r="C1407" t="str">
            <v>4100400728</v>
          </cell>
        </row>
        <row r="1408">
          <cell r="A1408" t="str">
            <v>19)</v>
          </cell>
          <cell r="B1408" t="str">
            <v>หิรัญพงษ์อนุสรณ์</v>
          </cell>
          <cell r="C1408" t="str">
            <v>20004350002003214527</v>
          </cell>
        </row>
        <row r="1409">
          <cell r="B1409" t="str">
            <v>ครบ 22 มิย 67</v>
          </cell>
          <cell r="C1409" t="str">
            <v>4100402448</v>
          </cell>
        </row>
        <row r="1411">
          <cell r="A1411" t="str">
            <v>20)</v>
          </cell>
          <cell r="B1411" t="str">
            <v>อยู่ประชานุเคราะห์</v>
          </cell>
          <cell r="C1411" t="str">
            <v>20004350002003214528</v>
          </cell>
        </row>
        <row r="1412">
          <cell r="B1412" t="str">
            <v>ครบ 6 มิย 67</v>
          </cell>
          <cell r="C1412" t="str">
            <v>4100402861</v>
          </cell>
        </row>
        <row r="1413">
          <cell r="B1413" t="str">
            <v>โอนกลับส่วนกลาง</v>
          </cell>
          <cell r="C1413" t="str">
            <v>ศธ04002/ว4285 ลว.13 กย 67 โอนครั้งที่ 401</v>
          </cell>
        </row>
        <row r="1415">
          <cell r="A1415" t="str">
            <v>1.9.3</v>
          </cell>
          <cell r="B1415" t="str">
            <v>ห้องส้วม OBEC 4 ที่/61 ชาย-หญิง (ชาย 2 ที่ หญิง 2 ที่)</v>
          </cell>
          <cell r="C1415" t="str">
            <v>ศธ 04002/ว19441     ลว  30 ตค 69 ครั้งที่ 43</v>
          </cell>
        </row>
        <row r="1417">
          <cell r="A1417" t="str">
            <v>1)</v>
          </cell>
          <cell r="B1417" t="str">
            <v>โรงเรียนวัดราษฎรบำรุง</v>
          </cell>
          <cell r="C1417" t="str">
            <v>20004370010003213242</v>
          </cell>
        </row>
        <row r="1418">
          <cell r="B1418" t="str">
            <v>ครบ 26 มค 68</v>
          </cell>
          <cell r="C1418" t="str">
            <v>งวด 1 จำนวน 137067 บาท</v>
          </cell>
        </row>
        <row r="1419">
          <cell r="B1419" t="str">
            <v>ครบ 25 กพ 68</v>
          </cell>
          <cell r="C1419" t="str">
            <v>งวด 2 จำนวน 137067 บาท</v>
          </cell>
        </row>
        <row r="1422">
          <cell r="A1422" t="str">
            <v>1.9.4</v>
          </cell>
          <cell r="B1422" t="str">
            <v xml:space="preserve">อาคารเรียน 318 ล./55-ข เขตแผ่นดินไหว โรงเรียนชุมชนเลิศพินิจพิทยาคม (ชดเชยงบประมาณที่พับไป) </v>
          </cell>
          <cell r="C1422" t="str">
            <v>ที่ ศธ 04002/ว5187/21 ตค 67 ครั้งที่ 5</v>
          </cell>
        </row>
        <row r="1423">
          <cell r="A1423" t="str">
            <v>1)</v>
          </cell>
          <cell r="B1423" t="str">
            <v xml:space="preserve">โรงเรียนชุมชนเลิศพินิจพิทยาคม (ชดเชยงบประมาณที่พับไป) </v>
          </cell>
          <cell r="C1423" t="str">
            <v>20004370010003220010</v>
          </cell>
          <cell r="F1423">
            <v>0</v>
          </cell>
          <cell r="G1423">
            <v>0</v>
          </cell>
          <cell r="H1423">
            <v>0</v>
          </cell>
          <cell r="I1423">
            <v>0</v>
          </cell>
          <cell r="J1423">
            <v>0</v>
          </cell>
          <cell r="K1423">
            <v>0</v>
          </cell>
          <cell r="L1423">
            <v>0</v>
          </cell>
        </row>
        <row r="1450">
          <cell r="B1450" t="str">
            <v>ปรับปรุงซ่อมแซม อาคารเรียน อาคารประกอบและสิ่งก่อสร้างอื่น ของสำนักงานเขตพื้นที่การศึกษาประถมศึกษาปทุมธานี เขต 2</v>
          </cell>
        </row>
        <row r="1451">
          <cell r="A1451" t="str">
            <v>1)</v>
          </cell>
          <cell r="B1451" t="str">
            <v>สพป.ปทุมธานี เขต 2</v>
          </cell>
          <cell r="C1451" t="str">
            <v xml:space="preserve">20004 3700 1000 321ZZZ3 </v>
          </cell>
          <cell r="F1451">
            <v>0</v>
          </cell>
          <cell r="G1451">
            <v>0</v>
          </cell>
          <cell r="H1451">
            <v>0</v>
          </cell>
          <cell r="I1451">
            <v>0</v>
          </cell>
          <cell r="J1451">
            <v>0</v>
          </cell>
          <cell r="K1451">
            <v>0</v>
          </cell>
          <cell r="L1451">
            <v>0</v>
          </cell>
        </row>
        <row r="1453">
          <cell r="B1453" t="str">
            <v xml:space="preserve">อาคารเรียน สปช.105/29 ปรับปรุง อาคารเรียน 2 ชั้น 12 ห้องเรียน (ชั้นล่าง 6 ห้อง ชั้นบน 6 ห้อง) </v>
          </cell>
          <cell r="C1453" t="str">
            <v>ศธ 04002/ว 19441    ลว  30 ตค 69 ครั้งที่ 43</v>
          </cell>
        </row>
        <row r="1455">
          <cell r="A1455" t="str">
            <v>1)</v>
          </cell>
          <cell r="B1455" t="str">
            <v>โรงเรียนวัดสอนดีศรีเจริญ</v>
          </cell>
          <cell r="C1455" t="str">
            <v>20004370010003211361</v>
          </cell>
          <cell r="D1455">
            <v>7424000</v>
          </cell>
          <cell r="G1455">
            <v>0</v>
          </cell>
          <cell r="H1455">
            <v>0</v>
          </cell>
          <cell r="I1455">
            <v>0</v>
          </cell>
          <cell r="J1455">
            <v>0</v>
          </cell>
          <cell r="K1455">
            <v>0</v>
          </cell>
          <cell r="L1455">
            <v>0</v>
          </cell>
        </row>
        <row r="1479">
          <cell r="A1479" t="str">
            <v>1.9.6</v>
          </cell>
          <cell r="B1479" t="str">
            <v>อาคารเรียนน๊อคดาวน์</v>
          </cell>
          <cell r="C1479" t="str">
            <v>ศธ 04002/ว5187 ลว 21 ตค 67ครั้งที่ 5</v>
          </cell>
          <cell r="D1479">
            <v>0</v>
          </cell>
          <cell r="G1479">
            <v>0</v>
          </cell>
          <cell r="H1479">
            <v>0</v>
          </cell>
          <cell r="I1479">
            <v>0</v>
          </cell>
          <cell r="J1479">
            <v>0</v>
          </cell>
          <cell r="K1479">
            <v>0</v>
          </cell>
          <cell r="L1479">
            <v>0</v>
          </cell>
        </row>
        <row r="1480">
          <cell r="B1480" t="str">
            <v xml:space="preserve"> โรงเรียนวัดดอนใหญ่</v>
          </cell>
          <cell r="C1480" t="str">
            <v>2000437001000321ZZZZ</v>
          </cell>
        </row>
        <row r="1481">
          <cell r="B1481" t="str">
            <v>ครบ 28 พ.ย. 68</v>
          </cell>
          <cell r="C1481" t="str">
            <v>Po4100728818</v>
          </cell>
        </row>
        <row r="1558">
          <cell r="A1558">
            <v>1.1000000000000001</v>
          </cell>
          <cell r="B1558" t="str">
            <v>กิจกรรมส่งเสริมการจัดการศึกษาสำหรับโรงเรียนในโครงการตามพระราชดำริ โรงเรียนเฉลิมพระเกียรติ และโรงเรียนในเขตพื้นที่สูงและถิ่นทุรกันดาร</v>
          </cell>
          <cell r="C1558" t="str">
            <v>20004 70 85806 00000</v>
          </cell>
        </row>
        <row r="1559">
          <cell r="B1559" t="str">
            <v>งบลงทุน  ค่าครุภัณฑ์ 7011310</v>
          </cell>
        </row>
        <row r="1560">
          <cell r="B1560" t="str">
            <v>งบลงทุน  ค่าที่ดินและสิ่งก่อสร้าง 7011320</v>
          </cell>
        </row>
        <row r="1561">
          <cell r="B1561" t="str">
            <v>ครุภัณฑ์สำนักงาน 120601</v>
          </cell>
        </row>
        <row r="1562">
          <cell r="A1562" t="str">
            <v>1.10.1.1</v>
          </cell>
          <cell r="B1562" t="str">
            <v>เครื่องถ่ายเอกสารระบบดิจิทัล (ขาว-ดำ) ความเร็ว 40 แผ่นต่อนาที</v>
          </cell>
          <cell r="C1562" t="str">
            <v>ศธ 04002/ว48516  ลว 11  พย 68 ครั้งที่ 66</v>
          </cell>
        </row>
        <row r="1563">
          <cell r="A1563" t="str">
            <v>1)</v>
          </cell>
          <cell r="B1563" t="str">
            <v>โรงเรียนรวมราษฎร์สามัคคี</v>
          </cell>
          <cell r="C1563" t="str">
            <v>20004370010003114126</v>
          </cell>
          <cell r="F1563">
            <v>0</v>
          </cell>
          <cell r="G1563">
            <v>0</v>
          </cell>
          <cell r="H1563">
            <v>0</v>
          </cell>
          <cell r="I1563">
            <v>0</v>
          </cell>
          <cell r="J1563">
            <v>0</v>
          </cell>
          <cell r="K1563">
            <v>0</v>
          </cell>
          <cell r="L1563">
            <v>0</v>
          </cell>
        </row>
        <row r="1564">
          <cell r="B1564" t="str">
            <v>โอนกลับส่วนกลาง 3450 บาท</v>
          </cell>
          <cell r="C1564" t="str">
            <v>ศธ 04002/ว5931  ลว 10  เม.ย. 69 ครั้งที่ 419</v>
          </cell>
          <cell r="F1564">
            <v>0</v>
          </cell>
          <cell r="G1564">
            <v>0</v>
          </cell>
          <cell r="H1564">
            <v>0</v>
          </cell>
          <cell r="I1564">
            <v>0</v>
          </cell>
          <cell r="J1564">
            <v>0</v>
          </cell>
          <cell r="K1564">
            <v>0</v>
          </cell>
          <cell r="L1564">
            <v>0</v>
          </cell>
        </row>
        <row r="1565">
          <cell r="A1565" t="str">
            <v>1.10.1.2</v>
          </cell>
          <cell r="C1565" t="str">
            <v>ศธ 04002/ว48516  ลว 11  พย 68 ครั้งที่ 66</v>
          </cell>
        </row>
        <row r="1566">
          <cell r="A1566" t="str">
            <v>1)</v>
          </cell>
          <cell r="B1566" t="str">
            <v>โรงเรียนร่วมจิตประสาท</v>
          </cell>
          <cell r="C1566" t="str">
            <v>200004370010003114127</v>
          </cell>
          <cell r="F1566">
            <v>0</v>
          </cell>
          <cell r="G1566">
            <v>0</v>
          </cell>
          <cell r="H1566">
            <v>0</v>
          </cell>
          <cell r="I1566">
            <v>0</v>
          </cell>
          <cell r="J1566">
            <v>0</v>
          </cell>
          <cell r="K1566">
            <v>0</v>
          </cell>
          <cell r="L1566">
            <v>0</v>
          </cell>
        </row>
        <row r="1567">
          <cell r="A1567" t="str">
            <v>1.10.1.3</v>
          </cell>
          <cell r="B1567" t="str">
            <v xml:space="preserve">เก้าอี้ครู </v>
          </cell>
          <cell r="C1567" t="str">
            <v>ศธ 04002/ว5678  ลว 21  พย 67ครั้งที่ 76</v>
          </cell>
        </row>
        <row r="1568">
          <cell r="A1568" t="str">
            <v>1)</v>
          </cell>
          <cell r="B1568" t="str">
            <v>โรงเรียนรวมราษฎร์สามัคคี</v>
          </cell>
          <cell r="C1568" t="str">
            <v>20004370010003112868</v>
          </cell>
          <cell r="F1568">
            <v>0</v>
          </cell>
          <cell r="G1568">
            <v>0</v>
          </cell>
          <cell r="H1568">
            <v>0</v>
          </cell>
          <cell r="I1568">
            <v>0</v>
          </cell>
          <cell r="J1568">
            <v>0</v>
          </cell>
          <cell r="K1568">
            <v>0</v>
          </cell>
          <cell r="L1568">
            <v>0</v>
          </cell>
        </row>
        <row r="1569">
          <cell r="A1569" t="str">
            <v>1.10.1.4</v>
          </cell>
          <cell r="B1569" t="str">
            <v>โต๊ะครู จำนวน 2 ตัวๆละ 4,000 บาท</v>
          </cell>
          <cell r="C1569" t="str">
            <v>ศธ 04002/ว5678  ลว 21  พย 67ครั้งที่ 76</v>
          </cell>
        </row>
        <row r="1570">
          <cell r="A1570" t="str">
            <v>1)</v>
          </cell>
          <cell r="B1570" t="str">
            <v>โรงเรียนรวมราษฎร์สามัคคี</v>
          </cell>
          <cell r="C1570" t="str">
            <v>20004370010003112881</v>
          </cell>
          <cell r="F1570">
            <v>0</v>
          </cell>
          <cell r="G1570">
            <v>0</v>
          </cell>
          <cell r="H1570">
            <v>0</v>
          </cell>
          <cell r="I1570">
            <v>0</v>
          </cell>
          <cell r="J1570">
            <v>0</v>
          </cell>
          <cell r="K1570">
            <v>0</v>
          </cell>
          <cell r="L1570">
            <v>0</v>
          </cell>
        </row>
        <row r="1571">
          <cell r="A1571" t="str">
            <v>1.10.1.5</v>
          </cell>
          <cell r="B1571" t="str">
            <v>พัดลม แบบโคจรติดผนัง ขนาดไม่น้อยกว่า 16 นิ้ว (400 มิลลิเมตร) 11 เครื่องๆละ 1,000 บาท</v>
          </cell>
          <cell r="C1571" t="str">
            <v>ศธ 04002/ว5678  ลว 21  พย 67ครั้งที่ 76</v>
          </cell>
        </row>
        <row r="1572">
          <cell r="A1572" t="str">
            <v>1)</v>
          </cell>
          <cell r="B1572" t="str">
            <v xml:space="preserve">โรงเรียนเจริญดีวิทยา </v>
          </cell>
          <cell r="C1572" t="str">
            <v>20004370010003112884</v>
          </cell>
          <cell r="F1572">
            <v>0</v>
          </cell>
          <cell r="G1572">
            <v>0</v>
          </cell>
          <cell r="H1572">
            <v>0</v>
          </cell>
          <cell r="I1572">
            <v>0</v>
          </cell>
          <cell r="J1572">
            <v>0</v>
          </cell>
          <cell r="K1572">
            <v>0</v>
          </cell>
          <cell r="L1572">
            <v>0</v>
          </cell>
        </row>
        <row r="1574">
          <cell r="B1574" t="str">
            <v>ครุภัณฑ์การศึกษา 120611</v>
          </cell>
        </row>
        <row r="1575">
          <cell r="A1575" t="str">
            <v>1.10.1.6</v>
          </cell>
          <cell r="B1575" t="str">
            <v>โต๊ะเก้าอี้นักเรียน สำหรับนักเรียนประถมศึกษา 30 ชุดๆละ 1,500 บาท</v>
          </cell>
          <cell r="C1575" t="str">
            <v>ศธ 04002/ว5678  ลว 21  พย 67ครั้งที่ 76</v>
          </cell>
          <cell r="F1575">
            <v>0</v>
          </cell>
          <cell r="G1575">
            <v>0</v>
          </cell>
          <cell r="H1575">
            <v>0</v>
          </cell>
          <cell r="I1575">
            <v>0</v>
          </cell>
          <cell r="J1575">
            <v>0</v>
          </cell>
          <cell r="K1575">
            <v>0</v>
          </cell>
          <cell r="L1575">
            <v>0</v>
          </cell>
        </row>
        <row r="1576">
          <cell r="A1576" t="str">
            <v>1)</v>
          </cell>
          <cell r="B1576" t="str">
            <v xml:space="preserve">โรงเรียนรวมราษฎร์สามัคคี </v>
          </cell>
          <cell r="C1576" t="str">
            <v>20004370010003112878</v>
          </cell>
          <cell r="F1576">
            <v>0</v>
          </cell>
          <cell r="G1576">
            <v>0</v>
          </cell>
          <cell r="H1576">
            <v>0</v>
          </cell>
          <cell r="I1576">
            <v>0</v>
          </cell>
          <cell r="J1576">
            <v>0</v>
          </cell>
          <cell r="K1576">
            <v>0</v>
          </cell>
          <cell r="L1576">
            <v>0</v>
          </cell>
        </row>
        <row r="1578">
          <cell r="B1578" t="str">
            <v>ครุภัณฑ์งานบ้านงานครัว 120612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  <cell r="K1578">
            <v>0</v>
          </cell>
          <cell r="L1578">
            <v>0</v>
          </cell>
        </row>
        <row r="1579">
          <cell r="A1579" t="str">
            <v>1.10.1.7</v>
          </cell>
          <cell r="B1579" t="str">
            <v xml:space="preserve">เครื่องตัดแต่งพุ่มไม้ ขนาด 22 นิ้ว </v>
          </cell>
          <cell r="C1579" t="str">
            <v>ศธ 04002/ว48516  ลว 11  พย 68 ครั้งที่ 66</v>
          </cell>
          <cell r="F1579">
            <v>0</v>
          </cell>
          <cell r="G1579">
            <v>0</v>
          </cell>
          <cell r="H1579">
            <v>0</v>
          </cell>
          <cell r="I1579">
            <v>0</v>
          </cell>
          <cell r="J1579">
            <v>0</v>
          </cell>
          <cell r="K1579">
            <v>0</v>
          </cell>
          <cell r="L1579">
            <v>0</v>
          </cell>
        </row>
        <row r="1580">
          <cell r="A1580" t="str">
            <v>1)</v>
          </cell>
          <cell r="B1580" t="str">
            <v>โรงเรียนเจริญดีวิทยา</v>
          </cell>
          <cell r="C1580" t="str">
            <v>20004370010003114125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  <cell r="K1580">
            <v>0</v>
          </cell>
          <cell r="L1580">
            <v>0</v>
          </cell>
        </row>
        <row r="1581">
          <cell r="B1581" t="str">
            <v>โอนกลับส่วน 1500</v>
          </cell>
          <cell r="C1581" t="str">
            <v>ศธ 04002/ว5931  ลว 9 เม.ย.69 ครั้งที่ 419</v>
          </cell>
        </row>
        <row r="1584">
          <cell r="A1584" t="str">
            <v>2.6.2</v>
          </cell>
          <cell r="B1584" t="str">
            <v>เครื่องตัดหญ้าแบบข้ออ่อน</v>
          </cell>
          <cell r="C1584" t="str">
            <v>ศธ 04002/ว2043  ลว 24  พค 67ครั้งที่ 55</v>
          </cell>
        </row>
        <row r="1585">
          <cell r="A1585" t="str">
            <v>1)</v>
          </cell>
          <cell r="B1585" t="str">
            <v>โรงเรียนรวมราษฎร์สามัคคี</v>
          </cell>
          <cell r="C1585" t="str">
            <v>20004350002003114847</v>
          </cell>
        </row>
        <row r="1586">
          <cell r="B1586" t="str">
            <v>ผูกพัน ครบ 8 มค 68</v>
          </cell>
          <cell r="C1586">
            <v>0</v>
          </cell>
        </row>
        <row r="1587">
          <cell r="A1587" t="str">
            <v>2.6.3</v>
          </cell>
          <cell r="B1587" t="str">
            <v>เครื่องตัดแต่งพุ่มไม้ขนาด29.5นิ้ว</v>
          </cell>
          <cell r="C1587" t="str">
            <v>ศธ 04002/ว2043  ลว 24  พค 67ครั้งที่ 55</v>
          </cell>
        </row>
        <row r="1588">
          <cell r="A1588" t="str">
            <v>1)</v>
          </cell>
          <cell r="B1588" t="str">
            <v>โรงเรียนร่วมใจประสิทธิ์</v>
          </cell>
          <cell r="C1588" t="str">
            <v>20004350002003114849</v>
          </cell>
        </row>
        <row r="1589">
          <cell r="B1589" t="str">
            <v>ผูกพัน ครบ 2 ธค 67</v>
          </cell>
          <cell r="C1589">
            <v>4100549176</v>
          </cell>
        </row>
        <row r="1590">
          <cell r="A1590" t="str">
            <v>2.6.4</v>
          </cell>
          <cell r="B1590" t="str">
            <v>ตู้เย็นขนาด9คิวบิกฟุต</v>
          </cell>
          <cell r="C1590" t="str">
            <v>ศธ 04002/ว2043  ลว 24  พค 67ครั้งที่ 55</v>
          </cell>
        </row>
        <row r="1591">
          <cell r="A1591" t="str">
            <v>1)</v>
          </cell>
          <cell r="B1591" t="str">
            <v>โรงเรียนร่วมใจประสิทธิ์</v>
          </cell>
          <cell r="C1591" t="str">
            <v>20004350002003114850</v>
          </cell>
        </row>
        <row r="1592">
          <cell r="B1592" t="str">
            <v>ผูกพัน ครบ 8 มค 68</v>
          </cell>
          <cell r="C1592">
            <v>0</v>
          </cell>
        </row>
        <row r="1593">
          <cell r="B1593" t="str">
            <v>งบลงทุน  ค่าที่ดินและสิ่งก่อสร้าง 7011320</v>
          </cell>
        </row>
        <row r="1594">
          <cell r="A1594" t="str">
            <v>1.10.2.1</v>
          </cell>
          <cell r="B1594" t="str">
            <v>ปรับปรุงซ่อมแซมอาคารเรียนอาคารประกอบและสิ่งก่อสร้างอื่น</v>
          </cell>
          <cell r="C1594" t="str">
            <v>ศธ 04002/ว47982  ลว 4 พย 68 ครั้งที่ 42</v>
          </cell>
        </row>
        <row r="1595">
          <cell r="A1595" t="str">
            <v>1)</v>
          </cell>
          <cell r="B1595" t="str">
            <v>โรงเรียนร่วมใจประสิทธิ์</v>
          </cell>
          <cell r="C1595" t="str">
            <v xml:space="preserve">20004370010003215751 </v>
          </cell>
          <cell r="F1595">
            <v>0</v>
          </cell>
          <cell r="H1595">
            <v>0</v>
          </cell>
          <cell r="I1595">
            <v>0</v>
          </cell>
          <cell r="J1595">
            <v>0</v>
          </cell>
          <cell r="K1595">
            <v>0</v>
          </cell>
          <cell r="L1595">
            <v>0</v>
          </cell>
        </row>
        <row r="1596">
          <cell r="B1596" t="str">
            <v>ผูกพันครบ 15 ม.ค.69</v>
          </cell>
        </row>
        <row r="1599">
          <cell r="A1599" t="str">
            <v>1.10.2.2</v>
          </cell>
          <cell r="B1599" t="str">
            <v xml:space="preserve">ห้องน้ำห้องส้วมนักเรียนชาย 6 ที่/49 </v>
          </cell>
          <cell r="C1599" t="str">
            <v>ศธ 04002/ว5644  ลว 19 พย 67ครั้งที่ 69</v>
          </cell>
        </row>
        <row r="1601">
          <cell r="A1601" t="str">
            <v>1)</v>
          </cell>
          <cell r="B1601" t="str">
            <v>โรงเรียนเจริญดีวิทยา</v>
          </cell>
          <cell r="C1601" t="str">
            <v>20004370010003214866</v>
          </cell>
          <cell r="F1601">
            <v>0</v>
          </cell>
          <cell r="G1601">
            <v>0</v>
          </cell>
          <cell r="H1601">
            <v>0</v>
          </cell>
          <cell r="I1601">
            <v>0</v>
          </cell>
          <cell r="J1601">
            <v>0</v>
          </cell>
          <cell r="K1601">
            <v>0</v>
          </cell>
          <cell r="L1601">
            <v>0</v>
          </cell>
        </row>
        <row r="1606">
          <cell r="A1606">
            <v>1.1100000000000001</v>
          </cell>
          <cell r="B1606" t="str">
            <v xml:space="preserve">กิจกรรมการพัฒนาเด็กปฐมวัยอย่างมีคุณภาพ </v>
          </cell>
          <cell r="C1606" t="str">
            <v>20004 69 86176 00000</v>
          </cell>
        </row>
        <row r="1607">
          <cell r="B1607" t="str">
            <v>งบดำเนินงาน 69112xx</v>
          </cell>
          <cell r="C1607" t="str">
            <v>20004 3720 1000 200000</v>
          </cell>
        </row>
        <row r="1608">
          <cell r="A1608" t="str">
            <v>1.11.1</v>
          </cell>
          <cell r="B1608" t="str">
            <v xml:space="preserve">ค่าใช้จ่ายในการเดินทางเข้าร่วมการประชุมเชิงปฏิบัติการพัฒนาเครื่องมือการประเมินพัฒนาการนักเรียนปฐมวัย ปีการศึกษา 2569 และจัดทำตัวอย่างหน่วยการจัดประสบการณ์ตามหลักสูตรการศึกษาปฐมวัย พุทธศักราช 2568 ระหว่างวันที่ 18 – 21 มกราคม 2569 ณ โรงแรมรอยัลริเวอร์ กรุงเทพมหานคร         </v>
          </cell>
          <cell r="C1608" t="str">
            <v>ศธ 04002/ว50957 ลว 22 ธ.ค. ครั้งที่ 159</v>
          </cell>
          <cell r="F1608">
            <v>0</v>
          </cell>
          <cell r="G1608">
            <v>0</v>
          </cell>
          <cell r="H1608">
            <v>0</v>
          </cell>
          <cell r="I1608">
            <v>0</v>
          </cell>
          <cell r="J1608">
            <v>0</v>
          </cell>
          <cell r="K1608">
            <v>0</v>
          </cell>
          <cell r="L1608">
            <v>0</v>
          </cell>
        </row>
        <row r="1609">
          <cell r="A1609" t="str">
            <v>1.11.2</v>
          </cell>
          <cell r="B1609" t="str">
            <v xml:space="preserve">ค่าใช้จ่ายในการเดินทางเข้าร่วมการประชุมเชิงปฏิบัติการขับเคลื่อนการพัฒนาหลักสูตรและส่งเสริมการศึกษาปฐมวัย ระหว่างวันที่ 19 – 22 มกราคม 2568 ณ โรงแรมรอยัลริเวอร์ กรุงเทพมหานคร  </v>
          </cell>
          <cell r="C1609" t="str">
            <v>ศธ 04002/ว63 ลว 7 มค ครั้งที่ 175</v>
          </cell>
          <cell r="F1609">
            <v>0</v>
          </cell>
          <cell r="G1609">
            <v>0</v>
          </cell>
          <cell r="H1609">
            <v>0</v>
          </cell>
          <cell r="I1609">
            <v>0</v>
          </cell>
          <cell r="J1609">
            <v>0</v>
          </cell>
          <cell r="K1609">
            <v>0</v>
          </cell>
          <cell r="L1609">
            <v>0</v>
          </cell>
        </row>
        <row r="1610">
          <cell r="A1610" t="str">
            <v>1.11.3</v>
          </cell>
          <cell r="B1610" t="str">
            <v xml:space="preserve">ค่าใช้จ่ายในการเดินทางเข้าร่วมโครงการจัดประชุมเชิงปฏิบัติการพัฒนาการคิดผ่านการเล่นด้วยกิจกรรม “เด็กอนุบาล แยก (ขยะ) เป็น เล่นได้” จำนวน 2 ครั้ง ดังนี้ ครั้งที่ 1 ระหว่างวันที่ 28-30 เมษายน 2568 และครั้งที่ 2 ระหว่างวันที่ 6-8 พฤษภาคม 2568 ณ โรงแรมรอยัลริเวอร์ กรุงเทพมหานคร  </v>
          </cell>
          <cell r="C1610" t="str">
            <v>ศธ 04002/ว1154 ลว 20 มี.ค.68 ครั้งที่ 350</v>
          </cell>
          <cell r="F1610">
            <v>0</v>
          </cell>
          <cell r="G1610">
            <v>0</v>
          </cell>
          <cell r="H1610">
            <v>0</v>
          </cell>
          <cell r="I1610">
            <v>0</v>
          </cell>
          <cell r="J1610">
            <v>0</v>
          </cell>
          <cell r="L1610">
            <v>0</v>
          </cell>
        </row>
        <row r="1611">
          <cell r="A1611" t="str">
            <v>1.11.4</v>
          </cell>
          <cell r="B1611" t="str">
            <v xml:space="preserve">ค่าใช้จ่ายในการเดินทางเข้าร่วมการประชุมเชิงปฏิบัติการพัฒนาเอกสารประกอบหลักสูตรการศึกษาปฐมวัย พุทธศักราช 2568 และรายงานผลการประเมินพัฒนาการนักเรียนปฐมวัย ปีการศึกษา 2567       ระหว่างวันที่ 20 – 23 กรกฎาคม 2568 ณ โรงแรมรอยัลริเวอร์ กรุงเทพมหานคร  </v>
          </cell>
          <cell r="C1611" t="str">
            <v>ศธ 04002/ว2545 ลว 11 มิ.ย.68 ครั้งที่ 569</v>
          </cell>
          <cell r="F1611">
            <v>0</v>
          </cell>
          <cell r="G1611">
            <v>0</v>
          </cell>
          <cell r="H1611">
            <v>0</v>
          </cell>
          <cell r="I1611">
            <v>0</v>
          </cell>
          <cell r="J1611">
            <v>0</v>
          </cell>
          <cell r="K1611">
            <v>0</v>
          </cell>
        </row>
        <row r="1637">
          <cell r="A1637">
            <v>1.1200000000000001</v>
          </cell>
          <cell r="B1637" t="str">
            <v>กิจกรรมการส่งเสริมศักยภาพในการเรียนระดับมัธยมศึกษา</v>
          </cell>
          <cell r="C1637" t="str">
            <v>20004 69 50194 00000</v>
          </cell>
        </row>
        <row r="1638">
          <cell r="B1638" t="str">
            <v xml:space="preserve"> งบดำเนินงาน 70112xx</v>
          </cell>
          <cell r="C1638" t="str">
            <v>20004 3720 1000 2000000</v>
          </cell>
        </row>
        <row r="1639">
          <cell r="A1639" t="str">
            <v>1.12.1</v>
          </cell>
          <cell r="B1639" t="str">
            <v xml:space="preserve">ค่าเบี้ยประชุมคณะกรรมการสถานศึกษาขั้นพื้นฐาน </v>
          </cell>
          <cell r="C1639" t="str">
            <v>ศธ 04002/ว51301 ลว. 25 ธ.ค. 68 โอนครั้งที่ 184</v>
          </cell>
          <cell r="F1639">
            <v>0</v>
          </cell>
          <cell r="G1639">
            <v>0</v>
          </cell>
          <cell r="H1639">
            <v>0</v>
          </cell>
          <cell r="I1639">
            <v>0</v>
          </cell>
          <cell r="J1639">
            <v>0</v>
          </cell>
          <cell r="K1639">
            <v>0</v>
          </cell>
          <cell r="L1639">
            <v>0</v>
          </cell>
        </row>
        <row r="1640">
          <cell r="A1640" t="str">
            <v>1.12.2</v>
          </cell>
          <cell r="B1640" t="str">
            <v>ค่าเบี้ยประชุมคณะกรรมการสถานศึกษาขั้นพื้นฐาน ครั้งที่ 2 323,875.00 บาท</v>
          </cell>
          <cell r="C1640" t="str">
            <v>ศธ 04002/ว14083 ลว. 11 ส.ค. 69 โอนครั้งที่ 852</v>
          </cell>
        </row>
        <row r="1643">
          <cell r="A1643" t="str">
            <v>3.2.1</v>
          </cell>
          <cell r="B1643" t="str">
            <v xml:space="preserve">ค่าก่อสร้าง ปรับปรุงซ่อมแซมอาคารเรียน อาคารประกอบและสิ่งก่อสร้างอื่นที่ทรุดโทรมและประสบอุบัติภัย   </v>
          </cell>
          <cell r="C1643" t="str">
            <v>ศธ04002/ว3478 ลว.21 ส.ค.66 โอนครั้งที่ 782</v>
          </cell>
        </row>
        <row r="1644">
          <cell r="A1644" t="str">
            <v>1)</v>
          </cell>
          <cell r="B1644" t="str">
            <v>โรงเรียนวัดพืชอุดม</v>
          </cell>
          <cell r="C1644" t="str">
            <v xml:space="preserve">20004 35000300 321ZZZZ </v>
          </cell>
          <cell r="G1644">
            <v>0</v>
          </cell>
          <cell r="H1644">
            <v>0</v>
          </cell>
          <cell r="I1644">
            <v>0</v>
          </cell>
          <cell r="J1644">
            <v>0</v>
          </cell>
          <cell r="K1644">
            <v>0</v>
          </cell>
          <cell r="L1644">
            <v>0</v>
          </cell>
        </row>
        <row r="1645">
          <cell r="A1645" t="str">
            <v>2)</v>
          </cell>
          <cell r="B1645" t="str">
            <v>โรงเรียนรวมราษฎร์สามัคคี</v>
          </cell>
          <cell r="C1645" t="str">
            <v xml:space="preserve">20004 35000300 321ZZZZ </v>
          </cell>
          <cell r="G1645">
            <v>0</v>
          </cell>
          <cell r="H1645">
            <v>0</v>
          </cell>
          <cell r="I1645">
            <v>0</v>
          </cell>
          <cell r="J1645">
            <v>0</v>
          </cell>
          <cell r="K1645">
            <v>0</v>
          </cell>
          <cell r="L1645">
            <v>0</v>
          </cell>
        </row>
        <row r="1647">
          <cell r="A1647" t="str">
            <v>จ</v>
          </cell>
          <cell r="B1647" t="str">
            <v xml:space="preserve">แผนงานบูรณาการป้องกัน ปราบปรามและแก้ไขปัญหายาเสพติด </v>
          </cell>
        </row>
        <row r="1648">
          <cell r="A1648">
            <v>1</v>
          </cell>
          <cell r="B1648" t="str">
            <v xml:space="preserve">โครงการป้องกันและแก้ไขปัญหายาเสพติดในสถานศึกษา    </v>
          </cell>
          <cell r="C1648" t="str">
            <v xml:space="preserve">20004 0600 3800 5000002  </v>
          </cell>
        </row>
        <row r="1649">
          <cell r="A1649">
            <v>1.1000000000000001</v>
          </cell>
          <cell r="B1649" t="str">
            <v xml:space="preserve"> กิจกรรมป้องกันและแก้ไขปัญหายาเสพติดในสถานศึกษาในสถานศึกษา  </v>
          </cell>
        </row>
        <row r="1650">
          <cell r="B1650" t="str">
            <v xml:space="preserve"> งบรายจ่ายอื่น 7011500</v>
          </cell>
        </row>
        <row r="1651">
          <cell r="A1651" t="str">
            <v>1.1.1</v>
          </cell>
          <cell r="B1651" t="str">
            <v xml:space="preserve">1. สนับสนุนการดำเนินงานการป้องกันและแก้ไขปัญหายาเสพติดในสถานศึกษา จำนวนเงิน 20,000.-บาท จัดสรรครั้งที่ 148 รวมครั้งที่ 600   21 โรงเรียนๆละ 3,300.-บาท </v>
          </cell>
          <cell r="C1651" t="str">
            <v>ศธ 04002/ว50448 ลว 12 ธ.ค. 68 ครั้งที่ 148</v>
          </cell>
          <cell r="F1651">
            <v>0</v>
          </cell>
          <cell r="G1651">
            <v>0</v>
          </cell>
          <cell r="H1651">
            <v>0</v>
          </cell>
          <cell r="I1651">
            <v>0</v>
          </cell>
          <cell r="J1651">
            <v>0</v>
          </cell>
          <cell r="K1651">
            <v>0</v>
          </cell>
          <cell r="L1651">
            <v>0</v>
          </cell>
        </row>
        <row r="1652">
          <cell r="A1652" t="str">
            <v>1.1.2</v>
          </cell>
          <cell r="B1652" t="str">
            <v xml:space="preserve">ค่าใช้จ่ายในการประชุมปฏิบัติการยกร่างและจัดทำแนวทางการจัดการเรียนรู้เพื่อพัฒนาทักษะสมอง (Executive Functions : EF) ในสถานศึกษา ระหว่างวันที่ 19 – 21 กุมภาพันธ์ 2569 ณ โรงแรมบางกอกพาเลส กรุงเทพมหานคร </v>
          </cell>
          <cell r="C1652" t="str">
            <v>ศธ 04002/ว2889 ลว 19 ก.พ. 69 ครั้งที่ 313</v>
          </cell>
          <cell r="F1652">
            <v>0</v>
          </cell>
          <cell r="G1652">
            <v>0</v>
          </cell>
          <cell r="H1652">
            <v>0</v>
          </cell>
          <cell r="I1652">
            <v>0</v>
          </cell>
          <cell r="J1652">
            <v>0</v>
          </cell>
          <cell r="K1652">
            <v>0</v>
          </cell>
          <cell r="L1652">
            <v>0</v>
          </cell>
        </row>
        <row r="1653">
          <cell r="A1653" t="str">
            <v>1.1.3</v>
          </cell>
          <cell r="B1653" t="str">
            <v xml:space="preserve">สนับสนุนการดำเนินการป้องกันเด็กและแก้ไขปัญหายาเสพติดในสถานศึกษาจัดสรรครั้งที่ 148 รวมครั้งที่ 600   21 โรงเรียนๆละ 3,300.-บาท </v>
          </cell>
          <cell r="C1653" t="str">
            <v>ศธ 04002/ว9128    ลว 29 พ.ค. 69 ครั้งที่ 600</v>
          </cell>
          <cell r="F1653">
            <v>0</v>
          </cell>
          <cell r="G1653">
            <v>0</v>
          </cell>
          <cell r="H1653">
            <v>0</v>
          </cell>
          <cell r="I1653">
            <v>0</v>
          </cell>
          <cell r="J1653">
            <v>0</v>
          </cell>
          <cell r="K1653">
            <v>0</v>
          </cell>
          <cell r="L1653">
            <v>0</v>
          </cell>
        </row>
        <row r="1654">
          <cell r="A1654" t="str">
            <v>1.1.4</v>
          </cell>
          <cell r="B1654" t="str">
            <v>ค่าใช้จ่ายในการเดินทางเข้าร่วมประชุมเตรียมการและการประชุมเชิงปฏิบัติการเสริมสร้างศักยภาพผู้อำนวยการกลุ่มส่งเสริมการจัดการศึกษา ด้านการดำเนินงานป้องกันและแก้ไขปัญหายาเสพติด ในสถานศึกษา ระหว่างวันที่ 15 – 17 สิงหาคม 2569 ณ โรงแรมดิ ไอเดิล โฮเท็ล แอนด์ เรสซิเดนซ์ จังหวัดปทุมธานี</v>
          </cell>
          <cell r="C1654" t="str">
            <v>ศธ 04002/ว13920  ลว 11 ส.ค. 69 ครั้งที่ 847</v>
          </cell>
          <cell r="F1654">
            <v>0</v>
          </cell>
          <cell r="G1654">
            <v>0</v>
          </cell>
          <cell r="H1654">
            <v>0</v>
          </cell>
          <cell r="I1654">
            <v>0</v>
          </cell>
          <cell r="J1654">
            <v>0</v>
          </cell>
          <cell r="K1654">
            <v>0</v>
          </cell>
          <cell r="L1654">
            <v>0</v>
          </cell>
        </row>
        <row r="1655">
          <cell r="A1655" t="str">
            <v>1)</v>
          </cell>
          <cell r="B1655" t="str">
            <v xml:space="preserve">ค่าใช้จ่ายสนับสนุนการดำเนินงานโครงการป้องกันและแก้ไขปัญหายาเสพติดในสถานศึกษา ประจำปี 2569 </v>
          </cell>
          <cell r="C1655" t="str">
            <v>ศธ 04002/ว14374  ลว. 17 ส.ค. 69 ครั้งที่ 873</v>
          </cell>
          <cell r="F1655">
            <v>0</v>
          </cell>
          <cell r="G1655">
            <v>0</v>
          </cell>
          <cell r="H1655">
            <v>0</v>
          </cell>
          <cell r="I1655">
            <v>0</v>
          </cell>
          <cell r="J1655">
            <v>0</v>
          </cell>
          <cell r="K1655">
            <v>0</v>
          </cell>
          <cell r="L1655">
            <v>0</v>
          </cell>
        </row>
        <row r="1666">
          <cell r="A1666" t="str">
            <v>ฉ</v>
          </cell>
          <cell r="B1666" t="str">
            <v>แผนบูรณาการต่อต้านการทุจริตและประพฤติมิชอบ</v>
          </cell>
          <cell r="C1666" t="str">
            <v>20004 6020 3900 2000000</v>
          </cell>
        </row>
        <row r="1667">
          <cell r="A1667">
            <v>1</v>
          </cell>
          <cell r="B1667" t="str">
            <v xml:space="preserve">โครงการเสริมสร้างคุณธรรม จริยธรรม และธรรมาภิบาลในสถานศึกษาและสำนักงานเขตพื้นที่ </v>
          </cell>
          <cell r="C1667" t="str">
            <v>20004 6020 3900 2000000</v>
          </cell>
        </row>
        <row r="1668">
          <cell r="B1668" t="str">
            <v>งบดำเนินงาน 70112XX</v>
          </cell>
        </row>
        <row r="1669">
          <cell r="A1669">
            <v>1.1000000000000001</v>
          </cell>
          <cell r="B1669" t="str">
            <v xml:space="preserve">กิจกรรมเสริมสร้างคุณธรรม จริยธรรมและความตระหนักรู้ในการป้องกันและปราบปรามการทุจริต  </v>
          </cell>
          <cell r="C1669" t="str">
            <v xml:space="preserve">20004 70 00118 00000  </v>
          </cell>
        </row>
        <row r="1670">
          <cell r="B1670" t="str">
            <v xml:space="preserve"> งบดำเนินงาน 70112xx</v>
          </cell>
        </row>
        <row r="1671">
          <cell r="A1671" t="str">
            <v>1.1.1</v>
          </cell>
          <cell r="B1671" t="str">
            <v xml:space="preserve">ค่าใช้จ่ายในการเดินทางเข้าร่วมประชุมเตรียมการและการแลกเปลี่ยนเรียนรู้ การนำเสนอผลงาน และการประกวดแข่งขันกิจกรรมการเรียนรู้ ภายใต้โครงการเสริมสร้างคุณธรรม จริยธรรม และธรรมาภิบาลในสถานศึกษาและสำนักงานเขตพื้นที่การศึกษา (โครงการโรงเรียนสุจริต) ประจำปีงบประมาณ พ.ศ. 2568 ระดับประเทศ  ระหว่างวันที่ 1 – 5 กุมภาพันธ์ 2569 ณ โรงแรมเอวาน่า กรุงเทพมหานคร </v>
          </cell>
          <cell r="C1671" t="str">
            <v>ศธ 04002/ว2860 ลว 18 ก.พ. 69 ครั้งที่ 311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  <cell r="K1671">
            <v>0</v>
          </cell>
          <cell r="L1671">
            <v>0</v>
          </cell>
        </row>
        <row r="1675">
          <cell r="A1675">
            <v>1.2</v>
          </cell>
          <cell r="B1675" t="str">
            <v>กิจกรรมการบูรณาการระบบการประเมินด้านคุณธรรมและความโปร่งใสในการดำเนินงานของหน่วยงาน</v>
          </cell>
          <cell r="C1675" t="str">
            <v>20004 70 00060 00000</v>
          </cell>
        </row>
        <row r="1676">
          <cell r="B1676" t="str">
            <v xml:space="preserve"> งบดำเนินงาน 70112xx</v>
          </cell>
          <cell r="C1676" t="str">
            <v>20004 6020 3900 2000000</v>
          </cell>
        </row>
        <row r="1677">
          <cell r="A1677" t="str">
            <v>1.2.1</v>
          </cell>
          <cell r="B1677" t="str">
            <v>1. คำใช้จ่ายในการดำเนินกิจกรรมตามโครงการโรงเรียนสุจริต การนิเทศ กำกับ ติดตาม แบบบูรณาการ จำนวน 120,000.-บาท และ 2. ค่าใช้จ่ายในการส่งเสริมความโปร่งใสในสำนักงานเขตพื้นที่การศึกษา จำนวนเงิน  5,000.-บาท 1. 6 กค 69 จัดสรรงบประมาณให้ร.ร. 22,500 บาท 2. 13 กค 69 จัดสรรงบให้ร.ร. 9800 บาท</v>
          </cell>
          <cell r="C1677" t="str">
            <v>ที่ ศธ 04002/ว8185 ลว. 15 พ.ค. 69 ครั้งที่ 545</v>
          </cell>
          <cell r="F1677">
            <v>0</v>
          </cell>
          <cell r="G1677">
            <v>0</v>
          </cell>
          <cell r="H1677">
            <v>0</v>
          </cell>
          <cell r="I1677">
            <v>0</v>
          </cell>
          <cell r="J1677">
            <v>0</v>
          </cell>
          <cell r="K1677">
            <v>0</v>
          </cell>
          <cell r="L1677">
            <v>0</v>
          </cell>
        </row>
        <row r="1678">
          <cell r="A1678" t="str">
            <v>1.2.2</v>
          </cell>
          <cell r="B1678" t="str">
            <v>ค่าใช้จ่ายในการเดินทางเข้าร่วมการอบรมเชิงปฏิบัติการแนวทางการส่งเสริมความโปร่งใสในสำนักงานเขตพื้นที่การศึกษา (Open Data Integrity and Transparency Assessment: OIT) : ประจำปีงบประมาณ พ.ศ. 2569 ระหว่างวันที่ 8 - 10 มิถุนายน 2569 ณ โรงแรมริเวอร์ไซด์ กรุงเทพมหานคร</v>
          </cell>
          <cell r="C1678" t="str">
            <v>ที่ ศธ 04002/ว9987  ลว. 16 มิ.ย. 69 ครั้งที่ 645</v>
          </cell>
          <cell r="F1678">
            <v>0</v>
          </cell>
          <cell r="G1678">
            <v>0</v>
          </cell>
          <cell r="H1678">
            <v>0</v>
          </cell>
          <cell r="I1678">
            <v>0</v>
          </cell>
          <cell r="J1678">
            <v>0</v>
          </cell>
          <cell r="K1678">
            <v>0</v>
          </cell>
          <cell r="L1678">
            <v>0</v>
          </cell>
        </row>
        <row r="1679">
          <cell r="A1679" t="str">
            <v>1.2.3</v>
          </cell>
          <cell r="B1679" t="str">
            <v>เข้าร่วมประชุมเชิงปฏิบัติการพิจารณาการให้คะแนนและการตรวจสอบการให้คะแนนการส่งเสริม    ความโปร่งใส ในสำนักงานเขตพื้นที่การศึกษา (Open Data Integrity and Transparency Assessment: OIT+) ประจำปีงบประมาณ พ.ศ. ๒๕๖๙ ระหว่างวันที่ ๙ – ๑๑  สิงหาคม ๒๕๖๙ ณ โรงแรมนูโว ซิตี</v>
          </cell>
          <cell r="C1679" t="str">
            <v>ที่ ศธ 04002/ว13995 ลว. 11 สิงหาคม 69 ครั้งที่ 855</v>
          </cell>
          <cell r="F1679">
            <v>0</v>
          </cell>
          <cell r="G1679">
            <v>0</v>
          </cell>
          <cell r="H1679">
            <v>0</v>
          </cell>
          <cell r="I1679">
            <v>0</v>
          </cell>
          <cell r="J1679">
            <v>0</v>
          </cell>
          <cell r="K1679">
            <v>0</v>
          </cell>
          <cell r="L1679">
            <v>0</v>
          </cell>
        </row>
        <row r="1680">
          <cell r="A1680">
            <v>1.3</v>
          </cell>
          <cell r="B1680" t="str">
            <v xml:space="preserve">กิจกรรมเสริมสร้างธรรมาภิบาลเพื่อเพิ่มประสิทธิภาพในการบริหารจัดการ      </v>
          </cell>
          <cell r="C1680" t="str">
            <v>20004 70 00068 00000</v>
          </cell>
        </row>
        <row r="1681">
          <cell r="B1681" t="str">
            <v xml:space="preserve"> งบดำเนินงาน 70112xx</v>
          </cell>
          <cell r="C1681" t="str">
            <v>20004 6020 3900 2000000</v>
          </cell>
        </row>
        <row r="1682">
          <cell r="A1682" t="str">
            <v>1.3.1</v>
          </cell>
          <cell r="B1682" t="str">
            <v xml:space="preserve">ค่าใช้จ่ายในการเดินทางเข้าร่วมประชุมชี้แจงแนวทางการขับเคลื่อนโครงการเสริมสร้างคุณธรรม จริยธรรม และธรรมาภิบาลในสถานศึกษาและสำนักงานเขตพื้นที่การศึกษา (โครงการโรงเรียนสุจริต) ประจำปีงบประมาณ พ.ศ. 2569   ระหว่างวันที่ 19 – 21 มีนาคม 2569 ณ โรงแรมริเวอร์ไซด์ กรุงเทพมหานคร </v>
          </cell>
          <cell r="C1682" t="str">
            <v>ศธ 04002/ว5136 ลว 25 มี.ค. 69  ครั้งที่ 391</v>
          </cell>
          <cell r="F1682">
            <v>0</v>
          </cell>
          <cell r="G1682">
            <v>0</v>
          </cell>
          <cell r="H1682">
            <v>0</v>
          </cell>
          <cell r="I1682">
            <v>0</v>
          </cell>
          <cell r="J1682">
            <v>0</v>
          </cell>
          <cell r="K1682">
            <v>0</v>
          </cell>
          <cell r="L1682">
            <v>0</v>
          </cell>
        </row>
        <row r="1683">
          <cell r="A1683" t="str">
            <v>1.3.2</v>
          </cell>
          <cell r="B1683" t="str">
            <v xml:space="preserve">1. ค่าใช้จ่ายในการเดินทางเข้าร่วมการแลกเปลี่ยนเรียนรู้ ของกิจกรรมบริษัทสร้างการดี(ระดับประถมศึกษาและระดับมัธยมศึกษา) จำนวนเงิน 3,500.- บาท  2. ค่าใช้จ่ายในการจัดนิทรรศการกิจกรรมบริษัทสร้างการดี จำนวนเงิน 3,500.- บาท 3. ค่าใช้จ่ายในการเดินทางเข้าร่วมการแลกเปลี่ยนเรียนรู้ฯ ของกิจกรรมถอดบทเรียน ผู้บริหาร ครู และผู้รับผิดชอบโครงการโรงเรียนสุจริต จำนวนเงิน 4,200.- บาท (สี่พันสองร้อยบาทถ้วน
ระดับภูมิภาคภาคกลาง ระหว่างวันที่ 16 – 18 กรกฎาคม 2569 ณ โรงแรมเอวาน่า กรุงเทพมหานคร </v>
          </cell>
          <cell r="C1683" t="str">
            <v>ศธ 04002/ว12570 ลว 22 ก.ค. 69 ครั้งที่ 738</v>
          </cell>
          <cell r="F1683">
            <v>0</v>
          </cell>
          <cell r="G1683">
            <v>0</v>
          </cell>
          <cell r="H1683">
            <v>0</v>
          </cell>
          <cell r="I1683">
            <v>0</v>
          </cell>
          <cell r="J1683">
            <v>0</v>
          </cell>
          <cell r="K1683">
            <v>0</v>
          </cell>
          <cell r="L1683">
            <v>0</v>
          </cell>
        </row>
        <row r="1710">
          <cell r="C1710">
            <v>1</v>
          </cell>
        </row>
        <row r="1711">
          <cell r="C1711">
            <v>7</v>
          </cell>
        </row>
        <row r="1712">
          <cell r="F1712">
            <v>13136600</v>
          </cell>
          <cell r="G1712">
            <v>0</v>
          </cell>
          <cell r="H1712">
            <v>0</v>
          </cell>
          <cell r="K1712">
            <v>0</v>
          </cell>
          <cell r="L1712">
            <v>0</v>
          </cell>
          <cell r="M1712">
            <v>13136600</v>
          </cell>
        </row>
        <row r="1713">
          <cell r="F1713">
            <v>30137800</v>
          </cell>
        </row>
        <row r="1714">
          <cell r="B1714" t="str">
            <v>งบประมาณเบิกแทนกัน</v>
          </cell>
        </row>
        <row r="1715">
          <cell r="A1715" t="str">
            <v>A1</v>
          </cell>
          <cell r="B1715" t="str">
            <v xml:space="preserve">แผนงานพื้นฐานด้านการพัฒนาและเสริมสร้างศักยภาพทรัพยากรมนุษย์ </v>
          </cell>
          <cell r="C1715" t="str">
            <v>20004 3720 0609 2000000</v>
          </cell>
        </row>
        <row r="1716">
          <cell r="B1716" t="str">
            <v xml:space="preserve">โครงการมาตรฐานการบริหารงานบุคคลของข้าราชการครูและบุคลากรทางการศึกษา  </v>
          </cell>
          <cell r="C1716" t="str">
            <v>20004 3720 0609 2000000</v>
          </cell>
        </row>
        <row r="1717">
          <cell r="B1717" t="str">
            <v>กิจกรรมหลัก</v>
          </cell>
          <cell r="C1717" t="str">
            <v xml:space="preserve">20004 99 99999 99999   </v>
          </cell>
        </row>
        <row r="1718">
          <cell r="B1718" t="str">
            <v>งบดำเนินงาน 68112xx</v>
          </cell>
          <cell r="C1718" t="str">
            <v>68112xx</v>
          </cell>
        </row>
        <row r="1719">
          <cell r="A1719">
            <v>1</v>
          </cell>
          <cell r="B1719" t="str">
            <v xml:space="preserve">ค่าใช้จ่ายในการจัดทำรายละเอียดข้อมูลทะเบียนประวัติข้าราชการครูและบุคลากรทางการศึกษาในระบบเทคโนโลยีดิจิทัล “ระบบทะเบียนประวัติอิเล็กทรอนิกส์” </v>
          </cell>
          <cell r="C1719" t="str">
            <v>ศธ04087/ว2139 ลว. 21 พ.ค. 68 โอนครั้งที่ 3</v>
          </cell>
          <cell r="G1719">
            <v>0</v>
          </cell>
          <cell r="H1719">
            <v>0</v>
          </cell>
          <cell r="K1719">
            <v>0</v>
          </cell>
          <cell r="L1719">
            <v>0</v>
          </cell>
        </row>
        <row r="1725">
          <cell r="G1725">
            <v>0</v>
          </cell>
          <cell r="K1725">
            <v>585247.94999999995</v>
          </cell>
        </row>
        <row r="1729">
          <cell r="H1729">
            <v>0</v>
          </cell>
        </row>
      </sheetData>
      <sheetData sheetId="92"/>
      <sheetData sheetId="93">
        <row r="13">
          <cell r="B13">
            <v>5101030101</v>
          </cell>
        </row>
      </sheetData>
      <sheetData sheetId="94">
        <row r="13">
          <cell r="B13" t="str">
            <v xml:space="preserve">ค่าจ้างเหมาธุรการโรงเรียนรายเดิมจ้างต่อเนื่อง  อัตราละ 15,000 บาท </v>
          </cell>
        </row>
      </sheetData>
      <sheetData sheetId="95"/>
      <sheetData sheetId="96"/>
      <sheetData sheetId="97">
        <row r="13">
          <cell r="B13" t="str">
            <v>26 สค 68</v>
          </cell>
        </row>
      </sheetData>
      <sheetData sheetId="98">
        <row r="13">
          <cell r="B13" t="str">
            <v>โครงการขับเคลื่อนการพัฒนาการศึกษาที่ยั่งยืน</v>
          </cell>
        </row>
      </sheetData>
      <sheetData sheetId="99">
        <row r="13">
          <cell r="B13" t="str">
            <v>โรงเรียนทองพูลอุทิศ</v>
          </cell>
        </row>
      </sheetData>
      <sheetData sheetId="100"/>
      <sheetData sheetId="101"/>
      <sheetData sheetId="102"/>
      <sheetData sheetId="103">
        <row r="13">
          <cell r="B13" t="str">
            <v>ซ่อมเครื่องปรับอากาศ</v>
          </cell>
        </row>
      </sheetData>
      <sheetData sheetId="104">
        <row r="13">
          <cell r="B13" t="e">
            <v>#REF!</v>
          </cell>
        </row>
      </sheetData>
      <sheetData sheetId="105">
        <row r="13">
          <cell r="B13" t="str">
            <v>ธัญญสิทธิศิลป์</v>
          </cell>
        </row>
      </sheetData>
      <sheetData sheetId="106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EC61C-666E-418B-9783-BA92A9124945}">
  <dimension ref="A1:K157"/>
  <sheetViews>
    <sheetView tabSelected="1" topLeftCell="A132" zoomScale="90" zoomScaleNormal="90" workbookViewId="0">
      <selection activeCell="C76" sqref="C76"/>
    </sheetView>
  </sheetViews>
  <sheetFormatPr defaultRowHeight="13.8" x14ac:dyDescent="0.25"/>
  <cols>
    <col min="1" max="1" width="4.09765625" customWidth="1"/>
    <col min="2" max="2" width="32.09765625" customWidth="1"/>
    <col min="3" max="3" width="18.09765625" customWidth="1"/>
    <col min="4" max="4" width="11.69921875" customWidth="1"/>
    <col min="5" max="5" width="6.69921875" customWidth="1"/>
    <col min="6" max="6" width="11.8984375" customWidth="1"/>
    <col min="7" max="7" width="11.296875" customWidth="1"/>
    <col min="8" max="8" width="12.5" customWidth="1"/>
    <col min="9" max="9" width="11.3984375" customWidth="1"/>
    <col min="10" max="10" width="11.796875" customWidth="1"/>
  </cols>
  <sheetData>
    <row r="1" spans="1:11" ht="21" x14ac:dyDescent="0.25">
      <c r="A1" s="1114" t="s">
        <v>249</v>
      </c>
      <c r="B1" s="1114"/>
      <c r="C1" s="1114"/>
      <c r="D1" s="1114"/>
      <c r="E1" s="1114"/>
      <c r="F1" s="1114"/>
      <c r="G1" s="1114"/>
      <c r="H1" s="1114"/>
      <c r="I1" s="1114"/>
      <c r="J1" s="1114"/>
      <c r="K1" s="1114"/>
    </row>
    <row r="2" spans="1:11" ht="21" x14ac:dyDescent="0.25">
      <c r="A2" s="1114" t="str">
        <f>+'[4]สิ่งก่อสร้าง งบอุดหนุน  67'!A3:N3</f>
        <v>สำนักงานเขตพื้นที่การศึกษาประถมศึกษาปทุมธานี เขต 2</v>
      </c>
      <c r="B2" s="1114"/>
      <c r="C2" s="1114"/>
      <c r="D2" s="1114"/>
      <c r="E2" s="1114"/>
      <c r="F2" s="1114"/>
      <c r="G2" s="1114"/>
      <c r="H2" s="1114"/>
      <c r="I2" s="1114"/>
      <c r="J2" s="1114"/>
      <c r="K2" s="1114"/>
    </row>
    <row r="3" spans="1:11" ht="21" x14ac:dyDescent="0.25">
      <c r="A3" s="1115" t="s">
        <v>250</v>
      </c>
      <c r="B3" s="1115"/>
      <c r="C3" s="1115"/>
      <c r="D3" s="1115"/>
      <c r="E3" s="1115"/>
      <c r="F3" s="1115"/>
      <c r="G3" s="1115"/>
      <c r="H3" s="1115"/>
      <c r="I3" s="1115"/>
      <c r="J3" s="1115"/>
      <c r="K3" s="1115"/>
    </row>
    <row r="4" spans="1:11" ht="21" x14ac:dyDescent="0.25">
      <c r="A4" s="1116" t="s">
        <v>22</v>
      </c>
      <c r="B4" s="1116" t="s">
        <v>23</v>
      </c>
      <c r="C4" s="7" t="s">
        <v>25</v>
      </c>
      <c r="D4" s="1189" t="s">
        <v>37</v>
      </c>
      <c r="E4" s="1190" t="s">
        <v>3</v>
      </c>
      <c r="F4" s="1191"/>
      <c r="G4" s="1192" t="s">
        <v>38</v>
      </c>
      <c r="H4" s="1192"/>
      <c r="I4" s="1190" t="s">
        <v>4</v>
      </c>
      <c r="J4" s="1191"/>
      <c r="K4" s="1189" t="s">
        <v>5</v>
      </c>
    </row>
    <row r="5" spans="1:11" ht="21" x14ac:dyDescent="0.6">
      <c r="A5" s="1117"/>
      <c r="B5" s="1117"/>
      <c r="C5" s="8" t="s">
        <v>39</v>
      </c>
      <c r="D5" s="1193"/>
      <c r="E5" s="1194">
        <v>220</v>
      </c>
      <c r="F5" s="1195">
        <v>221</v>
      </c>
      <c r="G5" s="1194">
        <v>220</v>
      </c>
      <c r="H5" s="1194">
        <v>221</v>
      </c>
      <c r="I5" s="1194">
        <v>220</v>
      </c>
      <c r="J5" s="1194">
        <v>221</v>
      </c>
      <c r="K5" s="1193"/>
    </row>
    <row r="6" spans="1:11" ht="36" customHeight="1" x14ac:dyDescent="0.25">
      <c r="A6" s="233" t="s">
        <v>55</v>
      </c>
      <c r="B6" s="884" t="str">
        <f>+'[4]ดำเนินงานครุภัณฑ์ 310061ยั่งยืน'!E6</f>
        <v xml:space="preserve">แผนงานยุทธศาสตร์พัฒนาคุณภาพการศึกษาและการเรียนรู้ </v>
      </c>
      <c r="C6" s="234"/>
      <c r="D6" s="262">
        <f>+D7+D16+D24</f>
        <v>1111756.5</v>
      </c>
      <c r="E6" s="262">
        <f t="shared" ref="E6:K6" si="0">+E7+E16+E24</f>
        <v>0</v>
      </c>
      <c r="F6" s="262">
        <f t="shared" si="0"/>
        <v>667756.5</v>
      </c>
      <c r="G6" s="262">
        <f t="shared" si="0"/>
        <v>0</v>
      </c>
      <c r="H6" s="262">
        <f t="shared" si="0"/>
        <v>0</v>
      </c>
      <c r="I6" s="262">
        <f t="shared" si="0"/>
        <v>409000</v>
      </c>
      <c r="J6" s="262">
        <f t="shared" si="0"/>
        <v>35000</v>
      </c>
      <c r="K6" s="262">
        <f t="shared" si="0"/>
        <v>0</v>
      </c>
    </row>
    <row r="7" spans="1:11" ht="36" customHeight="1" x14ac:dyDescent="0.25">
      <c r="A7" s="1196">
        <f>+'[4]ดำเนินงานครุภัณฑ์ 310061ยั่งยืน'!A7</f>
        <v>1</v>
      </c>
      <c r="B7" s="889" t="str">
        <f>+'[4]ดำเนินงานครุภัณฑ์ 310061ยั่งยืน'!E7</f>
        <v>โครงการพัฒนาสมรรถนะครูและบุคลากรทางการศึกษาเพื่อความเป็นเลิศ</v>
      </c>
      <c r="C7" s="236" t="str">
        <f>+'[4]ดำเนินงานครุภัณฑ์ 310061ยั่งยืน'!D7</f>
        <v>20004 3320 4700 2000000</v>
      </c>
      <c r="D7" s="288">
        <f>+D8</f>
        <v>140000</v>
      </c>
      <c r="E7" s="288">
        <f t="shared" ref="E7:K9" si="1">+E8</f>
        <v>0</v>
      </c>
      <c r="F7" s="288">
        <f t="shared" si="1"/>
        <v>105000</v>
      </c>
      <c r="G7" s="288"/>
      <c r="H7" s="288">
        <f t="shared" si="1"/>
        <v>0</v>
      </c>
      <c r="I7" s="288">
        <f t="shared" si="1"/>
        <v>0</v>
      </c>
      <c r="J7" s="288">
        <f t="shared" si="1"/>
        <v>35000</v>
      </c>
      <c r="K7" s="288">
        <f t="shared" si="1"/>
        <v>0</v>
      </c>
    </row>
    <row r="8" spans="1:11" ht="42" customHeight="1" x14ac:dyDescent="0.25">
      <c r="A8" s="1197">
        <v>1.1000000000000001</v>
      </c>
      <c r="B8" s="313" t="str">
        <f>+'[4]ดำเนินงานครุภัณฑ์ 310061ยั่งยืน'!E8</f>
        <v xml:space="preserve">กิจกรรมพัฒนาสมรรถนะครูและบุคลากรทางการศึกษาเพื่อความเป็นเลิศ </v>
      </c>
      <c r="C8" s="238" t="str">
        <f>+'[4]ดำเนินงานครุภัณฑ์ 310061ยั่งยืน'!D8</f>
        <v>20004 69 00140 00000</v>
      </c>
      <c r="D8" s="285">
        <f>+D9</f>
        <v>140000</v>
      </c>
      <c r="E8" s="285">
        <f t="shared" si="1"/>
        <v>0</v>
      </c>
      <c r="F8" s="285">
        <f t="shared" si="1"/>
        <v>105000</v>
      </c>
      <c r="G8" s="285">
        <f t="shared" si="1"/>
        <v>0</v>
      </c>
      <c r="H8" s="285">
        <f t="shared" si="1"/>
        <v>0</v>
      </c>
      <c r="I8" s="285">
        <f t="shared" si="1"/>
        <v>0</v>
      </c>
      <c r="J8" s="285">
        <f t="shared" si="1"/>
        <v>35000</v>
      </c>
      <c r="K8" s="285">
        <f t="shared" si="1"/>
        <v>0</v>
      </c>
    </row>
    <row r="9" spans="1:11" ht="37.200000000000003" customHeight="1" x14ac:dyDescent="0.25">
      <c r="A9" s="1198"/>
      <c r="B9" s="886" t="str">
        <f>+'[4]ดำเนินงานครุภัณฑ์ 310061ยั่งยืน'!E9</f>
        <v>งบดำเนินงาน   69112xx</v>
      </c>
      <c r="C9" s="1199" t="str">
        <f>+'[4]ดำเนินงานครุภัณฑ์ 310061ยั่งยืน'!D9</f>
        <v>69112xx</v>
      </c>
      <c r="D9" s="275">
        <f>+D10</f>
        <v>140000</v>
      </c>
      <c r="E9" s="275">
        <f t="shared" si="1"/>
        <v>0</v>
      </c>
      <c r="F9" s="275">
        <f t="shared" si="1"/>
        <v>105000</v>
      </c>
      <c r="G9" s="275"/>
      <c r="H9" s="275">
        <f t="shared" si="1"/>
        <v>0</v>
      </c>
      <c r="I9" s="275">
        <f t="shared" si="1"/>
        <v>0</v>
      </c>
      <c r="J9" s="275">
        <f t="shared" si="1"/>
        <v>35000</v>
      </c>
      <c r="K9" s="275">
        <f t="shared" si="1"/>
        <v>0</v>
      </c>
    </row>
    <row r="10" spans="1:11" ht="21" customHeight="1" x14ac:dyDescent="0.25">
      <c r="A10" s="1200" t="str">
        <f>+'[4]ดำเนินงานครุภัณฑ์ 310061ยั่งยืน'!A10</f>
        <v>1.1.1</v>
      </c>
      <c r="B10" s="887" t="str">
        <f>+'[4]ดำเนินงานครุภัณฑ์ 310061ยั่งยืน'!E10</f>
        <v xml:space="preserve">ค่าใช้จ่ายในการบริหารจัดการสถานการณ์และช่วยเหลือสถานศึกษาที่ได้รับผลกระทบจากเหตุอุทกภัย </v>
      </c>
      <c r="C10" s="242" t="str">
        <f>+'[4]ดำเนินงานครุภัณฑ์ 310061ยั่งยืน'!C10</f>
        <v>20004 3320 4700 2000000</v>
      </c>
      <c r="D10" s="243">
        <f>SUM(D11:D14)</f>
        <v>140000</v>
      </c>
      <c r="E10" s="243">
        <f t="shared" ref="E10:K10" si="2">SUM(E11:E14)</f>
        <v>0</v>
      </c>
      <c r="F10" s="243">
        <f t="shared" si="2"/>
        <v>105000</v>
      </c>
      <c r="G10" s="243">
        <f t="shared" si="2"/>
        <v>0</v>
      </c>
      <c r="H10" s="243">
        <f t="shared" si="2"/>
        <v>0</v>
      </c>
      <c r="I10" s="243">
        <f t="shared" si="2"/>
        <v>0</v>
      </c>
      <c r="J10" s="243">
        <f t="shared" si="2"/>
        <v>35000</v>
      </c>
      <c r="K10" s="243">
        <f t="shared" si="2"/>
        <v>0</v>
      </c>
    </row>
    <row r="11" spans="1:11" ht="21" customHeight="1" x14ac:dyDescent="0.25">
      <c r="A11" s="1201" t="s">
        <v>56</v>
      </c>
      <c r="B11" s="888" t="str">
        <f>+'[4]ดำเนินงานครุภัณฑ์ 310061ยั่งยืน'!E11</f>
        <v>ร.ร.วัดเขียนเขต</v>
      </c>
      <c r="C11" s="246" t="str">
        <f>+'[4]ดำเนินงานครุภัณฑ์ 310061ยั่งยืน'!D12</f>
        <v>ส.30 ก.ย. 69 ครบ 5 ต.ค.69</v>
      </c>
      <c r="D11" s="245">
        <f>+'[4]ดำเนินงานครุภัณฑ์ 310061ยั่งยืน'!F15</f>
        <v>35000</v>
      </c>
      <c r="E11" s="245">
        <f>+'[4]ดำเนินงานครุภัณฑ์ 310061ยั่งยืน'!G15</f>
        <v>0</v>
      </c>
      <c r="F11" s="245">
        <f>+'[4]ดำเนินงานครุภัณฑ์ 310061ยั่งยืน'!H15</f>
        <v>0</v>
      </c>
      <c r="G11" s="245">
        <f>+'[4]ดำเนินงานครุภัณฑ์ 310061ยั่งยืน'!I15</f>
        <v>0</v>
      </c>
      <c r="H11" s="245">
        <f>+'[4]ดำเนินงานครุภัณฑ์ 310061ยั่งยืน'!J15</f>
        <v>0</v>
      </c>
      <c r="I11" s="245">
        <f>+'[4]ดำเนินงานครุภัณฑ์ 310061ยั่งยืน'!K15</f>
        <v>0</v>
      </c>
      <c r="J11" s="245">
        <f>+'[4]ดำเนินงานครุภัณฑ์ 310061ยั่งยืน'!L15</f>
        <v>35000</v>
      </c>
      <c r="K11" s="245">
        <f>+D11-E11-F11-G11-H11-I11-J11</f>
        <v>0</v>
      </c>
    </row>
    <row r="12" spans="1:11" ht="21" hidden="1" customHeight="1" x14ac:dyDescent="0.25">
      <c r="A12" s="1201" t="s">
        <v>57</v>
      </c>
      <c r="B12" s="888" t="str">
        <f>+'[4]ดำเนินงานครุภัณฑ์ 310061ยั่งยืน'!E16</f>
        <v>ร.ร. นิกรราษฎร์บูรณะ</v>
      </c>
      <c r="C12" s="246" t="str">
        <f>+'[4]ดำเนินงานครุภัณฑ์ 310061ยั่งยืน'!D17</f>
        <v>ส. 30 ก.ย. 69 ครบ 7 ต.ค.69</v>
      </c>
      <c r="D12" s="245">
        <f>+'[4]ดำเนินงานครุภัณฑ์ 310061ยั่งยืน'!F20</f>
        <v>35000</v>
      </c>
      <c r="E12" s="245">
        <f>+'[4]ดำเนินงานครุภัณฑ์ 310061ยั่งยืน'!G20</f>
        <v>0</v>
      </c>
      <c r="F12" s="245">
        <f>+'[4]ดำเนินงานครุภัณฑ์ 310061ยั่งยืน'!H20</f>
        <v>35000</v>
      </c>
      <c r="G12" s="245">
        <f>+'[4]ดำเนินงานครุภัณฑ์ 310061ยั่งยืน'!I20</f>
        <v>0</v>
      </c>
      <c r="H12" s="245">
        <f>+'[4]ดำเนินงานครุภัณฑ์ 310061ยั่งยืน'!J20</f>
        <v>0</v>
      </c>
      <c r="I12" s="245">
        <f>+'[4]ดำเนินงานครุภัณฑ์ 310061ยั่งยืน'!K20</f>
        <v>0</v>
      </c>
      <c r="J12" s="245">
        <f>+'[4]ดำเนินงานครุภัณฑ์ 310061ยั่งยืน'!L20</f>
        <v>0</v>
      </c>
      <c r="K12" s="245">
        <f t="shared" ref="K12:K14" si="3">+D12-E12-F12-G12-H12-I12-J12</f>
        <v>0</v>
      </c>
    </row>
    <row r="13" spans="1:11" ht="21" hidden="1" customHeight="1" x14ac:dyDescent="0.25">
      <c r="A13" s="1201" t="s">
        <v>58</v>
      </c>
      <c r="B13" s="888" t="str">
        <f>+'[4]ดำเนินงานครุภัณฑ์ 310061ยั่งยืน'!E21</f>
        <v>ร.ร. สหราษฎร์บำรุง</v>
      </c>
      <c r="C13" s="246" t="str">
        <f>+'[4]ดำเนินงานครุภัณฑ์ 310061ยั่งยืน'!D22</f>
        <v>ส. 30 ก.ย. 69 ครบ 26 ต.ค.69</v>
      </c>
      <c r="D13" s="245">
        <f>+'[4]ดำเนินงานครุภัณฑ์ 310061ยั่งยืน'!F26</f>
        <v>35000</v>
      </c>
      <c r="E13" s="245">
        <f>+'[4]ดำเนินงานครุภัณฑ์ 310061ยั่งยืน'!G26</f>
        <v>0</v>
      </c>
      <c r="F13" s="245">
        <f>+'[4]ดำเนินงานครุภัณฑ์ 310061ยั่งยืน'!H26</f>
        <v>35000</v>
      </c>
      <c r="G13" s="245">
        <f>+'[4]ดำเนินงานครุภัณฑ์ 310061ยั่งยืน'!I26</f>
        <v>0</v>
      </c>
      <c r="H13" s="245">
        <f>+'[4]ดำเนินงานครุภัณฑ์ 310061ยั่งยืน'!J26</f>
        <v>0</v>
      </c>
      <c r="I13" s="245">
        <f>+'[4]ดำเนินงานครุภัณฑ์ 310061ยั่งยืน'!K26</f>
        <v>0</v>
      </c>
      <c r="J13" s="245">
        <f>+'[4]ดำเนินงานครุภัณฑ์ 310061ยั่งยืน'!L26</f>
        <v>0</v>
      </c>
      <c r="K13" s="245">
        <f t="shared" si="3"/>
        <v>0</v>
      </c>
    </row>
    <row r="14" spans="1:11" ht="21" hidden="1" customHeight="1" x14ac:dyDescent="0.25">
      <c r="A14" s="1201" t="s">
        <v>251</v>
      </c>
      <c r="B14" s="888" t="str">
        <f>+'[4]ดำเนินงานครุภัณฑ์ 310061ยั่งยืน'!E27</f>
        <v>ร.ร. ทองพูลอุทิศ</v>
      </c>
      <c r="C14" s="246" t="str">
        <f>+'[4]ดำเนินงานครุภัณฑ์ 310061ยั่งยืน'!D28</f>
        <v>ส. 30 ก.ย. 69 ครบ30 ต.ค.69</v>
      </c>
      <c r="D14" s="245">
        <f>+'[4]ดำเนินงานครุภัณฑ์ 310061ยั่งยืน'!F32</f>
        <v>35000</v>
      </c>
      <c r="E14" s="245">
        <f>+'[4]ดำเนินงานครุภัณฑ์ 310061ยั่งยืน'!G32</f>
        <v>0</v>
      </c>
      <c r="F14" s="245">
        <f>+'[4]ดำเนินงานครุภัณฑ์ 310061ยั่งยืน'!H32</f>
        <v>35000</v>
      </c>
      <c r="G14" s="245">
        <f>+'[4]ดำเนินงานครุภัณฑ์ 310061ยั่งยืน'!I32</f>
        <v>0</v>
      </c>
      <c r="H14" s="245">
        <f>+'[4]ดำเนินงานครุภัณฑ์ 310061ยั่งยืน'!J32</f>
        <v>0</v>
      </c>
      <c r="I14" s="245">
        <f>+'[4]ดำเนินงานครุภัณฑ์ 310061ยั่งยืน'!K32</f>
        <v>0</v>
      </c>
      <c r="J14" s="245">
        <f>+'[4]ดำเนินงานครุภัณฑ์ 310061ยั่งยืน'!L32</f>
        <v>0</v>
      </c>
      <c r="K14" s="245">
        <f t="shared" si="3"/>
        <v>0</v>
      </c>
    </row>
    <row r="15" spans="1:11" ht="21" hidden="1" customHeight="1" x14ac:dyDescent="0.25">
      <c r="A15" s="1201"/>
      <c r="B15" s="888"/>
      <c r="C15" s="246"/>
      <c r="D15" s="245"/>
      <c r="E15" s="245"/>
      <c r="F15" s="245"/>
      <c r="G15" s="245"/>
      <c r="H15" s="245"/>
      <c r="I15" s="245"/>
      <c r="J15" s="245"/>
      <c r="K15" s="245"/>
    </row>
    <row r="16" spans="1:11" ht="21" hidden="1" customHeight="1" x14ac:dyDescent="0.25">
      <c r="A16" s="1196">
        <f>+'[4]ดำเนินงานครุภัณฑ์ 310061ยั่งยืน'!A33</f>
        <v>2</v>
      </c>
      <c r="B16" s="889" t="str">
        <f>+'[4]ดำเนินงานครุภัณฑ์ 310061ยั่งยืน'!E33</f>
        <v>โครงการขับเคลื่อนการพัฒนาการศึกษาที่ยั่งยืน</v>
      </c>
      <c r="C16" s="1202">
        <v>2000433006300</v>
      </c>
      <c r="D16" s="288">
        <f>+D17</f>
        <v>409000</v>
      </c>
      <c r="E16" s="288">
        <f t="shared" ref="E16:K17" si="4">+E17</f>
        <v>0</v>
      </c>
      <c r="F16" s="288">
        <f t="shared" si="4"/>
        <v>0</v>
      </c>
      <c r="G16" s="288"/>
      <c r="H16" s="288">
        <f t="shared" si="4"/>
        <v>0</v>
      </c>
      <c r="I16" s="288">
        <f t="shared" si="4"/>
        <v>409000</v>
      </c>
      <c r="J16" s="288">
        <f t="shared" si="4"/>
        <v>0</v>
      </c>
      <c r="K16" s="288">
        <f t="shared" si="4"/>
        <v>0</v>
      </c>
    </row>
    <row r="17" spans="1:11" ht="21" hidden="1" customHeight="1" x14ac:dyDescent="0.25">
      <c r="A17" s="1203">
        <f>+'[4]ดำเนินงานครุภัณฑ์ 310061ยั่งยืน'!A34</f>
        <v>2.1</v>
      </c>
      <c r="B17" s="313" t="str">
        <f>+'[4]ดำเนินงานครุภัณฑ์ 310061ยั่งยืน'!E34</f>
        <v>กิจกรรมการยกระดับคุณภาพด้านวิทยาศาสตร์ศึกษาเพื่อความเป็นเลิศ</v>
      </c>
      <c r="C17" s="238" t="str">
        <f>+'[4]ดำเนินงานครุภัณฑ์ 310061ยั่งยืน'!D34</f>
        <v>20004 69 00093 00000</v>
      </c>
      <c r="D17" s="285">
        <f>+D18</f>
        <v>409000</v>
      </c>
      <c r="E17" s="285">
        <f t="shared" si="4"/>
        <v>0</v>
      </c>
      <c r="F17" s="285">
        <f t="shared" si="4"/>
        <v>0</v>
      </c>
      <c r="G17" s="285">
        <f t="shared" si="4"/>
        <v>0</v>
      </c>
      <c r="H17" s="285">
        <f t="shared" si="4"/>
        <v>0</v>
      </c>
      <c r="I17" s="285">
        <f t="shared" si="4"/>
        <v>409000</v>
      </c>
      <c r="J17" s="285">
        <f t="shared" si="4"/>
        <v>0</v>
      </c>
      <c r="K17" s="285">
        <f t="shared" si="4"/>
        <v>0</v>
      </c>
    </row>
    <row r="18" spans="1:11" ht="21" hidden="1" customHeight="1" x14ac:dyDescent="0.25">
      <c r="A18" s="1198"/>
      <c r="B18" s="1199" t="str">
        <f>+'[4]ดำเนินงานครุภัณฑ์ 310061ยั่งยืน'!E35</f>
        <v>งบลงทุน 6911310</v>
      </c>
      <c r="C18" s="1204"/>
      <c r="D18" s="275">
        <f t="shared" ref="D18:F19" si="5">+D20</f>
        <v>409000</v>
      </c>
      <c r="E18" s="275">
        <f t="shared" si="5"/>
        <v>0</v>
      </c>
      <c r="F18" s="275">
        <f t="shared" si="5"/>
        <v>0</v>
      </c>
      <c r="G18" s="275"/>
      <c r="H18" s="275">
        <f t="shared" ref="H18:K19" si="6">+H20</f>
        <v>0</v>
      </c>
      <c r="I18" s="275">
        <f t="shared" si="6"/>
        <v>409000</v>
      </c>
      <c r="J18" s="275">
        <f t="shared" si="6"/>
        <v>0</v>
      </c>
      <c r="K18" s="275">
        <f t="shared" si="6"/>
        <v>0</v>
      </c>
    </row>
    <row r="19" spans="1:11" ht="21" hidden="1" customHeight="1" x14ac:dyDescent="0.25">
      <c r="A19" s="1198"/>
      <c r="B19" s="1199" t="str">
        <f>+'[4]ดำเนินงานครุภัณฑ์ 310061ยั่งยืน'!E36</f>
        <v>ครุภัณฑ์สำนักงาน 120601</v>
      </c>
      <c r="C19" s="1204"/>
      <c r="D19" s="275">
        <f t="shared" si="5"/>
        <v>409000</v>
      </c>
      <c r="E19" s="275">
        <f t="shared" si="5"/>
        <v>0</v>
      </c>
      <c r="F19" s="275">
        <f t="shared" si="5"/>
        <v>0</v>
      </c>
      <c r="G19" s="275"/>
      <c r="H19" s="275">
        <f t="shared" si="6"/>
        <v>0</v>
      </c>
      <c r="I19" s="275">
        <f t="shared" si="6"/>
        <v>409000</v>
      </c>
      <c r="J19" s="275">
        <f t="shared" si="6"/>
        <v>0</v>
      </c>
      <c r="K19" s="275">
        <f t="shared" si="6"/>
        <v>0</v>
      </c>
    </row>
    <row r="20" spans="1:11" ht="42" hidden="1" customHeight="1" x14ac:dyDescent="0.25">
      <c r="A20" s="1200" t="str">
        <f>+'[4]ดำเนินงานครุภัณฑ์ 310061ยั่งยืน'!A37</f>
        <v>2.1.1</v>
      </c>
      <c r="B20" s="887" t="str">
        <f>+'[4]ดำเนินงานครุภัณฑ์ 310061ยั่งยืน'!E37</f>
        <v>เครื่องปรับอากาศ 24,000 บีทียู ระบบ Inverter จำนวน 10 เครื่อง</v>
      </c>
      <c r="C20" s="242" t="str">
        <f>+'[4]ดำเนินงานครุภัณฑ์ 310061ยั่งยืน'!D37</f>
        <v>โอนเปลี่ยนแปลง 2/2569</v>
      </c>
      <c r="D20" s="243">
        <f>+D21</f>
        <v>409000</v>
      </c>
      <c r="E20" s="243">
        <f t="shared" ref="E20:K20" si="7">+E21</f>
        <v>0</v>
      </c>
      <c r="F20" s="243">
        <f t="shared" si="7"/>
        <v>0</v>
      </c>
      <c r="G20" s="243">
        <f t="shared" si="7"/>
        <v>0</v>
      </c>
      <c r="H20" s="243">
        <f t="shared" si="7"/>
        <v>0</v>
      </c>
      <c r="I20" s="243">
        <f t="shared" si="7"/>
        <v>409000</v>
      </c>
      <c r="J20" s="243">
        <f t="shared" si="7"/>
        <v>0</v>
      </c>
      <c r="K20" s="243">
        <f t="shared" si="7"/>
        <v>0</v>
      </c>
    </row>
    <row r="21" spans="1:11" ht="21" hidden="1" customHeight="1" x14ac:dyDescent="0.25">
      <c r="A21" s="1201" t="s">
        <v>56</v>
      </c>
      <c r="B21" s="888" t="str">
        <f>+'[4]ดำเนินงานครุภัณฑ์ 310061ยั่งยืน'!E38</f>
        <v>สพป.ปทุมธานี เขต 2</v>
      </c>
      <c r="C21" s="246" t="str">
        <f>+'[4]ดำเนินงานครุภัณฑ์ 310061ยั่งยืน'!D38</f>
        <v>2000433006300311ส024</v>
      </c>
      <c r="D21" s="245">
        <f>+'[4]ดำเนินงานครุภัณฑ์ 310061ยั่งยืน'!F42</f>
        <v>409000</v>
      </c>
      <c r="E21" s="245">
        <f>+'[4]ดำเนินงานครุภัณฑ์ 310061ยั่งยืน'!G42</f>
        <v>0</v>
      </c>
      <c r="F21" s="245">
        <f>+'[4]ดำเนินงานครุภัณฑ์ 310061ยั่งยืน'!H42</f>
        <v>0</v>
      </c>
      <c r="G21" s="245">
        <f>+'[4]ดำเนินงานครุภัณฑ์ 310061ยั่งยืน'!I42</f>
        <v>0</v>
      </c>
      <c r="H21" s="245">
        <f>+'[4]ดำเนินงานครุภัณฑ์ 310061ยั่งยืน'!J42</f>
        <v>0</v>
      </c>
      <c r="I21" s="245">
        <f>+'[4]ดำเนินงานครุภัณฑ์ 310061ยั่งยืน'!K42</f>
        <v>409000</v>
      </c>
      <c r="J21" s="245">
        <f>+'[4]ดำเนินงานครุภัณฑ์ 310061ยั่งยืน'!L42</f>
        <v>0</v>
      </c>
      <c r="K21" s="245">
        <f>+'[4]ดำเนินงานครุภัณฑ์ 310061ยั่งยืน'!M42</f>
        <v>0</v>
      </c>
    </row>
    <row r="22" spans="1:11" ht="21" hidden="1" customHeight="1" x14ac:dyDescent="0.25">
      <c r="A22" s="1201"/>
      <c r="B22" s="888" t="str">
        <f>+'[4]ดำเนินงานครุภัณฑ์ 310061ยั่งยืน'!D39</f>
        <v>ครบ 28 ต.ค.69</v>
      </c>
      <c r="C22" s="246">
        <f>+'[4]ดำเนินงานครุภัณฑ์ 310061ยั่งยืน'!C38</f>
        <v>4100950016</v>
      </c>
      <c r="D22" s="245"/>
      <c r="E22" s="245"/>
      <c r="F22" s="245"/>
      <c r="G22" s="245"/>
      <c r="H22" s="245"/>
      <c r="I22" s="245"/>
      <c r="J22" s="245"/>
      <c r="K22" s="245"/>
    </row>
    <row r="23" spans="1:11" ht="21" hidden="1" customHeight="1" x14ac:dyDescent="0.25">
      <c r="A23" s="1201"/>
      <c r="B23" s="888"/>
      <c r="C23" s="246"/>
      <c r="D23" s="245"/>
      <c r="E23" s="245"/>
      <c r="F23" s="245"/>
      <c r="G23" s="245"/>
      <c r="H23" s="245"/>
      <c r="I23" s="245"/>
      <c r="J23" s="245"/>
      <c r="K23" s="245"/>
    </row>
    <row r="24" spans="1:11" ht="15.75" hidden="1" customHeight="1" x14ac:dyDescent="0.25">
      <c r="A24" s="1205">
        <f>+'[4]ดำเนินงานครุภัณฑ์ 310061ยั่งยืน'!A43</f>
        <v>3</v>
      </c>
      <c r="B24" s="885" t="str">
        <f>+'[4]ดำเนินงานครุภัณฑ์ 310061ยั่งยืน'!E43</f>
        <v>โครงการส่งเสริมการเรียนรู้ขั้นพื้นฐานทุกที่ทุกเวลา</v>
      </c>
      <c r="C24" s="236" t="str">
        <f>+'[4]ดำเนินงานครุภัณฑ์ 310061ยั่งยืน'!D43</f>
        <v>20004 3310 C100 2000000</v>
      </c>
      <c r="D24" s="288">
        <f>+D25</f>
        <v>562756.5</v>
      </c>
      <c r="E24" s="288">
        <f t="shared" ref="E24:K26" si="8">+E25</f>
        <v>0</v>
      </c>
      <c r="F24" s="288">
        <f t="shared" si="8"/>
        <v>562756.5</v>
      </c>
      <c r="G24" s="288"/>
      <c r="H24" s="288">
        <f t="shared" si="8"/>
        <v>0</v>
      </c>
      <c r="I24" s="288">
        <f t="shared" si="8"/>
        <v>0</v>
      </c>
      <c r="J24" s="288">
        <f t="shared" si="8"/>
        <v>0</v>
      </c>
      <c r="K24" s="288">
        <f t="shared" si="8"/>
        <v>0</v>
      </c>
    </row>
    <row r="25" spans="1:11" ht="21" hidden="1" customHeight="1" x14ac:dyDescent="0.25">
      <c r="A25" s="237">
        <f>+'[4]ดำเนินงานครุภัณฑ์ 310061ยั่งยืน'!A44</f>
        <v>3.1</v>
      </c>
      <c r="B25" s="313" t="str">
        <f>+'[4]ดำเนินงานครุภัณฑ์ 310061ยั่งยืน'!E44</f>
        <v>กิจกรรมพัฒนาระบบนิเวศทางด้านดิจิทัลเพื่อการเรียนรู้ขั้นพื้นฐาน</v>
      </c>
      <c r="C25" s="238" t="str">
        <f>+'[4]ดำเนินงานครุภัณฑ์ 310061ยั่งยืน'!D44</f>
        <v xml:space="preserve">20004 69 00131 00000             </v>
      </c>
      <c r="D25" s="285">
        <f>+D26</f>
        <v>562756.5</v>
      </c>
      <c r="E25" s="285">
        <f t="shared" si="8"/>
        <v>0</v>
      </c>
      <c r="F25" s="285">
        <f t="shared" si="8"/>
        <v>562756.5</v>
      </c>
      <c r="G25" s="285">
        <f t="shared" si="8"/>
        <v>0</v>
      </c>
      <c r="H25" s="285">
        <f t="shared" si="8"/>
        <v>0</v>
      </c>
      <c r="I25" s="285">
        <f t="shared" si="8"/>
        <v>0</v>
      </c>
      <c r="J25" s="285">
        <f t="shared" si="8"/>
        <v>0</v>
      </c>
      <c r="K25" s="285">
        <f t="shared" si="8"/>
        <v>0</v>
      </c>
    </row>
    <row r="26" spans="1:11" ht="21" hidden="1" customHeight="1" x14ac:dyDescent="0.25">
      <c r="A26" s="239"/>
      <c r="B26" s="886" t="str">
        <f>+'[4]ดำเนินงานครุภัณฑ์ 310061ยั่งยืน'!E156</f>
        <v xml:space="preserve"> งบดำเนินงาน (รายจ่ายลงทุน) 6911220</v>
      </c>
      <c r="C26" s="240" t="str">
        <f>+'[4]ดำเนินงานครุภัณฑ์ 310061ยั่งยืน'!D156</f>
        <v>6911220</v>
      </c>
      <c r="D26" s="275">
        <f>+D27</f>
        <v>562756.5</v>
      </c>
      <c r="E26" s="275">
        <f t="shared" si="8"/>
        <v>0</v>
      </c>
      <c r="F26" s="275">
        <f t="shared" si="8"/>
        <v>562756.5</v>
      </c>
      <c r="G26" s="275"/>
      <c r="H26" s="275">
        <f t="shared" si="8"/>
        <v>0</v>
      </c>
      <c r="I26" s="275">
        <f t="shared" si="8"/>
        <v>0</v>
      </c>
      <c r="J26" s="275">
        <f t="shared" si="8"/>
        <v>0</v>
      </c>
      <c r="K26" s="275">
        <f t="shared" si="8"/>
        <v>0</v>
      </c>
    </row>
    <row r="27" spans="1:11" ht="21" hidden="1" customHeight="1" x14ac:dyDescent="0.25">
      <c r="A27" s="241" t="s">
        <v>252</v>
      </c>
      <c r="B27" s="887" t="str">
        <f>+'[4]ดำเนินงานครุภัณฑ์ 310061ยั่งยืน'!E157</f>
        <v xml:space="preserve">ค่าใช้จ่ายในการดำเนินการเช่าใช้อุปกรณ์การเรียนการสอนสำหรับครูและนักเรียน ภายใต้โครงการส่งเสริมการเรียนรู้ขั้นพื้นฐานทุกที่ทุกเวลา  ประจำปีงบประมาณ พ.ศ. 2568 </v>
      </c>
      <c r="C27" s="242" t="str">
        <f>+'[4]ดำเนินงานครุภัณฑ์ 310061ยั่งยืน'!D157</f>
        <v>ศธ 04002/ว41897 ลว.1 ส.ค. 68 โอนครั้งที่ 802</v>
      </c>
      <c r="D27" s="243">
        <f>SUM(D28:D30)</f>
        <v>562756.5</v>
      </c>
      <c r="E27" s="243">
        <f t="shared" ref="E27:J27" si="9">SUM(E28:E30)</f>
        <v>0</v>
      </c>
      <c r="F27" s="243">
        <f t="shared" si="9"/>
        <v>562756.5</v>
      </c>
      <c r="G27" s="243"/>
      <c r="H27" s="243">
        <f t="shared" si="9"/>
        <v>0</v>
      </c>
      <c r="I27" s="243">
        <f t="shared" si="9"/>
        <v>0</v>
      </c>
      <c r="J27" s="243">
        <f t="shared" si="9"/>
        <v>0</v>
      </c>
      <c r="K27" s="243">
        <f t="shared" ref="K27" si="10">SUM(K28:K29)</f>
        <v>0</v>
      </c>
    </row>
    <row r="28" spans="1:11" ht="15" hidden="1" customHeight="1" x14ac:dyDescent="0.25">
      <c r="A28" s="244" t="s">
        <v>56</v>
      </c>
      <c r="B28" s="888" t="str">
        <f>+'[4]ดำเนินงานครุภัณฑ์ 310061ยั่งยืน'!E47</f>
        <v>สพป.ปทุมธานี เขต 2</v>
      </c>
      <c r="C28" s="246" t="str">
        <f>+'[4]ดำเนินงานครุภัณฑ์ 310061ยั่งยืน'!E50</f>
        <v>ผูกพัน งวด 4 ก.ย. 69 - พ.ย. 69 บางส่วน 562,756.50</v>
      </c>
      <c r="D28" s="245">
        <f>+'[4]ดำเนินงานครุภัณฑ์ 310061ยั่งยืน'!F54</f>
        <v>562756.5</v>
      </c>
      <c r="E28" s="245">
        <f>+'[4]ดำเนินงานครุภัณฑ์ 310061ยั่งยืน'!G54</f>
        <v>0</v>
      </c>
      <c r="F28" s="245">
        <f>+'[4]ดำเนินงานครุภัณฑ์ 310061ยั่งยืน'!H54</f>
        <v>562756.5</v>
      </c>
      <c r="G28" s="245">
        <f>+'[4]ดำเนินงานครุภัณฑ์ 310061ยั่งยืน'!I54</f>
        <v>0</v>
      </c>
      <c r="H28" s="245">
        <f>+'[4]ดำเนินงานครุภัณฑ์ 310061ยั่งยืน'!J54</f>
        <v>0</v>
      </c>
      <c r="I28" s="245">
        <f>+'[4]ดำเนินงานครุภัณฑ์ 310061ยั่งยืน'!K54</f>
        <v>0</v>
      </c>
      <c r="J28" s="245">
        <f>+'[4]ดำเนินงานครุภัณฑ์ 310061ยั่งยืน'!L54</f>
        <v>0</v>
      </c>
      <c r="K28" s="245">
        <f>+'[4]ดำเนินงานครุภัณฑ์ 310061ยั่งยืน'!M54</f>
        <v>0</v>
      </c>
    </row>
    <row r="29" spans="1:11" ht="15" hidden="1" customHeight="1" x14ac:dyDescent="0.25">
      <c r="A29" s="244" t="s">
        <v>57</v>
      </c>
      <c r="B29" s="888" t="str">
        <f>+'[4]ดำเนินงานครุภัณฑ์ 310061ยั่งยืน'!B47</f>
        <v>1 ต.ค.68</v>
      </c>
      <c r="C29" s="246" t="str">
        <f>+'[4]ดำเนินงานครุภัณฑ์ 310061ยั่งยืน'!C47</f>
        <v>4100857056</v>
      </c>
      <c r="D29" s="245"/>
      <c r="E29" s="245"/>
      <c r="F29" s="245"/>
      <c r="G29" s="245"/>
      <c r="H29" s="245"/>
      <c r="I29" s="245"/>
      <c r="J29" s="245"/>
      <c r="K29" s="245">
        <f>+D29-E29-F29-G29-H29-I29-J29</f>
        <v>0</v>
      </c>
    </row>
    <row r="30" spans="1:11" ht="15" hidden="1" customHeight="1" x14ac:dyDescent="0.25">
      <c r="A30" s="244" t="s">
        <v>58</v>
      </c>
      <c r="B30" s="888"/>
      <c r="C30" s="246"/>
      <c r="D30" s="245"/>
      <c r="E30" s="245"/>
      <c r="F30" s="245"/>
      <c r="G30" s="245"/>
      <c r="H30" s="245"/>
      <c r="I30" s="245"/>
      <c r="J30" s="245"/>
      <c r="K30" s="245"/>
    </row>
    <row r="31" spans="1:11" ht="15" hidden="1" customHeight="1" x14ac:dyDescent="0.25">
      <c r="A31" s="235">
        <v>2</v>
      </c>
      <c r="B31" s="889" t="str">
        <f>+'[4]ดำเนินงานครุภัณฑ์ 310061ยั่งยืน'!E167</f>
        <v>โครงการโรงเรียนคุณภาพประจำตำบล</v>
      </c>
      <c r="C31" s="236" t="str">
        <f>+'[4]ดำเนินงานครุภัณฑ์ 310061ยั่งยืน'!D167</f>
        <v>20004 3100B600</v>
      </c>
      <c r="D31" s="288">
        <f>+D32</f>
        <v>0</v>
      </c>
      <c r="E31" s="288">
        <f t="shared" ref="E31:K31" si="11">+E32</f>
        <v>0</v>
      </c>
      <c r="F31" s="288">
        <f t="shared" si="11"/>
        <v>0</v>
      </c>
      <c r="G31" s="288"/>
      <c r="H31" s="288">
        <f t="shared" si="11"/>
        <v>0</v>
      </c>
      <c r="I31" s="288">
        <f t="shared" si="11"/>
        <v>0</v>
      </c>
      <c r="J31" s="288">
        <f t="shared" si="11"/>
        <v>0</v>
      </c>
      <c r="K31" s="288">
        <f t="shared" si="11"/>
        <v>0</v>
      </c>
    </row>
    <row r="32" spans="1:11" ht="15" hidden="1" customHeight="1" x14ac:dyDescent="0.25">
      <c r="A32" s="237">
        <v>2.1</v>
      </c>
      <c r="B32" s="313" t="str">
        <f>+'[4]ดำเนินงานครุภัณฑ์ 310061ยั่งยืน'!E168</f>
        <v>กิจกรรมการก่อสร้าง ปรับปรุง ซ่อมแซมอาคารเรียนและสิ่งก่อสร้างประกอบสำหรับโรงเรียนคุณภาพประจำตำบล</v>
      </c>
      <c r="C32" s="238" t="str">
        <f>+'[4]ดำเนินงานครุภัณฑ์ 310061ยั่งยืน'!D168</f>
        <v>20004 67000 7700000</v>
      </c>
      <c r="D32" s="285">
        <f>+D33+D53</f>
        <v>0</v>
      </c>
      <c r="E32" s="285">
        <f>+E33+E53</f>
        <v>0</v>
      </c>
      <c r="F32" s="285">
        <f>+F33+F53</f>
        <v>0</v>
      </c>
      <c r="G32" s="285"/>
      <c r="H32" s="285">
        <f>+H33+H53</f>
        <v>0</v>
      </c>
      <c r="I32" s="285">
        <f>+I33+I53</f>
        <v>0</v>
      </c>
      <c r="J32" s="285">
        <f>+J33+J53</f>
        <v>0</v>
      </c>
      <c r="K32" s="285">
        <f>+K33+K53</f>
        <v>0</v>
      </c>
    </row>
    <row r="33" spans="1:11" ht="15" hidden="1" customHeight="1" x14ac:dyDescent="0.25">
      <c r="A33" s="239"/>
      <c r="B33" s="886" t="str">
        <f>+'[4]ดำเนินงานครุภัณฑ์ 310061ยั่งยืน'!E169</f>
        <v>งบลงทุน ค่าสิ่งก่อสร้าง 6711320</v>
      </c>
      <c r="C33" s="240"/>
      <c r="D33" s="275">
        <f>+D34+D39+D42</f>
        <v>0</v>
      </c>
      <c r="E33" s="275">
        <f t="shared" ref="E33:K33" si="12">+E34+E39+E42</f>
        <v>0</v>
      </c>
      <c r="F33" s="275">
        <f t="shared" si="12"/>
        <v>0</v>
      </c>
      <c r="G33" s="275">
        <f t="shared" si="12"/>
        <v>0</v>
      </c>
      <c r="H33" s="275">
        <f t="shared" si="12"/>
        <v>0</v>
      </c>
      <c r="I33" s="275">
        <f t="shared" si="12"/>
        <v>0</v>
      </c>
      <c r="J33" s="275">
        <f t="shared" si="12"/>
        <v>0</v>
      </c>
      <c r="K33" s="275">
        <f t="shared" si="12"/>
        <v>0</v>
      </c>
    </row>
    <row r="34" spans="1:11" ht="42" hidden="1" customHeight="1" x14ac:dyDescent="0.25">
      <c r="A34" s="247" t="s">
        <v>30</v>
      </c>
      <c r="B34" s="890" t="str">
        <f>+'[4]ดำเนินงานครุภัณฑ์ 310061ยั่งยืน'!E170</f>
        <v>ปรับปรุงซ่อมแซมอาคารเรียนอาคารประกอบและสิ่งก่อสร้างอื่น</v>
      </c>
      <c r="C34" s="248" t="str">
        <f>+'[4]ดำเนินงานครุภัณฑ์ 310061ยั่งยืน'!D170</f>
        <v>ศธ04002/ว1787 ลว.7 พค 67 โอนครั้งที่ 5</v>
      </c>
      <c r="D34" s="17">
        <f>SUM(D35:D38)</f>
        <v>0</v>
      </c>
      <c r="E34" s="17">
        <f t="shared" ref="E34:J34" si="13">SUM(E35:E38)</f>
        <v>0</v>
      </c>
      <c r="F34" s="17">
        <f t="shared" si="13"/>
        <v>0</v>
      </c>
      <c r="G34" s="17">
        <f t="shared" si="13"/>
        <v>0</v>
      </c>
      <c r="H34" s="17">
        <f t="shared" si="13"/>
        <v>0</v>
      </c>
      <c r="I34" s="17">
        <f t="shared" si="13"/>
        <v>0</v>
      </c>
      <c r="J34" s="17">
        <f t="shared" si="13"/>
        <v>0</v>
      </c>
      <c r="K34" s="17">
        <f>SUM(K35:K38)</f>
        <v>0</v>
      </c>
    </row>
    <row r="35" spans="1:11" ht="105" hidden="1" customHeight="1" x14ac:dyDescent="0.25">
      <c r="A35" s="249" t="s">
        <v>56</v>
      </c>
      <c r="B35" s="250" t="str">
        <f>+'[4]ดำเนินงานครุภัณฑ์ 310061ยั่งยืน'!E171</f>
        <v>วัดมงคลรัตน์</v>
      </c>
      <c r="C35" s="251" t="str">
        <f>+'[4]ดำเนินงานครุภัณฑ์ 310061ยั่งยืน'!D171</f>
        <v>200043100B6003211500</v>
      </c>
      <c r="D35" s="260">
        <f>+'[4]ดำเนินงานครุภัณฑ์ 310061ยั่งยืน'!F175</f>
        <v>0</v>
      </c>
      <c r="E35" s="260">
        <f>+'[4]ดำเนินงานครุภัณฑ์ 310061ยั่งยืน'!G175</f>
        <v>0</v>
      </c>
      <c r="F35" s="260">
        <f>+'[4]ดำเนินงานครุภัณฑ์ 310061ยั่งยืน'!H175</f>
        <v>0</v>
      </c>
      <c r="G35" s="260">
        <f>+'[4]ดำเนินงานครุภัณฑ์ 310061ยั่งยืน'!I175</f>
        <v>0</v>
      </c>
      <c r="H35" s="260">
        <f>+'[4]ดำเนินงานครุภัณฑ์ 310061ยั่งยืน'!J175</f>
        <v>0</v>
      </c>
      <c r="I35" s="260">
        <f>+'[4]ดำเนินงานครุภัณฑ์ 310061ยั่งยืน'!K175</f>
        <v>0</v>
      </c>
      <c r="J35" s="260">
        <f>+'[4]ดำเนินงานครุภัณฑ์ 310061ยั่งยืน'!L175</f>
        <v>0</v>
      </c>
      <c r="K35" s="260">
        <f>+D35-E35-F35-G35-H35-I35-J35</f>
        <v>0</v>
      </c>
    </row>
    <row r="36" spans="1:11" ht="42" hidden="1" customHeight="1" x14ac:dyDescent="0.25">
      <c r="A36" s="249"/>
      <c r="B36" s="250"/>
      <c r="C36" s="252">
        <f>+'[4]ดำเนินงานครุภัณฑ์ 310061ยั่งยืน'!C171</f>
        <v>4100408104</v>
      </c>
      <c r="D36" s="260"/>
      <c r="E36" s="260"/>
      <c r="F36" s="260"/>
      <c r="G36" s="260"/>
      <c r="H36" s="260"/>
      <c r="I36" s="260"/>
      <c r="J36" s="260"/>
      <c r="K36" s="260"/>
    </row>
    <row r="37" spans="1:11" ht="21" hidden="1" customHeight="1" x14ac:dyDescent="0.25">
      <c r="A37" s="249" t="s">
        <v>57</v>
      </c>
      <c r="B37" s="250" t="str">
        <f>+'[4]ดำเนินงานครุภัณฑ์ 310061ยั่งยืน'!E176</f>
        <v>วัดสุวรรณ</v>
      </c>
      <c r="C37" s="251" t="str">
        <f>+'[4]ดำเนินงานครุภัณฑ์ 310061ยั่งยืน'!D176</f>
        <v>200043100B6003211501</v>
      </c>
      <c r="D37" s="260">
        <f>+'[4]ดำเนินงานครุภัณฑ์ 310061ยั่งยืน'!F180</f>
        <v>0</v>
      </c>
      <c r="E37" s="260">
        <f>+'[4]ดำเนินงานครุภัณฑ์ 310061ยั่งยืน'!G180</f>
        <v>0</v>
      </c>
      <c r="F37" s="260">
        <f>+'[4]ดำเนินงานครุภัณฑ์ 310061ยั่งยืน'!H180</f>
        <v>0</v>
      </c>
      <c r="G37" s="260">
        <f>+'[4]ดำเนินงานครุภัณฑ์ 310061ยั่งยืน'!I180</f>
        <v>0</v>
      </c>
      <c r="H37" s="260">
        <f>+'[4]ดำเนินงานครุภัณฑ์ 310061ยั่งยืน'!J180</f>
        <v>0</v>
      </c>
      <c r="I37" s="260">
        <f>+'[4]ดำเนินงานครุภัณฑ์ 310061ยั่งยืน'!K180</f>
        <v>0</v>
      </c>
      <c r="J37" s="260">
        <f>+'[4]ดำเนินงานครุภัณฑ์ 310061ยั่งยืน'!L180</f>
        <v>0</v>
      </c>
      <c r="K37" s="260">
        <f>+D37-E37-F37-G37-H37-I37-J37</f>
        <v>0</v>
      </c>
    </row>
    <row r="38" spans="1:11" ht="21" hidden="1" customHeight="1" x14ac:dyDescent="0.25">
      <c r="A38" s="244"/>
      <c r="B38" s="250"/>
      <c r="C38" s="252">
        <f>+'[4]ดำเนินงานครุภัณฑ์ 310061ยั่งยืน'!C176</f>
        <v>4100409854</v>
      </c>
      <c r="D38" s="260"/>
      <c r="E38" s="260"/>
      <c r="F38" s="260"/>
      <c r="G38" s="260"/>
      <c r="H38" s="260"/>
      <c r="I38" s="260"/>
      <c r="J38" s="260"/>
      <c r="K38" s="260"/>
    </row>
    <row r="39" spans="1:11" ht="21" hidden="1" customHeight="1" x14ac:dyDescent="0.25">
      <c r="A39" s="247" t="s">
        <v>31</v>
      </c>
      <c r="B39" s="890" t="str">
        <f>+'[4]ดำเนินงานครุภัณฑ์ 310061ยั่งยืน'!E181</f>
        <v xml:space="preserve">ค่าก่อสร้าง ปรับปรุงซ่อมแซมอาคารเรียนอาคารประกอบและสิ่งก่อสร้างอื่นที่ชำรุดทรุดโทรม และที่ประสบอุบัติภัย   </v>
      </c>
      <c r="C39" s="337" t="str">
        <f>+'[4]ดำเนินงานครุภัณฑ์ 310061ยั่งยืน'!D181</f>
        <v>ศธ04002/ว   ลว.27 กย 67 โอนครั้งที่ 450</v>
      </c>
      <c r="D39" s="17">
        <f>+D40</f>
        <v>0</v>
      </c>
      <c r="E39" s="17">
        <f t="shared" ref="E39:K39" si="14">+E40</f>
        <v>0</v>
      </c>
      <c r="F39" s="17">
        <f t="shared" si="14"/>
        <v>0</v>
      </c>
      <c r="G39" s="17"/>
      <c r="H39" s="17">
        <f t="shared" si="14"/>
        <v>0</v>
      </c>
      <c r="I39" s="17">
        <f t="shared" si="14"/>
        <v>0</v>
      </c>
      <c r="J39" s="17">
        <f t="shared" si="14"/>
        <v>0</v>
      </c>
      <c r="K39" s="17">
        <f t="shared" si="14"/>
        <v>0</v>
      </c>
    </row>
    <row r="40" spans="1:11" ht="21" hidden="1" customHeight="1" x14ac:dyDescent="0.25">
      <c r="A40" s="249" t="s">
        <v>56</v>
      </c>
      <c r="B40" s="250" t="str">
        <f>+'[4]ดำเนินงานครุภัณฑ์ 310061ยั่งยืน'!E182</f>
        <v>วัดราษฎรบำรุง</v>
      </c>
      <c r="C40" s="251" t="str">
        <f>+'[4]ดำเนินงานครุภัณฑ์ 310061ยั่งยืน'!D182</f>
        <v xml:space="preserve">20004 3100B600 321ZZZZ                               </v>
      </c>
      <c r="D40" s="260">
        <f>+'[4]ดำเนินงานครุภัณฑ์ 310061ยั่งยืน'!F186</f>
        <v>0</v>
      </c>
      <c r="E40" s="260">
        <f>+'[4]ดำเนินงานครุภัณฑ์ 310061ยั่งยืน'!G186</f>
        <v>0</v>
      </c>
      <c r="F40" s="260">
        <f>+'[4]ดำเนินงานครุภัณฑ์ 310061ยั่งยืน'!H186</f>
        <v>0</v>
      </c>
      <c r="G40" s="260">
        <f>+'[4]ดำเนินงานครุภัณฑ์ 310061ยั่งยืน'!I186</f>
        <v>0</v>
      </c>
      <c r="H40" s="260">
        <f>+'[4]ดำเนินงานครุภัณฑ์ 310061ยั่งยืน'!J186</f>
        <v>0</v>
      </c>
      <c r="I40" s="260">
        <f>+'[4]ดำเนินงานครุภัณฑ์ 310061ยั่งยืน'!K186</f>
        <v>0</v>
      </c>
      <c r="J40" s="260">
        <f>+'[4]ดำเนินงานครุภัณฑ์ 310061ยั่งยืน'!L186</f>
        <v>0</v>
      </c>
      <c r="K40" s="260">
        <f>+D40-E40-F40-G40-H40-I40-J40</f>
        <v>0</v>
      </c>
    </row>
    <row r="41" spans="1:11" ht="21" hidden="1" customHeight="1" x14ac:dyDescent="0.25">
      <c r="A41" s="249"/>
      <c r="B41" s="250"/>
      <c r="C41" s="252">
        <f>+'[4]ดำเนินงานครุภัณฑ์ 310061ยั่งยืน'!C182</f>
        <v>4100306259</v>
      </c>
      <c r="D41" s="260"/>
      <c r="E41" s="260"/>
      <c r="F41" s="260"/>
      <c r="G41" s="260"/>
      <c r="H41" s="260"/>
      <c r="I41" s="260"/>
      <c r="J41" s="260"/>
      <c r="K41" s="260"/>
    </row>
    <row r="42" spans="1:11" ht="21" hidden="1" customHeight="1" x14ac:dyDescent="0.25">
      <c r="A42" s="349" t="s">
        <v>32</v>
      </c>
      <c r="B42" s="891" t="str">
        <f>+'[4]ดำเนินงานครุภัณฑ์ 310061ยั่งยืน'!E187</f>
        <v xml:space="preserve">อาคารเรียนอนุบาล ขนาด 2 ห้องเรียน </v>
      </c>
      <c r="C42" s="253" t="str">
        <f>+'[4]ดำเนินงานครุภัณฑ์ 310061ยั่งยืน'!D187</f>
        <v>ศธ 04002/ว1787 ลว.7 พค 67 โอนครั้งที่ 5</v>
      </c>
      <c r="D42" s="288">
        <f>+D43</f>
        <v>0</v>
      </c>
      <c r="E42" s="288">
        <f t="shared" ref="E42:K42" si="15">+E43</f>
        <v>0</v>
      </c>
      <c r="F42" s="288">
        <f t="shared" si="15"/>
        <v>0</v>
      </c>
      <c r="G42" s="288"/>
      <c r="H42" s="288">
        <f t="shared" si="15"/>
        <v>0</v>
      </c>
      <c r="I42" s="288">
        <f t="shared" si="15"/>
        <v>0</v>
      </c>
      <c r="J42" s="288">
        <f t="shared" si="15"/>
        <v>0</v>
      </c>
      <c r="K42" s="288">
        <f t="shared" si="15"/>
        <v>0</v>
      </c>
    </row>
    <row r="43" spans="1:11" ht="21" hidden="1" customHeight="1" x14ac:dyDescent="0.25">
      <c r="A43" s="249" t="s">
        <v>56</v>
      </c>
      <c r="B43" s="250" t="str">
        <f>+'[4]ดำเนินงานครุภัณฑ์ 310061ยั่งยืน'!E188</f>
        <v>โรงเรียนนิกรราษฎร์บํารุงวิทย์</v>
      </c>
      <c r="C43" s="251" t="str">
        <f>+'[4]ดำเนินงานครุภัณฑ์ 310061ยั่งยืน'!D188</f>
        <v>200043100B6003211498</v>
      </c>
      <c r="D43" s="260">
        <f>+'[4]ดำเนินงานครุภัณฑ์ 310061ยั่งยืน'!F212</f>
        <v>0</v>
      </c>
      <c r="E43" s="260">
        <f>+'[4]ดำเนินงานครุภัณฑ์ 310061ยั่งยืน'!G212</f>
        <v>0</v>
      </c>
      <c r="F43" s="260">
        <f>+'[4]ดำเนินงานครุภัณฑ์ 310061ยั่งยืน'!H212</f>
        <v>0</v>
      </c>
      <c r="G43" s="260">
        <f>+'[4]ดำเนินงานครุภัณฑ์ 310061ยั่งยืน'!I212</f>
        <v>0</v>
      </c>
      <c r="H43" s="260">
        <f>+'[4]ดำเนินงานครุภัณฑ์ 310061ยั่งยืน'!J212</f>
        <v>0</v>
      </c>
      <c r="I43" s="260">
        <f>+'[4]ดำเนินงานครุภัณฑ์ 310061ยั่งยืน'!K212</f>
        <v>0</v>
      </c>
      <c r="J43" s="260">
        <f>+'[4]ดำเนินงานครุภัณฑ์ 310061ยั่งยืน'!L212</f>
        <v>0</v>
      </c>
      <c r="K43" s="260">
        <f>+D43-E43-F43-G43-H43-I43-J43</f>
        <v>0</v>
      </c>
    </row>
    <row r="44" spans="1:11" ht="21" hidden="1" customHeight="1" x14ac:dyDescent="0.25">
      <c r="A44" s="249"/>
      <c r="B44" s="250"/>
      <c r="C44" s="252">
        <f>+'[4]ดำเนินงานครุภัณฑ์ 310061ยั่งยืน'!C188</f>
        <v>4100432393</v>
      </c>
      <c r="D44" s="260"/>
      <c r="E44" s="260"/>
      <c r="F44" s="260"/>
      <c r="G44" s="260"/>
      <c r="H44" s="260"/>
      <c r="I44" s="260"/>
      <c r="J44" s="260"/>
      <c r="K44" s="260"/>
    </row>
    <row r="45" spans="1:11" ht="21" hidden="1" customHeight="1" x14ac:dyDescent="0.25">
      <c r="A45" s="239"/>
      <c r="B45" s="886" t="s">
        <v>143</v>
      </c>
      <c r="C45" s="254">
        <f>+'[4]ดำเนินงานครุภัณฑ์ 310061ยั่งยืน'!D64</f>
        <v>0</v>
      </c>
      <c r="D45" s="275">
        <f>+D48+D50+D52</f>
        <v>0</v>
      </c>
      <c r="E45" s="275">
        <f t="shared" ref="E45:K45" si="16">+E48+E50+E52</f>
        <v>0</v>
      </c>
      <c r="F45" s="275">
        <f t="shared" si="16"/>
        <v>0</v>
      </c>
      <c r="G45" s="275"/>
      <c r="H45" s="275">
        <f t="shared" si="16"/>
        <v>0</v>
      </c>
      <c r="I45" s="275">
        <f t="shared" si="16"/>
        <v>0</v>
      </c>
      <c r="J45" s="275">
        <f t="shared" si="16"/>
        <v>0</v>
      </c>
      <c r="K45" s="275">
        <f t="shared" si="16"/>
        <v>0</v>
      </c>
    </row>
    <row r="46" spans="1:11" ht="42" hidden="1" customHeight="1" x14ac:dyDescent="0.25">
      <c r="A46" s="235">
        <f>+'[4]งบกัน69 งบดำเนินงาน37201'!A43</f>
        <v>0</v>
      </c>
      <c r="B46" s="255" t="str">
        <f>+'[4]ดำเนินงานครุภัณฑ์ 310061ยั่งยืน'!E63</f>
        <v>งบลงทุน ค่าครุภัณฑ์ 6611310</v>
      </c>
      <c r="C46" s="256">
        <f>+'[4]ดำเนินงานครุภัณฑ์ 310061ยั่งยืน'!C63</f>
        <v>0</v>
      </c>
      <c r="D46" s="288">
        <f>+D47</f>
        <v>0</v>
      </c>
      <c r="E46" s="288">
        <f t="shared" ref="E46:K48" si="17">+E47</f>
        <v>0</v>
      </c>
      <c r="F46" s="288">
        <f t="shared" si="17"/>
        <v>0</v>
      </c>
      <c r="G46" s="288"/>
      <c r="H46" s="288">
        <f t="shared" si="17"/>
        <v>0</v>
      </c>
      <c r="I46" s="288">
        <f t="shared" si="17"/>
        <v>0</v>
      </c>
      <c r="J46" s="288">
        <f t="shared" si="17"/>
        <v>0</v>
      </c>
      <c r="K46" s="288">
        <f t="shared" si="17"/>
        <v>0</v>
      </c>
    </row>
    <row r="47" spans="1:11" ht="21" hidden="1" customHeight="1" x14ac:dyDescent="0.25">
      <c r="A47" s="244">
        <f>+'[4]ดำเนินงานครุภัณฑ์ 310061ยั่งยืน'!A64</f>
        <v>0</v>
      </c>
      <c r="B47" s="250" t="str">
        <f>+'[4]ดำเนินงานครุภัณฑ์ 310061ยั่งยืน'!E64</f>
        <v>ครุภัณฑ์สำนักงาน 120601</v>
      </c>
      <c r="C47" s="23" t="str">
        <f>+'[4]ดำเนินงานครุภัณฑ์ 310061ยั่งยืน'!D63</f>
        <v>6611310</v>
      </c>
      <c r="D47" s="260">
        <f>+'[4]ดำเนินงานครุภัณฑ์ 310061ยั่งยืน'!F68</f>
        <v>0</v>
      </c>
      <c r="E47" s="260">
        <f>+'[4]ดำเนินงานครุภัณฑ์ 310061ยั่งยืน'!G68</f>
        <v>0</v>
      </c>
      <c r="F47" s="260">
        <f>+'[4]ดำเนินงานครุภัณฑ์ 310061ยั่งยืน'!H68</f>
        <v>0</v>
      </c>
      <c r="G47" s="260"/>
      <c r="H47" s="260">
        <f>+'[4]ดำเนินงานครุภัณฑ์ 310061ยั่งยืน'!I68</f>
        <v>0</v>
      </c>
      <c r="I47" s="260">
        <f>+'[4]ดำเนินงานครุภัณฑ์ 310061ยั่งยืน'!J68</f>
        <v>0</v>
      </c>
      <c r="J47" s="260">
        <f>+'[4]ดำเนินงานครุภัณฑ์ 310061ยั่งยืน'!K68</f>
        <v>0</v>
      </c>
      <c r="K47" s="260">
        <f>+'[4]ดำเนินงานครุภัณฑ์ 310061ยั่งยืน'!L68</f>
        <v>0</v>
      </c>
    </row>
    <row r="48" spans="1:11" ht="21" hidden="1" customHeight="1" x14ac:dyDescent="0.25">
      <c r="A48" s="235" t="str">
        <f>+'[4]งบกัน69 งบดำเนินงาน37201'!A45</f>
        <v>1.1.1</v>
      </c>
      <c r="B48" s="255" t="str">
        <f>+'[4]ดำเนินงานครุภัณฑ์ 310061ยั่งยืน'!E65</f>
        <v xml:space="preserve">เครื่องปรับอากาศแบบตั้งพื้นหรือแขวน (ระบบ INVERTER) ขนาด 20,000 บีทียู       </v>
      </c>
      <c r="C48" s="256" t="str">
        <f>+'[4]ดำเนินงานครุภัณฑ์ 310061ยั่งยืน'!C65</f>
        <v>โอนเปลี่ยนแปลงครั้งที่ 1/66 บท.กลุ่มนโยบายและแผน  ที่ ศธ 04087/1957 ลว. 28 กย 66</v>
      </c>
      <c r="D48" s="288">
        <f>+D49</f>
        <v>0</v>
      </c>
      <c r="E48" s="288">
        <f t="shared" si="17"/>
        <v>0</v>
      </c>
      <c r="F48" s="288">
        <f t="shared" si="17"/>
        <v>0</v>
      </c>
      <c r="G48" s="288"/>
      <c r="H48" s="288">
        <f t="shared" si="17"/>
        <v>0</v>
      </c>
      <c r="I48" s="288">
        <f t="shared" si="17"/>
        <v>0</v>
      </c>
      <c r="J48" s="288">
        <f t="shared" si="17"/>
        <v>0</v>
      </c>
      <c r="K48" s="288">
        <f t="shared" si="17"/>
        <v>0</v>
      </c>
    </row>
    <row r="49" spans="1:11" ht="21" customHeight="1" x14ac:dyDescent="0.25">
      <c r="A49" s="244" t="str">
        <f>+'[4]ดำเนินงานครุภัณฑ์ 310061ยั่งยืน'!A66</f>
        <v>1)</v>
      </c>
      <c r="B49" s="250" t="str">
        <f>+'[4]ดำเนินงานครุภัณฑ์ 310061ยั่งยืน'!E66</f>
        <v>สพป.ปท.2</v>
      </c>
      <c r="C49" s="23" t="str">
        <f>+'[4]ดำเนินงานครุภัณฑ์ 310061ยั่งยืน'!D65</f>
        <v>20004 31006100 3110010</v>
      </c>
      <c r="D49" s="260">
        <f>+'[4]ดำเนินงานครุภัณฑ์ 310061ยั่งยืน'!F70</f>
        <v>0</v>
      </c>
      <c r="E49" s="260">
        <f>+'[4]ดำเนินงานครุภัณฑ์ 310061ยั่งยืน'!G70</f>
        <v>0</v>
      </c>
      <c r="F49" s="260">
        <f>+'[4]ดำเนินงานครุภัณฑ์ 310061ยั่งยืน'!H70</f>
        <v>0</v>
      </c>
      <c r="G49" s="260"/>
      <c r="H49" s="260">
        <f>+'[4]ดำเนินงานครุภัณฑ์ 310061ยั่งยืน'!I70</f>
        <v>0</v>
      </c>
      <c r="I49" s="260">
        <f>+'[4]ดำเนินงานครุภัณฑ์ 310061ยั่งยืน'!J70</f>
        <v>0</v>
      </c>
      <c r="J49" s="260">
        <f>+'[4]ดำเนินงานครุภัณฑ์ 310061ยั่งยืน'!K70</f>
        <v>0</v>
      </c>
      <c r="K49" s="260">
        <f>+'[4]ดำเนินงานครุภัณฑ์ 310061ยั่งยืน'!L70</f>
        <v>0</v>
      </c>
    </row>
    <row r="50" spans="1:11" ht="21" hidden="1" customHeight="1" x14ac:dyDescent="0.25">
      <c r="A50" s="235">
        <f>+'[4]ดำเนินงานครุภัณฑ์ 310061ยั่งยืน'!A71</f>
        <v>2</v>
      </c>
      <c r="B50" s="257" t="str">
        <f>+'[4]ดำเนินงานครุภัณฑ์ 310061ยั่งยืน'!E71</f>
        <v xml:space="preserve">เครื่องปรับอากาศแบบติดผนัง (ระบบ INVERTER) ขนาด 18,000 บีทียู       </v>
      </c>
      <c r="C50" s="256" t="str">
        <f>+'[4]ดำเนินงานครุภัณฑ์ 310061ยั่งยืน'!C71</f>
        <v>โอนเปลี่ยนแปลงครั้งที่ 1/66 บท.กลุ่มนโยบายและแผน  ที่ ศธ 04087/1957 ลว. 28 กย 66</v>
      </c>
      <c r="D50" s="288">
        <f>+D51</f>
        <v>0</v>
      </c>
      <c r="E50" s="288">
        <f t="shared" ref="E50:J50" si="18">+E51</f>
        <v>0</v>
      </c>
      <c r="F50" s="288">
        <f t="shared" si="18"/>
        <v>0</v>
      </c>
      <c r="G50" s="288"/>
      <c r="H50" s="288">
        <f t="shared" si="18"/>
        <v>0</v>
      </c>
      <c r="I50" s="288">
        <f t="shared" si="18"/>
        <v>0</v>
      </c>
      <c r="J50" s="288">
        <f t="shared" si="18"/>
        <v>0</v>
      </c>
      <c r="K50" s="288">
        <f>+K51</f>
        <v>0</v>
      </c>
    </row>
    <row r="51" spans="1:11" ht="21" hidden="1" customHeight="1" x14ac:dyDescent="0.25">
      <c r="A51" s="244" t="str">
        <f>+'[4]ดำเนินงานครุภัณฑ์ 310061ยั่งยืน'!A72</f>
        <v>1)</v>
      </c>
      <c r="B51" s="258" t="str">
        <f>+'[4]ดำเนินงานครุภัณฑ์ 310061ยั่งยืน'!E72</f>
        <v>สพป.ปท.2</v>
      </c>
      <c r="C51" s="259" t="str">
        <f>+'[4]ดำเนินงานครุภัณฑ์ 310061ยั่งยืน'!D71</f>
        <v>20005 31006100 3110011</v>
      </c>
      <c r="D51" s="260">
        <f>+'[4]ดำเนินงานครุภัณฑ์ 310061ยั่งยืน'!F75</f>
        <v>0</v>
      </c>
      <c r="E51" s="260">
        <f>+'[4]ดำเนินงานครุภัณฑ์ 310061ยั่งยืน'!G75</f>
        <v>0</v>
      </c>
      <c r="F51" s="260">
        <f>+'[4]ดำเนินงานครุภัณฑ์ 310061ยั่งยืน'!H75</f>
        <v>0</v>
      </c>
      <c r="G51" s="260"/>
      <c r="H51" s="260">
        <f>+'[4]ดำเนินงานครุภัณฑ์ 310061ยั่งยืน'!I75</f>
        <v>0</v>
      </c>
      <c r="I51" s="260">
        <f>+'[4]ดำเนินงานครุภัณฑ์ 310061ยั่งยืน'!J75</f>
        <v>0</v>
      </c>
      <c r="J51" s="260">
        <f>+'[4]ดำเนินงานครุภัณฑ์ 310061ยั่งยืน'!K75</f>
        <v>0</v>
      </c>
      <c r="K51" s="260">
        <f>+'[4]ดำเนินงานครุภัณฑ์ 310061ยั่งยืน'!L75</f>
        <v>0</v>
      </c>
    </row>
    <row r="52" spans="1:11" ht="42" hidden="1" customHeight="1" x14ac:dyDescent="0.25">
      <c r="A52" s="235">
        <f>+'[4]ดำเนินงานครุภัณฑ์ 310061ยั่งยืน'!A76</f>
        <v>3</v>
      </c>
      <c r="B52" s="257" t="str">
        <f>+'[4]ดำเนินงานครุภัณฑ์ 310061ยั่งยืน'!E76</f>
        <v xml:space="preserve">โพเดียม </v>
      </c>
      <c r="C52" s="256" t="str">
        <f>+'[4]ดำเนินงานครุภัณฑ์ 310061ยั่งยืน'!C76</f>
        <v>โอนเปลี่ยนแปลงครั้งที่ 1/66 บท.กลุ่มนโยบายและแผน  ที่ ศธ 04087/1957 ลว. 28 กย 66</v>
      </c>
      <c r="D52" s="288">
        <f>+D53</f>
        <v>0</v>
      </c>
      <c r="E52" s="288">
        <f t="shared" ref="E52:K52" si="19">+E53</f>
        <v>0</v>
      </c>
      <c r="F52" s="288">
        <f t="shared" si="19"/>
        <v>0</v>
      </c>
      <c r="G52" s="288"/>
      <c r="H52" s="288">
        <f t="shared" si="19"/>
        <v>0</v>
      </c>
      <c r="I52" s="288">
        <f t="shared" si="19"/>
        <v>0</v>
      </c>
      <c r="J52" s="288">
        <f t="shared" si="19"/>
        <v>0</v>
      </c>
      <c r="K52" s="288">
        <f t="shared" si="19"/>
        <v>0</v>
      </c>
    </row>
    <row r="53" spans="1:11" ht="21" hidden="1" customHeight="1" x14ac:dyDescent="0.25">
      <c r="A53" s="244" t="str">
        <f>+'[4]ดำเนินงานครุภัณฑ์ 310061ยั่งยืน'!A77</f>
        <v>1)</v>
      </c>
      <c r="B53" s="258" t="str">
        <f>+'[4]ดำเนินงานครุภัณฑ์ 310061ยั่งยืน'!E77</f>
        <v>สพป.ปท.2</v>
      </c>
      <c r="C53" s="259" t="str">
        <f>+'[4]ดำเนินงานครุภัณฑ์ 310061ยั่งยืน'!D76</f>
        <v>20008 31006100 3110014</v>
      </c>
      <c r="D53" s="260">
        <f>+'[4]ดำเนินงานครุภัณฑ์ 310061ยั่งยืน'!F77</f>
        <v>0</v>
      </c>
      <c r="E53" s="260">
        <f>+'[4]ดำเนินงานครุภัณฑ์ 310061ยั่งยืน'!G80</f>
        <v>0</v>
      </c>
      <c r="F53" s="260">
        <f>+'[4]ดำเนินงานครุภัณฑ์ 310061ยั่งยืน'!H80</f>
        <v>0</v>
      </c>
      <c r="G53" s="260">
        <f>+'[4]ดำเนินงานครุภัณฑ์ 310061ยั่งยืน'!I80</f>
        <v>0</v>
      </c>
      <c r="H53" s="260">
        <f>+'[4]ดำเนินงานครุภัณฑ์ 310061ยั่งยืน'!J80</f>
        <v>0</v>
      </c>
      <c r="I53" s="260">
        <f>+'[4]ดำเนินงานครุภัณฑ์ 310061ยั่งยืน'!K80</f>
        <v>0</v>
      </c>
      <c r="J53" s="260">
        <f>+'[4]ดำเนินงานครุภัณฑ์ 310061ยั่งยืน'!L80</f>
        <v>0</v>
      </c>
      <c r="K53" s="260">
        <f>+'[4]ดำเนินงานครุภัณฑ์ 310061ยั่งยืน'!L77</f>
        <v>0</v>
      </c>
    </row>
    <row r="54" spans="1:11" ht="42" hidden="1" customHeight="1" x14ac:dyDescent="0.25">
      <c r="A54" s="239"/>
      <c r="B54" s="886" t="str">
        <f>+'[4]ดำเนินงานครุภัณฑ์ 310061ยั่งยืน'!E81</f>
        <v>ครุภัณฑ์โฆษณาและเผยแพร่ 120601</v>
      </c>
      <c r="C54" s="254">
        <f>+'[4]ดำเนินงานครุภัณฑ์ 310061ยั่งยืน'!D68</f>
        <v>0</v>
      </c>
      <c r="D54" s="275">
        <f>+D55+D57+D59</f>
        <v>0</v>
      </c>
      <c r="E54" s="275">
        <f t="shared" ref="E54:K54" si="20">+E55+E57+E59</f>
        <v>0</v>
      </c>
      <c r="F54" s="275">
        <f t="shared" si="20"/>
        <v>0</v>
      </c>
      <c r="G54" s="275"/>
      <c r="H54" s="275">
        <f t="shared" si="20"/>
        <v>0</v>
      </c>
      <c r="I54" s="275">
        <f t="shared" si="20"/>
        <v>0</v>
      </c>
      <c r="J54" s="275">
        <f t="shared" si="20"/>
        <v>0</v>
      </c>
      <c r="K54" s="275">
        <f t="shared" si="20"/>
        <v>0</v>
      </c>
    </row>
    <row r="55" spans="1:11" ht="21" hidden="1" customHeight="1" x14ac:dyDescent="0.25">
      <c r="A55" s="235">
        <f>+'[4]ดำเนินงานครุภัณฑ์ 310061ยั่งยืน'!A82</f>
        <v>1</v>
      </c>
      <c r="B55" s="255" t="str">
        <f>+'[4]ดำเนินงานครุภัณฑ์ 310061ยั่งยืน'!E82</f>
        <v xml:space="preserve">โทรทัศน์สีแอล อี ดี (LED TV) แบบ Smart TV ระดับความละเอียดจอภาพ 3840 x 2160 พิกเซล ขนาด 75 นิ้ว </v>
      </c>
      <c r="C55" s="256" t="str">
        <f>+'[4]ดำเนินงานครุภัณฑ์ 310061ยั่งยืน'!C82</f>
        <v>โอนเปลี่ยนแปลงครั้งที่ 1/66 บท.กลุ่มนโยบายและแผน  ที่ ศธ 04087/1957 ลว. 28 กย 66</v>
      </c>
      <c r="D55" s="288">
        <f>+D56</f>
        <v>0</v>
      </c>
      <c r="E55" s="288">
        <f t="shared" ref="E55:K55" si="21">+E56</f>
        <v>0</v>
      </c>
      <c r="F55" s="288">
        <f t="shared" si="21"/>
        <v>0</v>
      </c>
      <c r="G55" s="288"/>
      <c r="H55" s="288">
        <f t="shared" si="21"/>
        <v>0</v>
      </c>
      <c r="I55" s="288">
        <f t="shared" si="21"/>
        <v>0</v>
      </c>
      <c r="J55" s="288">
        <f t="shared" si="21"/>
        <v>0</v>
      </c>
      <c r="K55" s="288">
        <f t="shared" si="21"/>
        <v>0</v>
      </c>
    </row>
    <row r="56" spans="1:11" ht="42" hidden="1" customHeight="1" x14ac:dyDescent="0.25">
      <c r="A56" s="244" t="str">
        <f>+'[4]ดำเนินงานครุภัณฑ์ 310061ยั่งยืน'!A83</f>
        <v>1)</v>
      </c>
      <c r="B56" s="258" t="str">
        <f>+'[4]ดำเนินงานครุภัณฑ์ 310061ยั่งยืน'!E94</f>
        <v>สพป.ปท.2</v>
      </c>
      <c r="C56" s="259" t="str">
        <f>+'[4]ดำเนินงานครุภัณฑ์ 310061ยั่งยืน'!D82</f>
        <v>20007 31006100 3110012</v>
      </c>
      <c r="D56" s="260">
        <f>+'[4]ดำเนินงานครุภัณฑ์ 310061ยั่งยืน'!F87</f>
        <v>0</v>
      </c>
      <c r="E56" s="260">
        <f>+'[4]ดำเนินงานครุภัณฑ์ 310061ยั่งยืน'!G87</f>
        <v>0</v>
      </c>
      <c r="F56" s="260">
        <f>+'[4]ดำเนินงานครุภัณฑ์ 310061ยั่งยืน'!H87</f>
        <v>0</v>
      </c>
      <c r="G56" s="260"/>
      <c r="H56" s="260">
        <f>+'[4]ดำเนินงานครุภัณฑ์ 310061ยั่งยืน'!I87</f>
        <v>0</v>
      </c>
      <c r="I56" s="260">
        <f>+'[4]ดำเนินงานครุภัณฑ์ 310061ยั่งยืน'!J87</f>
        <v>0</v>
      </c>
      <c r="J56" s="260">
        <f>+'[4]ดำเนินงานครุภัณฑ์ 310061ยั่งยืน'!K87</f>
        <v>0</v>
      </c>
      <c r="K56" s="260">
        <f>+'[4]ดำเนินงานครุภัณฑ์ 310061ยั่งยืน'!L87</f>
        <v>0</v>
      </c>
    </row>
    <row r="57" spans="1:11" ht="21" hidden="1" customHeight="1" x14ac:dyDescent="0.25">
      <c r="A57" s="235">
        <f>+'[4]ดำเนินงานครุภัณฑ์ 310061ยั่งยืน'!A88</f>
        <v>2</v>
      </c>
      <c r="B57" s="257" t="str">
        <f>+'[4]ดำเนินงานครุภัณฑ์ 310061ยั่งยืน'!E88</f>
        <v xml:space="preserve">ไมโครโฟนไร้สาย </v>
      </c>
      <c r="C57" s="256" t="str">
        <f>+'[4]ดำเนินงานครุภัณฑ์ 310061ยั่งยืน'!C88</f>
        <v>โอนเปลี่ยนแปลงครั้งที่ 1/66 บท.กลุ่มนโยบายและแผน  ที่ ศธ 04087/1957 ลว. 28 กย 66</v>
      </c>
      <c r="D57" s="288">
        <f>+D58</f>
        <v>0</v>
      </c>
      <c r="E57" s="288">
        <f t="shared" ref="E57:K57" si="22">+E58</f>
        <v>0</v>
      </c>
      <c r="F57" s="288">
        <f t="shared" si="22"/>
        <v>0</v>
      </c>
      <c r="G57" s="288"/>
      <c r="H57" s="288">
        <f t="shared" si="22"/>
        <v>0</v>
      </c>
      <c r="I57" s="288">
        <f t="shared" si="22"/>
        <v>0</v>
      </c>
      <c r="J57" s="288">
        <f t="shared" si="22"/>
        <v>0</v>
      </c>
      <c r="K57" s="288">
        <f t="shared" si="22"/>
        <v>0</v>
      </c>
    </row>
    <row r="58" spans="1:11" ht="21" hidden="1" customHeight="1" x14ac:dyDescent="0.25">
      <c r="A58" s="244" t="str">
        <f>+'[4]ดำเนินงานครุภัณฑ์ 310061ยั่งยืน'!A89</f>
        <v>1)</v>
      </c>
      <c r="B58" s="258" t="str">
        <f>+'[4]ดำเนินงานครุภัณฑ์ 310061ยั่งยืน'!E89</f>
        <v>สพป.ปท.2</v>
      </c>
      <c r="C58" s="259" t="str">
        <f>+'[4]ดำเนินงานครุภัณฑ์ 310061ยั่งยืน'!D88</f>
        <v>20008 31006100 3110013</v>
      </c>
      <c r="D58" s="260">
        <f>+'[4]ดำเนินงานครุภัณฑ์ 310061ยั่งยืน'!F92</f>
        <v>0</v>
      </c>
      <c r="E58" s="260">
        <f>+'[4]ดำเนินงานครุภัณฑ์ 310061ยั่งยืน'!G92</f>
        <v>0</v>
      </c>
      <c r="F58" s="260">
        <f>+'[4]ดำเนินงานครุภัณฑ์ 310061ยั่งยืน'!H92</f>
        <v>0</v>
      </c>
      <c r="G58" s="260"/>
      <c r="H58" s="260">
        <f>+'[4]ดำเนินงานครุภัณฑ์ 310061ยั่งยืน'!I92</f>
        <v>0</v>
      </c>
      <c r="I58" s="260">
        <f>+'[4]ดำเนินงานครุภัณฑ์ 310061ยั่งยืน'!J92</f>
        <v>0</v>
      </c>
      <c r="J58" s="260">
        <f>+'[4]ดำเนินงานครุภัณฑ์ 310061ยั่งยืน'!K92</f>
        <v>0</v>
      </c>
      <c r="K58" s="260">
        <f>+'[4]ดำเนินงานครุภัณฑ์ 310061ยั่งยืน'!L92</f>
        <v>0</v>
      </c>
    </row>
    <row r="59" spans="1:11" ht="42" hidden="1" customHeight="1" x14ac:dyDescent="0.25">
      <c r="A59" s="235">
        <f>+'[4]ดำเนินงานครุภัณฑ์ 310061ยั่งยืน'!A93</f>
        <v>3</v>
      </c>
      <c r="B59" s="257" t="str">
        <f>+'[4]ดำเนินงานครุภัณฑ์ 310061ยั่งยืน'!E93</f>
        <v xml:space="preserve">เครื่องมัลติมีเดีย โปรเจคเตอร์ ระดับ XGA ขนาด 5000 ANSI Lumens  </v>
      </c>
      <c r="C59" s="256" t="str">
        <f>+'[4]ดำเนินงานครุภัณฑ์ 310061ยั่งยืน'!C93</f>
        <v>โอนเปลี่ยนแปลงครั้งที่ 1/66 บท.กลุ่มนโยบายและแผน  ที่ ศธ 04087/1957 ลว. 28 กย 66</v>
      </c>
      <c r="D59" s="288">
        <f>+D60</f>
        <v>0</v>
      </c>
      <c r="E59" s="288">
        <f t="shared" ref="E59:K59" si="23">+E60</f>
        <v>0</v>
      </c>
      <c r="F59" s="288">
        <f t="shared" si="23"/>
        <v>0</v>
      </c>
      <c r="G59" s="288"/>
      <c r="H59" s="288">
        <f t="shared" si="23"/>
        <v>0</v>
      </c>
      <c r="I59" s="288">
        <f t="shared" si="23"/>
        <v>0</v>
      </c>
      <c r="J59" s="288">
        <f t="shared" si="23"/>
        <v>0</v>
      </c>
      <c r="K59" s="288">
        <f t="shared" si="23"/>
        <v>0</v>
      </c>
    </row>
    <row r="60" spans="1:11" ht="21" hidden="1" customHeight="1" x14ac:dyDescent="0.25">
      <c r="A60" s="244" t="str">
        <f>+'[4]ดำเนินงานครุภัณฑ์ 310061ยั่งยืน'!A94</f>
        <v>1)</v>
      </c>
      <c r="B60" s="258" t="str">
        <f>+'[4]ดำเนินงานครุภัณฑ์ 310061ยั่งยืน'!E94</f>
        <v>สพป.ปท.2</v>
      </c>
      <c r="C60" s="259" t="str">
        <f>+'[4]ดำเนินงานครุภัณฑ์ 310061ยั่งยืน'!D93</f>
        <v>20009 31006100 3110015</v>
      </c>
      <c r="D60" s="260">
        <f>+'[4]ดำเนินงานครุภัณฑ์ 310061ยั่งยืน'!F97</f>
        <v>0</v>
      </c>
      <c r="E60" s="260">
        <f>+'[4]ดำเนินงานครุภัณฑ์ 310061ยั่งยืน'!G97</f>
        <v>0</v>
      </c>
      <c r="F60" s="260">
        <f>+'[4]ดำเนินงานครุภัณฑ์ 310061ยั่งยืน'!H97</f>
        <v>0</v>
      </c>
      <c r="G60" s="260"/>
      <c r="H60" s="260">
        <f>+'[4]ดำเนินงานครุภัณฑ์ 310061ยั่งยืน'!I97</f>
        <v>0</v>
      </c>
      <c r="I60" s="260">
        <f>+'[4]ดำเนินงานครุภัณฑ์ 310061ยั่งยืน'!J97</f>
        <v>0</v>
      </c>
      <c r="J60" s="260">
        <f>+'[4]ดำเนินงานครุภัณฑ์ 310061ยั่งยืน'!K97</f>
        <v>0</v>
      </c>
      <c r="K60" s="260">
        <f>+'[4]ดำเนินงานครุภัณฑ์ 310061ยั่งยืน'!L97</f>
        <v>0</v>
      </c>
    </row>
    <row r="61" spans="1:11" s="6" customFormat="1" ht="21" hidden="1" customHeight="1" x14ac:dyDescent="0.25">
      <c r="A61" s="235">
        <f>+'[4]งบกัน69 งบดำเนินงาน37201'!A58</f>
        <v>0</v>
      </c>
      <c r="B61" s="255" t="str">
        <f>+'[4]ดำเนินงานครุภัณฑ์ 310061ยั่งยืน'!E78</f>
        <v>เบิก</v>
      </c>
      <c r="C61" s="256">
        <f>+'[4]ดำเนินงานครุภัณฑ์ 310061ยั่งยืน'!C78</f>
        <v>20</v>
      </c>
      <c r="D61" s="288">
        <f>+D62</f>
        <v>0</v>
      </c>
      <c r="E61" s="288">
        <f t="shared" ref="E61:K61" si="24">+E62</f>
        <v>0</v>
      </c>
      <c r="F61" s="288">
        <f t="shared" si="24"/>
        <v>0</v>
      </c>
      <c r="G61" s="288"/>
      <c r="H61" s="288">
        <f t="shared" si="24"/>
        <v>0</v>
      </c>
      <c r="I61" s="288">
        <f t="shared" si="24"/>
        <v>0</v>
      </c>
      <c r="J61" s="288">
        <f t="shared" si="24"/>
        <v>0</v>
      </c>
      <c r="K61" s="288">
        <f t="shared" si="24"/>
        <v>0</v>
      </c>
    </row>
    <row r="62" spans="1:11" s="6" customFormat="1" ht="9" hidden="1" customHeight="1" x14ac:dyDescent="0.25">
      <c r="A62" s="244">
        <f>+'[4]ดำเนินงานครุภัณฑ์ 310061ยั่งยืน'!A79</f>
        <v>0</v>
      </c>
      <c r="B62" s="250">
        <f>+'[4]ดำเนินงานครุภัณฑ์ 310061ยั่งยืน'!E79</f>
        <v>0</v>
      </c>
      <c r="C62" s="23" t="str">
        <f>+'[4]ดำเนินงานครุภัณฑ์ 310061ยั่งยืน'!D78</f>
        <v>KB3100006110</v>
      </c>
      <c r="D62" s="260">
        <f>+'[4]ดำเนินงานครุภัณฑ์ 310061ยั่งยืน'!F83</f>
        <v>0</v>
      </c>
      <c r="E62" s="260">
        <f>+'[4]ดำเนินงานครุภัณฑ์ 310061ยั่งยืน'!G83</f>
        <v>0</v>
      </c>
      <c r="F62" s="260">
        <f>+'[4]ดำเนินงานครุภัณฑ์ 310061ยั่งยืน'!H83</f>
        <v>0</v>
      </c>
      <c r="G62" s="260"/>
      <c r="H62" s="260">
        <f>+'[4]ดำเนินงานครุภัณฑ์ 310061ยั่งยืน'!I83</f>
        <v>0</v>
      </c>
      <c r="I62" s="260">
        <f>+'[4]ดำเนินงานครุภัณฑ์ 310061ยั่งยืน'!J83</f>
        <v>0</v>
      </c>
      <c r="J62" s="260">
        <f>+'[4]ดำเนินงานครุภัณฑ์ 310061ยั่งยืน'!K83</f>
        <v>0</v>
      </c>
      <c r="K62" s="260">
        <f>+'[4]ดำเนินงานครุภัณฑ์ 310061ยั่งยืน'!L83</f>
        <v>0</v>
      </c>
    </row>
    <row r="63" spans="1:11" ht="21" hidden="1" customHeight="1" x14ac:dyDescent="0.25">
      <c r="A63" s="244"/>
      <c r="B63" s="258"/>
      <c r="C63" s="259"/>
      <c r="D63" s="260"/>
      <c r="E63" s="260"/>
      <c r="F63" s="260"/>
      <c r="G63" s="260"/>
      <c r="H63" s="260"/>
      <c r="I63" s="260"/>
      <c r="J63" s="260"/>
      <c r="K63" s="260"/>
    </row>
    <row r="64" spans="1:11" ht="21" hidden="1" customHeight="1" x14ac:dyDescent="0.25">
      <c r="A64" s="244"/>
      <c r="B64" s="258"/>
      <c r="C64" s="259"/>
      <c r="D64" s="260"/>
      <c r="E64" s="260"/>
      <c r="F64" s="260"/>
      <c r="G64" s="260"/>
      <c r="H64" s="260"/>
      <c r="I64" s="260"/>
      <c r="J64" s="260"/>
      <c r="K64" s="260"/>
    </row>
    <row r="65" spans="1:11" ht="21" customHeight="1" x14ac:dyDescent="0.25">
      <c r="A65" s="233" t="s">
        <v>59</v>
      </c>
      <c r="B65" s="261" t="str">
        <f>+'[4]งบกัน69 งบดำเนินงาน37201'!E5</f>
        <v>แผนงานพื้นฐานด้านการพัฒนาและเสริมสร้างศักยภาพทรัพยากรมนุษย์</v>
      </c>
      <c r="C65" s="234"/>
      <c r="D65" s="262">
        <f>+D66</f>
        <v>147392</v>
      </c>
      <c r="E65" s="262">
        <f t="shared" ref="E65:K66" si="25">+E66</f>
        <v>0</v>
      </c>
      <c r="F65" s="262">
        <f t="shared" si="25"/>
        <v>59992</v>
      </c>
      <c r="G65" s="262">
        <f t="shared" si="25"/>
        <v>0</v>
      </c>
      <c r="H65" s="262">
        <f t="shared" si="25"/>
        <v>0</v>
      </c>
      <c r="I65" s="262">
        <f t="shared" si="25"/>
        <v>87400</v>
      </c>
      <c r="J65" s="262">
        <f t="shared" si="25"/>
        <v>0</v>
      </c>
      <c r="K65" s="262">
        <f t="shared" si="25"/>
        <v>0</v>
      </c>
    </row>
    <row r="66" spans="1:11" ht="42" customHeight="1" x14ac:dyDescent="0.25">
      <c r="A66" s="263">
        <v>1</v>
      </c>
      <c r="B66" s="300" t="str">
        <f>+'[4]งบกัน69 งบดำเนินงาน37201'!E6</f>
        <v xml:space="preserve">ผลผลิตผู้จบการศึกษาภาคบังคับ </v>
      </c>
      <c r="C66" s="264" t="str">
        <f>+'[4]งบกัน69 งบดำเนินงาน37201'!D6</f>
        <v>20004 37001</v>
      </c>
      <c r="D66" s="265">
        <f>+D67</f>
        <v>147392</v>
      </c>
      <c r="E66" s="265">
        <f t="shared" si="25"/>
        <v>0</v>
      </c>
      <c r="F66" s="265">
        <f t="shared" si="25"/>
        <v>59992</v>
      </c>
      <c r="G66" s="265">
        <f t="shared" si="25"/>
        <v>0</v>
      </c>
      <c r="H66" s="265">
        <f t="shared" si="25"/>
        <v>0</v>
      </c>
      <c r="I66" s="265">
        <f t="shared" si="25"/>
        <v>87400</v>
      </c>
      <c r="J66" s="265">
        <f t="shared" si="25"/>
        <v>0</v>
      </c>
      <c r="K66" s="265">
        <f t="shared" si="25"/>
        <v>0</v>
      </c>
    </row>
    <row r="67" spans="1:11" ht="21" customHeight="1" x14ac:dyDescent="0.25">
      <c r="A67" s="239"/>
      <c r="B67" s="886" t="s">
        <v>253</v>
      </c>
      <c r="C67" s="268" t="s">
        <v>254</v>
      </c>
      <c r="D67" s="269">
        <f>+D69+D76</f>
        <v>147392</v>
      </c>
      <c r="E67" s="269">
        <f t="shared" ref="E67:K67" si="26">+E69+E76</f>
        <v>0</v>
      </c>
      <c r="F67" s="269">
        <f t="shared" si="26"/>
        <v>59992</v>
      </c>
      <c r="G67" s="269">
        <f t="shared" si="26"/>
        <v>0</v>
      </c>
      <c r="H67" s="269">
        <f t="shared" si="26"/>
        <v>0</v>
      </c>
      <c r="I67" s="269">
        <f t="shared" si="26"/>
        <v>87400</v>
      </c>
      <c r="J67" s="269">
        <f t="shared" si="26"/>
        <v>0</v>
      </c>
      <c r="K67" s="269">
        <f t="shared" si="26"/>
        <v>0</v>
      </c>
    </row>
    <row r="68" spans="1:11" ht="42" customHeight="1" x14ac:dyDescent="0.25">
      <c r="A68" s="237">
        <v>1.1000000000000001</v>
      </c>
      <c r="B68" s="313" t="s">
        <v>255</v>
      </c>
      <c r="C68" s="266" t="s">
        <v>256</v>
      </c>
      <c r="D68" s="267">
        <f>+D69</f>
        <v>87400</v>
      </c>
      <c r="E68" s="267">
        <f t="shared" ref="E68:J68" si="27">+E69</f>
        <v>0</v>
      </c>
      <c r="F68" s="267">
        <f t="shared" si="27"/>
        <v>0</v>
      </c>
      <c r="G68" s="267">
        <f t="shared" si="27"/>
        <v>0</v>
      </c>
      <c r="H68" s="267">
        <f t="shared" si="27"/>
        <v>0</v>
      </c>
      <c r="I68" s="267">
        <f t="shared" si="27"/>
        <v>87400</v>
      </c>
      <c r="J68" s="267">
        <f t="shared" si="27"/>
        <v>0</v>
      </c>
      <c r="K68" s="267">
        <f>+K69</f>
        <v>0</v>
      </c>
    </row>
    <row r="69" spans="1:11" ht="21" customHeight="1" x14ac:dyDescent="0.25">
      <c r="A69" s="239"/>
      <c r="B69" s="886" t="str">
        <f>+'[4]งบกัน69 งบดำเนินงาน37201'!E7</f>
        <v>งบดำเนินงาน</v>
      </c>
      <c r="C69" s="268" t="s">
        <v>254</v>
      </c>
      <c r="D69" s="269">
        <f>+D71</f>
        <v>87400</v>
      </c>
      <c r="E69" s="269">
        <f t="shared" ref="E69:K69" si="28">+E71</f>
        <v>0</v>
      </c>
      <c r="F69" s="269">
        <f t="shared" si="28"/>
        <v>0</v>
      </c>
      <c r="G69" s="269">
        <f t="shared" si="28"/>
        <v>0</v>
      </c>
      <c r="H69" s="269">
        <f t="shared" si="28"/>
        <v>0</v>
      </c>
      <c r="I69" s="269">
        <f t="shared" si="28"/>
        <v>87400</v>
      </c>
      <c r="J69" s="269">
        <f t="shared" si="28"/>
        <v>0</v>
      </c>
      <c r="K69" s="269">
        <f t="shared" si="28"/>
        <v>0</v>
      </c>
    </row>
    <row r="70" spans="1:11" ht="42" customHeight="1" x14ac:dyDescent="0.25">
      <c r="A70" s="270" t="s">
        <v>35</v>
      </c>
      <c r="B70" s="892" t="s">
        <v>257</v>
      </c>
      <c r="C70" s="271"/>
      <c r="D70" s="272">
        <f>+D71</f>
        <v>87400</v>
      </c>
      <c r="E70" s="272">
        <f t="shared" ref="E70:K70" si="29">+E71</f>
        <v>0</v>
      </c>
      <c r="F70" s="272">
        <f t="shared" si="29"/>
        <v>0</v>
      </c>
      <c r="G70" s="272">
        <f t="shared" si="29"/>
        <v>0</v>
      </c>
      <c r="H70" s="272">
        <f t="shared" si="29"/>
        <v>0</v>
      </c>
      <c r="I70" s="272">
        <f t="shared" si="29"/>
        <v>87400</v>
      </c>
      <c r="J70" s="272">
        <f t="shared" si="29"/>
        <v>0</v>
      </c>
      <c r="K70" s="272">
        <f t="shared" si="29"/>
        <v>0</v>
      </c>
    </row>
    <row r="71" spans="1:11" ht="21" customHeight="1" x14ac:dyDescent="0.25">
      <c r="A71" s="244" t="s">
        <v>56</v>
      </c>
      <c r="B71" s="258" t="s">
        <v>146</v>
      </c>
      <c r="C71" s="1206">
        <v>2.0004350020019999E+18</v>
      </c>
      <c r="D71" s="260">
        <f>+'[4]งบกัน69 งบดำเนินงาน37201'!F16</f>
        <v>87400</v>
      </c>
      <c r="E71" s="260">
        <f>+'[4]งบกัน69 งบดำเนินงาน37201'!G16</f>
        <v>0</v>
      </c>
      <c r="F71" s="260">
        <f>+'[4]งบกัน69 งบดำเนินงาน37201'!H16</f>
        <v>0</v>
      </c>
      <c r="G71" s="260">
        <f>+'[4]งบกัน69 งบดำเนินงาน37201'!I16</f>
        <v>0</v>
      </c>
      <c r="H71" s="260">
        <f>+'[4]งบกัน69 งบดำเนินงาน37201'!J16</f>
        <v>0</v>
      </c>
      <c r="I71" s="260">
        <f>+'[4]งบกัน69 งบดำเนินงาน37201'!K16</f>
        <v>87400</v>
      </c>
      <c r="J71" s="260">
        <f>+'[4]งบกัน69 งบดำเนินงาน37201'!L16</f>
        <v>0</v>
      </c>
      <c r="K71" s="260">
        <f>+D71-E71-F71-G71-H71-I71-J71</f>
        <v>0</v>
      </c>
    </row>
    <row r="72" spans="1:11" ht="21" customHeight="1" x14ac:dyDescent="0.25">
      <c r="A72" s="244"/>
      <c r="B72" s="820" t="str">
        <f>+'[4]งบกัน69 งบดำเนินงาน37201'!D10</f>
        <v>ส. 24 ก.ย. 69 ครบ 24 ต.ค. 69</v>
      </c>
      <c r="C72" s="290">
        <f>+'[4]งบกัน69 งบดำเนินงาน37201'!C10</f>
        <v>4100947811</v>
      </c>
      <c r="D72" s="260"/>
      <c r="E72" s="260"/>
      <c r="F72" s="274"/>
      <c r="G72" s="274"/>
      <c r="H72" s="274"/>
      <c r="I72" s="274"/>
      <c r="J72" s="274"/>
      <c r="K72" s="260"/>
    </row>
    <row r="73" spans="1:11" ht="21" customHeight="1" x14ac:dyDescent="0.25">
      <c r="A73" s="244"/>
      <c r="B73" s="258" t="s">
        <v>258</v>
      </c>
      <c r="C73" s="78"/>
      <c r="D73" s="260"/>
      <c r="E73" s="260"/>
      <c r="F73" s="260"/>
      <c r="G73" s="260"/>
      <c r="H73" s="260">
        <f>+'[4]สิ่งก่อสร้าง งบอุดหนุน  67'!J76</f>
        <v>0</v>
      </c>
      <c r="I73" s="260"/>
      <c r="J73" s="260">
        <f>+'[4]สิ่งก่อสร้าง งบอุดหนุน  67'!L76</f>
        <v>0</v>
      </c>
      <c r="K73" s="260"/>
    </row>
    <row r="74" spans="1:11" ht="21" customHeight="1" x14ac:dyDescent="0.25">
      <c r="A74" s="244"/>
      <c r="B74" s="893"/>
      <c r="C74" s="78"/>
      <c r="D74" s="260"/>
      <c r="E74" s="260"/>
      <c r="F74" s="260"/>
      <c r="G74" s="260"/>
      <c r="H74" s="260"/>
      <c r="I74" s="260"/>
      <c r="J74" s="260"/>
      <c r="K74" s="260"/>
    </row>
    <row r="75" spans="1:11" ht="33.6" customHeight="1" x14ac:dyDescent="0.25">
      <c r="A75" s="237">
        <f>+'[4]งบกัน69 งบดำเนินงาน37201'!A17</f>
        <v>1.2</v>
      </c>
      <c r="B75" s="313" t="str">
        <f>+'[4]งบกัน69 งบดำเนินงาน37201'!E17</f>
        <v xml:space="preserve">กิจกรรมรองการวิจัยเพื่อพัฒนานวัตกรรมการจัดการศึกษา </v>
      </c>
      <c r="C75" s="266" t="str">
        <f>+'[4]งบกัน69 งบดำเนินงาน37201'!D17</f>
        <v>20004 69 05165 52018</v>
      </c>
      <c r="D75" s="267">
        <f>+D76</f>
        <v>59992</v>
      </c>
      <c r="E75" s="267">
        <f t="shared" ref="E75:K76" si="30">+E76</f>
        <v>0</v>
      </c>
      <c r="F75" s="267">
        <f t="shared" si="30"/>
        <v>59992</v>
      </c>
      <c r="G75" s="267">
        <f t="shared" si="30"/>
        <v>0</v>
      </c>
      <c r="H75" s="267">
        <f t="shared" si="30"/>
        <v>0</v>
      </c>
      <c r="I75" s="267">
        <f t="shared" si="30"/>
        <v>0</v>
      </c>
      <c r="J75" s="267">
        <f t="shared" si="30"/>
        <v>0</v>
      </c>
      <c r="K75" s="267">
        <f t="shared" si="30"/>
        <v>0</v>
      </c>
    </row>
    <row r="76" spans="1:11" ht="21" customHeight="1" x14ac:dyDescent="0.25">
      <c r="A76" s="239"/>
      <c r="B76" s="886" t="str">
        <f>+'[4]งบกัน69 งบดำเนินงาน37201'!E18</f>
        <v xml:space="preserve"> งบดำเนินงาน 69112xx</v>
      </c>
      <c r="C76" s="1249">
        <f>+'[4]งบกัน69 งบดำเนินงาน37201'!C26:D26</f>
        <v>0</v>
      </c>
      <c r="D76" s="269">
        <f>+D77</f>
        <v>59992</v>
      </c>
      <c r="E76" s="269">
        <f t="shared" si="30"/>
        <v>0</v>
      </c>
      <c r="F76" s="269">
        <f t="shared" si="30"/>
        <v>59992</v>
      </c>
      <c r="G76" s="269">
        <f t="shared" si="30"/>
        <v>0</v>
      </c>
      <c r="H76" s="269">
        <f t="shared" si="30"/>
        <v>0</v>
      </c>
      <c r="I76" s="269">
        <f t="shared" si="30"/>
        <v>0</v>
      </c>
      <c r="J76" s="269">
        <f t="shared" si="30"/>
        <v>0</v>
      </c>
      <c r="K76" s="269">
        <f t="shared" si="30"/>
        <v>0</v>
      </c>
    </row>
    <row r="77" spans="1:11" ht="21" customHeight="1" x14ac:dyDescent="0.25">
      <c r="A77" s="1207" t="s">
        <v>122</v>
      </c>
      <c r="B77" s="255" t="str">
        <f>+'[4]งบกัน69 งบดำเนินงาน37201'!E19</f>
        <v xml:space="preserve">ค่าใช้จ่ายในการดำเนินโครงการขับเคลื่อนการพัฒนาคุณภาพชีวิตและการเรียนรู้ของนักเรียนในโครงการด้วยรักและห่วงใยในพระบรมราชูปถัมภ์ สมเด็จพระกนิษฐาธิราชเจ้า กรมสมเด็จพระเทพรัตนราชสุดา สยามบรมราชกุมารี        </v>
      </c>
      <c r="C77" s="1208" t="str">
        <f>+[5]มัธยม350002!$C$77:$D$77</f>
        <v>ที่ ศธ04002/ว16797 ลว 17  ก.ย. 69 ครั้งที่ 931</v>
      </c>
      <c r="D77" s="288">
        <f>SUM(D78:D82)</f>
        <v>59992</v>
      </c>
      <c r="E77" s="288">
        <f t="shared" ref="E77:K77" si="31">SUM(E78:E82)</f>
        <v>0</v>
      </c>
      <c r="F77" s="288">
        <f t="shared" si="31"/>
        <v>59992</v>
      </c>
      <c r="G77" s="288">
        <f t="shared" si="31"/>
        <v>0</v>
      </c>
      <c r="H77" s="288">
        <f t="shared" si="31"/>
        <v>0</v>
      </c>
      <c r="I77" s="288">
        <f t="shared" si="31"/>
        <v>0</v>
      </c>
      <c r="J77" s="288">
        <f t="shared" si="31"/>
        <v>0</v>
      </c>
      <c r="K77" s="288">
        <f t="shared" si="31"/>
        <v>0</v>
      </c>
    </row>
    <row r="78" spans="1:11" ht="21" customHeight="1" x14ac:dyDescent="0.25">
      <c r="A78" s="1201" t="s">
        <v>56</v>
      </c>
      <c r="B78" s="258" t="str">
        <f>+'[4]งบกัน69 งบดำเนินงาน37201'!E20</f>
        <v xml:space="preserve"> ร.ร.รวมราษฎร์สามัคคี</v>
      </c>
      <c r="C78" s="273" t="str">
        <f>+'[4]งบกัน69 งบดำเนินงาน37201'!C20</f>
        <v>4100940013</v>
      </c>
      <c r="D78" s="260">
        <f>+'[4]งบกัน69 งบดำเนินงาน37201'!F26</f>
        <v>29995</v>
      </c>
      <c r="E78" s="260">
        <f>+'[4]งบกัน69 งบดำเนินงาน37201'!G26</f>
        <v>0</v>
      </c>
      <c r="F78" s="260">
        <f>+'[4]งบกัน69 งบดำเนินงาน37201'!H26</f>
        <v>29995</v>
      </c>
      <c r="G78" s="260">
        <f>+'[4]งบกัน69 งบดำเนินงาน37201'!I26</f>
        <v>0</v>
      </c>
      <c r="H78" s="260">
        <f>+'[4]งบกัน69 งบดำเนินงาน37201'!J26</f>
        <v>0</v>
      </c>
      <c r="I78" s="260">
        <f>+'[4]งบกัน69 งบดำเนินงาน37201'!K26</f>
        <v>0</v>
      </c>
      <c r="J78" s="260">
        <f>+'[4]งบกัน69 งบดำเนินงาน37201'!L26</f>
        <v>0</v>
      </c>
      <c r="K78" s="260">
        <f>+'[4]งบกัน69 งบดำเนินงาน37201'!M26</f>
        <v>0</v>
      </c>
    </row>
    <row r="79" spans="1:11" ht="21" customHeight="1" x14ac:dyDescent="0.25">
      <c r="A79" s="1201"/>
      <c r="B79" s="1209" t="str">
        <f>+'[4]งบกัน69 งบดำเนินงาน37201'!C21</f>
        <v>ส. 22 ก.ย. 69 ครบ 7 ต.ค. 69</v>
      </c>
      <c r="C79" s="273" t="str">
        <f>+'[4]งบกัน69 งบดำเนินงาน37201'!E21</f>
        <v>จัดทำแปลงเกษตร</v>
      </c>
      <c r="D79" s="260"/>
      <c r="E79" s="260"/>
      <c r="F79" s="260"/>
      <c r="G79" s="260"/>
      <c r="H79" s="274"/>
      <c r="I79" s="274"/>
      <c r="J79" s="274"/>
      <c r="K79" s="260"/>
    </row>
    <row r="80" spans="1:11" ht="21" customHeight="1" x14ac:dyDescent="0.25">
      <c r="A80" s="1201" t="str">
        <f>+'[4]งบกัน69 งบดำเนินงาน37201'!A27</f>
        <v>2)</v>
      </c>
      <c r="B80" s="258" t="str">
        <f>+'[4]งบกัน69 งบดำเนินงาน37201'!E27</f>
        <v xml:space="preserve"> ร.ร.ร่วมจิตประสาท</v>
      </c>
      <c r="C80" s="273" t="str">
        <f>+'[4]งบกัน69 งบดำเนินงาน37201'!C27</f>
        <v>4100947143</v>
      </c>
      <c r="D80" s="260">
        <f>+'[4]งบกัน69 งบดำเนินงาน37201'!F33</f>
        <v>29997</v>
      </c>
      <c r="E80" s="260">
        <f>+'[4]งบกัน69 งบดำเนินงาน37201'!G33</f>
        <v>0</v>
      </c>
      <c r="F80" s="260">
        <f>+'[4]งบกัน69 งบดำเนินงาน37201'!H33</f>
        <v>29997</v>
      </c>
      <c r="G80" s="260">
        <f>+'[4]งบกัน69 งบดำเนินงาน37201'!I33</f>
        <v>0</v>
      </c>
      <c r="H80" s="260">
        <f>+'[4]งบกัน69 งบดำเนินงาน37201'!J33</f>
        <v>0</v>
      </c>
      <c r="I80" s="260">
        <f>+'[4]งบกัน69 งบดำเนินงาน37201'!K33</f>
        <v>0</v>
      </c>
      <c r="J80" s="260">
        <f>+'[4]งบกัน69 งบดำเนินงาน37201'!L33</f>
        <v>0</v>
      </c>
      <c r="K80" s="260">
        <f>+'[4]งบกัน69 งบดำเนินงาน37201'!M33</f>
        <v>0</v>
      </c>
    </row>
    <row r="81" spans="1:11" ht="21" customHeight="1" x14ac:dyDescent="0.25">
      <c r="A81" s="1201"/>
      <c r="B81" s="1209" t="str">
        <f>+'[4]งบกัน69 งบดำเนินงาน37201'!C28</f>
        <v>ส. 23 ก.ย. 69 ครบ 8 ต.ค. 69</v>
      </c>
      <c r="C81" s="273" t="str">
        <f>+'[4]งบกัน69 งบดำเนินงาน37201'!E28</f>
        <v>จัดทำแปลงเกษตร</v>
      </c>
      <c r="D81" s="260"/>
      <c r="E81" s="260"/>
      <c r="F81" s="260"/>
      <c r="G81" s="260"/>
      <c r="H81" s="274"/>
      <c r="I81" s="274"/>
      <c r="J81" s="274"/>
      <c r="K81" s="260"/>
    </row>
    <row r="82" spans="1:11" ht="33.6" hidden="1" customHeight="1" x14ac:dyDescent="0.25">
      <c r="A82" s="1201"/>
      <c r="B82" s="258"/>
      <c r="C82" s="78"/>
      <c r="D82" s="260"/>
      <c r="E82" s="260"/>
      <c r="F82" s="260"/>
      <c r="G82" s="260"/>
      <c r="H82" s="260">
        <f>+'[4]สิ่งก่อสร้าง งบอุดหนุน  67'!J85</f>
        <v>0</v>
      </c>
      <c r="I82" s="260"/>
      <c r="J82" s="260">
        <f>+'[4]สิ่งก่อสร้าง งบอุดหนุน  67'!L85</f>
        <v>0</v>
      </c>
      <c r="K82" s="260"/>
    </row>
    <row r="83" spans="1:11" ht="16.95" hidden="1" customHeight="1" x14ac:dyDescent="0.25">
      <c r="A83" s="1201"/>
      <c r="B83" s="258"/>
      <c r="C83" s="78"/>
      <c r="D83" s="1210"/>
      <c r="E83" s="1210"/>
      <c r="F83" s="1210"/>
      <c r="G83" s="1210"/>
      <c r="H83" s="260"/>
      <c r="I83" s="260"/>
      <c r="J83" s="260"/>
      <c r="K83" s="260"/>
    </row>
    <row r="84" spans="1:11" ht="21" hidden="1" customHeight="1" x14ac:dyDescent="0.25">
      <c r="A84" s="275"/>
      <c r="B84" s="894" t="s">
        <v>259</v>
      </c>
      <c r="C84" s="268">
        <f>+'[4]งบกัน69 งบดำเนินงาน37201'!D34</f>
        <v>6911320</v>
      </c>
      <c r="D84" s="275"/>
      <c r="E84" s="275"/>
      <c r="F84" s="275"/>
      <c r="G84" s="275"/>
      <c r="H84" s="275"/>
      <c r="I84" s="275"/>
      <c r="J84" s="275"/>
      <c r="K84" s="275"/>
    </row>
    <row r="85" spans="1:11" ht="21" hidden="1" customHeight="1" x14ac:dyDescent="0.25">
      <c r="A85" s="272" t="str">
        <f>+'[4]สิ่งก่อสร้าง งบอุดหนุน  67'!A95</f>
        <v>1.1.2</v>
      </c>
      <c r="B85" s="895" t="str">
        <f>+'[4]สิ่งก่อสร้าง งบอุดหนุน  67'!E95</f>
        <v xml:space="preserve">ปรับปรุงซ่อมแซมระบบไฟฟ้าและประปา สำหรับสถานศึกษาที่ประสบภัยธรรมชาติ </v>
      </c>
      <c r="C85" s="277" t="str">
        <f>+'[4]งบกัน69 งบดำเนินงาน37201'!E34</f>
        <v xml:space="preserve">  งบลงทุน ค่าที่ดินและสิ่งก่อสร้าง </v>
      </c>
      <c r="D85" s="272">
        <f>D86</f>
        <v>0</v>
      </c>
      <c r="E85" s="272">
        <f t="shared" ref="E85:K85" si="32">E86</f>
        <v>0</v>
      </c>
      <c r="F85" s="272">
        <f t="shared" si="32"/>
        <v>0</v>
      </c>
      <c r="G85" s="272">
        <f t="shared" si="32"/>
        <v>0</v>
      </c>
      <c r="H85" s="272">
        <f t="shared" si="32"/>
        <v>0</v>
      </c>
      <c r="I85" s="272">
        <f t="shared" si="32"/>
        <v>0</v>
      </c>
      <c r="J85" s="272">
        <f t="shared" si="32"/>
        <v>0</v>
      </c>
      <c r="K85" s="272">
        <f t="shared" si="32"/>
        <v>0</v>
      </c>
    </row>
    <row r="86" spans="1:11" ht="21" hidden="1" customHeight="1" x14ac:dyDescent="0.25">
      <c r="A86" s="244"/>
      <c r="B86" s="258"/>
      <c r="C86" s="78"/>
      <c r="D86" s="260"/>
      <c r="E86" s="260"/>
      <c r="F86" s="260"/>
      <c r="G86" s="260"/>
      <c r="H86" s="260">
        <f>+'[4]สิ่งก่อสร้าง งบอุดหนุน  67'!J101</f>
        <v>0</v>
      </c>
      <c r="I86" s="260">
        <f>+'[4]สิ่งก่อสร้าง งบอุดหนุน  67'!L101</f>
        <v>0</v>
      </c>
      <c r="J86" s="1211"/>
      <c r="K86" s="260">
        <f>+D86-E86-F86-G86-H86-I86-J86</f>
        <v>0</v>
      </c>
    </row>
    <row r="87" spans="1:11" ht="21" hidden="1" customHeight="1" x14ac:dyDescent="0.25">
      <c r="A87" s="270"/>
      <c r="B87" s="895"/>
      <c r="C87" s="277"/>
      <c r="D87" s="272">
        <f>SUM(D85:D86)</f>
        <v>0</v>
      </c>
      <c r="E87" s="272"/>
      <c r="F87" s="272"/>
      <c r="G87" s="272"/>
      <c r="H87" s="272"/>
      <c r="I87" s="272"/>
      <c r="J87" s="272"/>
      <c r="K87" s="272"/>
    </row>
    <row r="88" spans="1:11" ht="21" hidden="1" customHeight="1" x14ac:dyDescent="0.25">
      <c r="A88" s="244"/>
      <c r="B88" s="258"/>
      <c r="C88" s="78"/>
      <c r="D88" s="260"/>
      <c r="E88" s="260">
        <f>+'[4]สิ่งก่อสร้าง งบอุดหนุน  67'!H107</f>
        <v>0</v>
      </c>
      <c r="F88" s="274"/>
      <c r="G88" s="274"/>
      <c r="H88" s="274">
        <f>+'[4]สิ่งก่อสร้าง งบอุดหนุน  67'!J107</f>
        <v>0</v>
      </c>
      <c r="I88" s="274">
        <f>+'[4]สิ่งก่อสร้าง งบอุดหนุน  67'!L107</f>
        <v>0</v>
      </c>
      <c r="J88" s="274">
        <f>+'[4]สิ่งก่อสร้าง งบอุดหนุน  67'!M107</f>
        <v>0</v>
      </c>
      <c r="K88" s="260">
        <f>+'[4]สิ่งก่อสร้าง งบอุดหนุน  67'!N107</f>
        <v>0</v>
      </c>
    </row>
    <row r="89" spans="1:11" ht="21" hidden="1" customHeight="1" x14ac:dyDescent="0.25">
      <c r="A89" s="270"/>
      <c r="B89" s="896"/>
      <c r="C89" s="278"/>
      <c r="D89" s="272">
        <f>+D90</f>
        <v>0</v>
      </c>
      <c r="E89" s="272">
        <f t="shared" ref="E89:K89" si="33">+E90</f>
        <v>0</v>
      </c>
      <c r="F89" s="279">
        <f t="shared" si="33"/>
        <v>0</v>
      </c>
      <c r="G89" s="279"/>
      <c r="H89" s="279">
        <f t="shared" si="33"/>
        <v>0</v>
      </c>
      <c r="I89" s="279">
        <f t="shared" si="33"/>
        <v>0</v>
      </c>
      <c r="J89" s="279">
        <f t="shared" si="33"/>
        <v>0</v>
      </c>
      <c r="K89" s="272">
        <f t="shared" si="33"/>
        <v>0</v>
      </c>
    </row>
    <row r="90" spans="1:11" ht="21" hidden="1" customHeight="1" x14ac:dyDescent="0.25">
      <c r="A90" s="244"/>
      <c r="B90" s="258"/>
      <c r="C90" s="78"/>
      <c r="D90" s="260"/>
      <c r="E90" s="260">
        <f>+'[4]สิ่งก่อสร้าง งบอุดหนุน  67'!H113</f>
        <v>0</v>
      </c>
      <c r="F90" s="260"/>
      <c r="G90" s="260"/>
      <c r="H90" s="260">
        <f>+'[4]สิ่งก่อสร้าง งบอุดหนุน  67'!J113</f>
        <v>0</v>
      </c>
      <c r="I90" s="260">
        <f>+'[4]สิ่งก่อสร้าง งบอุดหนุน  67'!L113</f>
        <v>0</v>
      </c>
      <c r="J90" s="260">
        <f>+'[4]สิ่งก่อสร้าง งบอุดหนุน  67'!M113</f>
        <v>0</v>
      </c>
      <c r="K90" s="260">
        <f>+'[4]สิ่งก่อสร้าง งบอุดหนุน  67'!N113</f>
        <v>0</v>
      </c>
    </row>
    <row r="91" spans="1:11" s="6" customFormat="1" ht="30.6" hidden="1" customHeight="1" x14ac:dyDescent="0.25">
      <c r="A91" s="270"/>
      <c r="B91" s="897">
        <f>+'[4]งบอุดหนุน 350002'!D7</f>
        <v>6911410</v>
      </c>
      <c r="C91" s="278"/>
      <c r="D91" s="272">
        <f>+D92</f>
        <v>0</v>
      </c>
      <c r="E91" s="272">
        <f t="shared" ref="E91:K91" si="34">+E92</f>
        <v>0</v>
      </c>
      <c r="F91" s="272">
        <f t="shared" si="34"/>
        <v>0</v>
      </c>
      <c r="G91" s="272">
        <f t="shared" si="34"/>
        <v>0</v>
      </c>
      <c r="H91" s="272">
        <f t="shared" si="34"/>
        <v>0</v>
      </c>
      <c r="I91" s="272">
        <f t="shared" si="34"/>
        <v>0</v>
      </c>
      <c r="J91" s="272">
        <f t="shared" si="34"/>
        <v>0</v>
      </c>
      <c r="K91" s="272">
        <f t="shared" si="34"/>
        <v>0</v>
      </c>
    </row>
    <row r="92" spans="1:11" ht="63" hidden="1" customHeight="1" x14ac:dyDescent="0.25">
      <c r="A92" s="338"/>
      <c r="B92" s="898" t="str">
        <f>+'[4]งบอุดหนุน 350002'!E7</f>
        <v>งบเงินอุดหนุน</v>
      </c>
      <c r="C92" s="339">
        <f>+'[4]งบอุดหนุน 350002'!D7</f>
        <v>6911410</v>
      </c>
      <c r="D92" s="340">
        <f>SUM(D93:D97)</f>
        <v>0</v>
      </c>
      <c r="E92" s="340">
        <f>SUM(E93:E97)</f>
        <v>0</v>
      </c>
      <c r="F92" s="340">
        <f>SUM(F93:F97)</f>
        <v>0</v>
      </c>
      <c r="G92" s="340">
        <f>SUM(G95:G96)</f>
        <v>0</v>
      </c>
      <c r="H92" s="340">
        <f t="shared" ref="H92:K92" si="35">SUM(H95:H96)</f>
        <v>0</v>
      </c>
      <c r="I92" s="340">
        <f t="shared" si="35"/>
        <v>0</v>
      </c>
      <c r="J92" s="340">
        <f t="shared" si="35"/>
        <v>0</v>
      </c>
      <c r="K92" s="340">
        <f t="shared" si="35"/>
        <v>0</v>
      </c>
    </row>
    <row r="93" spans="1:11" ht="15.75" hidden="1" customHeight="1" x14ac:dyDescent="0.25">
      <c r="A93" s="235" t="s">
        <v>60</v>
      </c>
      <c r="B93" s="255" t="str">
        <f>+'[4]งบอุดหนุน 350002'!E9</f>
        <v xml:space="preserve">ค่าใช้จ่ายในการปรับปรุงฟื้นฟูอาคาร สิ่งก่อสร้าง และระบบสาธารณูปโภคที่ประสบภัยธรรมชาติ </v>
      </c>
      <c r="C93" s="253" t="str">
        <f>+'[4]งบอุดหนุน 350002'!C9:D9</f>
        <v>20004350002004100006</v>
      </c>
      <c r="D93" s="288">
        <f>+'[4]สิ่งก่อสร้าง งบอุดหนุน  67'!G120</f>
        <v>0</v>
      </c>
      <c r="E93" s="288">
        <f>+'[4]สิ่งก่อสร้าง งบอุดหนุน  67'!H120</f>
        <v>0</v>
      </c>
      <c r="F93" s="289">
        <f>+'[4]สิ่งก่อสร้าง งบอุดหนุน  67'!I120</f>
        <v>0</v>
      </c>
      <c r="G93" s="289"/>
      <c r="H93" s="289">
        <f>+'[4]สิ่งก่อสร้าง งบอุดหนุน  67'!J120</f>
        <v>0</v>
      </c>
      <c r="I93" s="289">
        <f>+'[4]สิ่งก่อสร้าง งบอุดหนุน  67'!L120</f>
        <v>0</v>
      </c>
      <c r="J93" s="289">
        <f>+'[4]สิ่งก่อสร้าง งบอุดหนุน  67'!M120</f>
        <v>0</v>
      </c>
      <c r="K93" s="288">
        <f>+'[4]สิ่งก่อสร้าง งบอุดหนุน  67'!N120</f>
        <v>0</v>
      </c>
    </row>
    <row r="94" spans="1:11" ht="63" hidden="1" customHeight="1" x14ac:dyDescent="0.25">
      <c r="A94" s="244"/>
      <c r="B94" s="250"/>
      <c r="C94" s="78" t="str">
        <f>+'[4]งบอุดหนุน 350002'!C10:D10</f>
        <v>ศธ 04002/ว1064 ลว. 17 มีค 68</v>
      </c>
      <c r="D94" s="260"/>
      <c r="E94" s="260"/>
      <c r="F94" s="274"/>
      <c r="G94" s="274"/>
      <c r="H94" s="274"/>
      <c r="I94" s="274"/>
      <c r="J94" s="274"/>
      <c r="K94" s="260"/>
    </row>
    <row r="95" spans="1:11" ht="21" hidden="1" customHeight="1" x14ac:dyDescent="0.25">
      <c r="A95" s="244" t="s">
        <v>56</v>
      </c>
      <c r="B95" s="250" t="str">
        <f>+'[4]งบอุดหนุน 350002'!E10</f>
        <v>ร.ร.วัดเกตประภา</v>
      </c>
      <c r="C95" s="78" t="str">
        <f>+'[4]งบอุดหนุน 350002'!C9:D9</f>
        <v>20004350002004100006</v>
      </c>
      <c r="D95" s="260">
        <f>+'[4]งบอุดหนุน 350002'!F10</f>
        <v>0</v>
      </c>
      <c r="E95" s="260">
        <f>+'[4]งบอุดหนุน 350002'!G16</f>
        <v>0</v>
      </c>
      <c r="F95" s="260">
        <f>+'[4]งบอุดหนุน 350002'!H16</f>
        <v>0</v>
      </c>
      <c r="G95" s="260">
        <f>+'[4]งบอุดหนุน 350002'!I16</f>
        <v>0</v>
      </c>
      <c r="H95" s="260">
        <f>+'[4]งบอุดหนุน 350002'!J16</f>
        <v>0</v>
      </c>
      <c r="I95" s="260">
        <f>+'[4]งบอุดหนุน 350002'!K16</f>
        <v>0</v>
      </c>
      <c r="J95" s="260">
        <f>+'[4]งบอุดหนุน 350002'!L16</f>
        <v>0</v>
      </c>
      <c r="K95" s="260">
        <f>+D95-E95-F95-G95-H95-I95-J95</f>
        <v>0</v>
      </c>
    </row>
    <row r="96" spans="1:11" ht="63" hidden="1" customHeight="1" x14ac:dyDescent="0.25">
      <c r="A96" s="244" t="s">
        <v>57</v>
      </c>
      <c r="B96" s="250" t="str">
        <f>+'[4]งบอุดหนุน 350002'!E18</f>
        <v>ร.ร.วัดเจริญบุญ</v>
      </c>
      <c r="C96" s="78" t="str">
        <f>+'[4]งบอุดหนุน 350002'!C9:D9</f>
        <v>20004350002004100006</v>
      </c>
      <c r="D96" s="260">
        <f>+'[4]งบอุดหนุน 350002'!F29</f>
        <v>0</v>
      </c>
      <c r="E96" s="260">
        <f>+'[4]งบอุดหนุน 350002'!G29</f>
        <v>0</v>
      </c>
      <c r="F96" s="260">
        <f>+'[4]งบอุดหนุน 350002'!H29</f>
        <v>0</v>
      </c>
      <c r="G96" s="260">
        <f>+'[4]งบอุดหนุน 350002'!I29</f>
        <v>0</v>
      </c>
      <c r="H96" s="260">
        <f>+'[4]งบอุดหนุน 350002'!J29</f>
        <v>0</v>
      </c>
      <c r="I96" s="260">
        <f>+'[4]งบอุดหนุน 350002'!K29</f>
        <v>0</v>
      </c>
      <c r="J96" s="260">
        <f>+'[4]งบอุดหนุน 350002'!L29</f>
        <v>0</v>
      </c>
      <c r="K96" s="260">
        <f>+D96-E96-F96-G96-H96-I96-J96</f>
        <v>0</v>
      </c>
    </row>
    <row r="97" spans="1:11" ht="15.75" hidden="1" customHeight="1" x14ac:dyDescent="0.25">
      <c r="A97" s="244"/>
      <c r="B97" s="250"/>
      <c r="C97" s="78"/>
      <c r="D97" s="260"/>
      <c r="E97" s="260"/>
      <c r="F97" s="274"/>
      <c r="G97" s="274"/>
      <c r="H97" s="274"/>
      <c r="I97" s="274"/>
      <c r="J97" s="274"/>
      <c r="K97" s="260"/>
    </row>
    <row r="98" spans="1:11" ht="15" hidden="1" customHeight="1" x14ac:dyDescent="0.25">
      <c r="A98" s="270" t="str">
        <f>+'[4]สิ่งก่อสร้าง งบอุดหนุน  67'!A121</f>
        <v>3.1.7</v>
      </c>
      <c r="B98" s="899" t="str">
        <f>+'[4]สิ่งก่อสร้าง งบอุดหนุน  67'!E121</f>
        <v xml:space="preserve">เครื่องพิมพ์ Multifunction แบบฉีดหมึกพร้อมติดตั้งถังหมึกพิมพ์ (Ink Tank Printer)      </v>
      </c>
      <c r="C98" s="278"/>
      <c r="D98" s="272">
        <f>+'[4]สิ่งก่อสร้าง งบอุดหนุน  67'!G121</f>
        <v>0</v>
      </c>
      <c r="E98" s="272">
        <f>+'[4]สิ่งก่อสร้าง งบอุดหนุน  67'!H121</f>
        <v>0</v>
      </c>
      <c r="F98" s="279">
        <f>+'[4]สิ่งก่อสร้าง งบอุดหนุน  67'!I121</f>
        <v>0</v>
      </c>
      <c r="G98" s="279"/>
      <c r="H98" s="279">
        <f>+'[4]สิ่งก่อสร้าง งบอุดหนุน  67'!J121</f>
        <v>0</v>
      </c>
      <c r="I98" s="279">
        <f>+'[4]สิ่งก่อสร้าง งบอุดหนุน  67'!L121</f>
        <v>0</v>
      </c>
      <c r="J98" s="279">
        <f>+'[4]สิ่งก่อสร้าง งบอุดหนุน  67'!M121</f>
        <v>0</v>
      </c>
      <c r="K98" s="272">
        <f>+'[4]สิ่งก่อสร้าง งบอุดหนุน  67'!N121</f>
        <v>0</v>
      </c>
    </row>
    <row r="99" spans="1:11" ht="15" hidden="1" customHeight="1" x14ac:dyDescent="0.25">
      <c r="A99" s="244" t="str">
        <f>+'[4]สิ่งก่อสร้าง งบอุดหนุน  67'!A122</f>
        <v>3.1.7.1</v>
      </c>
      <c r="B99" s="258" t="str">
        <f>+'[4]สิ่งก่อสร้าง งบอุดหนุน  67'!E122</f>
        <v>สพป.ปท.2 จำนวน 3 เครื่อง</v>
      </c>
      <c r="C99" s="78" t="str">
        <f>+'[4]สิ่งก่อสร้าง งบอุดหนุน  67'!F122</f>
        <v>2000436002110DBW</v>
      </c>
      <c r="D99" s="260">
        <f>+'[4]สิ่งก่อสร้าง งบอุดหนุน  67'!G127</f>
        <v>0</v>
      </c>
      <c r="E99" s="260">
        <f>+'[4]สิ่งก่อสร้าง งบอุดหนุน  67'!H127</f>
        <v>0</v>
      </c>
      <c r="F99" s="274">
        <f>+'[4]สิ่งก่อสร้าง งบอุดหนุน  67'!I127</f>
        <v>0</v>
      </c>
      <c r="G99" s="274"/>
      <c r="H99" s="274">
        <f>+'[4]สิ่งก่อสร้าง งบอุดหนุน  67'!J127</f>
        <v>0</v>
      </c>
      <c r="I99" s="274">
        <f>+'[4]สิ่งก่อสร้าง งบอุดหนุน  67'!L127</f>
        <v>0</v>
      </c>
      <c r="J99" s="274">
        <f>+'[4]สิ่งก่อสร้าง งบอุดหนุน  67'!M127</f>
        <v>0</v>
      </c>
      <c r="K99" s="260">
        <f>+'[4]สิ่งก่อสร้าง งบอุดหนุน  67'!N127</f>
        <v>0</v>
      </c>
    </row>
    <row r="100" spans="1:11" ht="15" hidden="1" customHeight="1" x14ac:dyDescent="0.25">
      <c r="A100" s="280">
        <f>+'[4]สิ่งก่อสร้าง งบอุดหนุน  67'!A128</f>
        <v>3.2</v>
      </c>
      <c r="B100" s="900" t="str">
        <f>+'[4]สิ่งก่อสร้าง งบอุดหนุน  67'!E128</f>
        <v xml:space="preserve">กิจกรรมการจัดการศึกษามัธยมศึกษาตอนต้นสำหรับโรงเรียนปกติ  </v>
      </c>
      <c r="C100" s="281" t="str">
        <f>+'[4]สิ่งก่อสร้าง งบอุดหนุน  67'!F128</f>
        <v>200041300P2792</v>
      </c>
      <c r="D100" s="282">
        <f>+'[4]สิ่งก่อสร้าง งบอุดหนุน  67'!G128</f>
        <v>0</v>
      </c>
      <c r="E100" s="282">
        <f>+'[4]สิ่งก่อสร้าง งบอุดหนุน  67'!H128</f>
        <v>0</v>
      </c>
      <c r="F100" s="283">
        <f>+'[4]สิ่งก่อสร้าง งบอุดหนุน  67'!I128</f>
        <v>0</v>
      </c>
      <c r="G100" s="283"/>
      <c r="H100" s="283">
        <f>+'[4]สิ่งก่อสร้าง งบอุดหนุน  67'!J128</f>
        <v>0</v>
      </c>
      <c r="I100" s="283">
        <f>+'[4]สิ่งก่อสร้าง งบอุดหนุน  67'!L128</f>
        <v>0</v>
      </c>
      <c r="J100" s="283">
        <f>+'[4]สิ่งก่อสร้าง งบอุดหนุน  67'!M128</f>
        <v>0</v>
      </c>
      <c r="K100" s="282">
        <f>+'[4]สิ่งก่อสร้าง งบอุดหนุน  67'!N128</f>
        <v>0</v>
      </c>
    </row>
    <row r="101" spans="1:11" ht="15" hidden="1" customHeight="1" x14ac:dyDescent="0.25">
      <c r="A101" s="275">
        <f>+'[4]สิ่งก่อสร้าง งบอุดหนุน  67'!A129</f>
        <v>0</v>
      </c>
      <c r="B101" s="886" t="str">
        <f>+'[4]สิ่งก่อสร้าง งบอุดหนุน  67'!E129</f>
        <v>งบดำเนินงาน</v>
      </c>
      <c r="C101" s="284">
        <v>6711220</v>
      </c>
      <c r="D101" s="275">
        <f>+'[4]สิ่งก่อสร้าง งบอุดหนุน  67'!G129</f>
        <v>0</v>
      </c>
      <c r="E101" s="275">
        <f>+'[4]สิ่งก่อสร้าง งบอุดหนุน  67'!H129</f>
        <v>0</v>
      </c>
      <c r="F101" s="276">
        <f>+'[4]สิ่งก่อสร้าง งบอุดหนุน  67'!I129</f>
        <v>0</v>
      </c>
      <c r="G101" s="276"/>
      <c r="H101" s="276">
        <f>+'[4]สิ่งก่อสร้าง งบอุดหนุน  67'!J129</f>
        <v>0</v>
      </c>
      <c r="I101" s="276">
        <f>+'[4]สิ่งก่อสร้าง งบอุดหนุน  67'!L129</f>
        <v>0</v>
      </c>
      <c r="J101" s="276">
        <f>+'[4]สิ่งก่อสร้าง งบอุดหนุน  67'!M129</f>
        <v>0</v>
      </c>
      <c r="K101" s="275">
        <f>+'[4]สิ่งก่อสร้าง งบอุดหนุน  67'!N129</f>
        <v>0</v>
      </c>
    </row>
    <row r="102" spans="1:11" ht="15" hidden="1" customHeight="1" x14ac:dyDescent="0.25">
      <c r="A102" s="270" t="str">
        <f>+'[4]สิ่งก่อสร้าง งบอุดหนุน  67'!A130</f>
        <v>3.2.1</v>
      </c>
      <c r="B102" s="899" t="str">
        <f>+'[4]สิ่งก่อสร้าง งบอุดหนุน  67'!E130</f>
        <v>ปรับปรุงซ่อมแซมผนังอาคาร ท่อลำเลียงน้ำและซ่อมพื้นดาดฟ้ารั่วซึม</v>
      </c>
      <c r="C102" s="278"/>
      <c r="D102" s="272">
        <f>+'[4]สิ่งก่อสร้าง งบอุดหนุน  67'!G130</f>
        <v>0</v>
      </c>
      <c r="E102" s="272">
        <f>+'[4]สิ่งก่อสร้าง งบอุดหนุน  67'!H130</f>
        <v>0</v>
      </c>
      <c r="F102" s="279">
        <f>+'[4]สิ่งก่อสร้าง งบอุดหนุน  67'!I130</f>
        <v>0</v>
      </c>
      <c r="G102" s="279"/>
      <c r="H102" s="279">
        <f>+'[4]สิ่งก่อสร้าง งบอุดหนุน  67'!J130</f>
        <v>0</v>
      </c>
      <c r="I102" s="279">
        <f>+'[4]สิ่งก่อสร้าง งบอุดหนุน  67'!L130</f>
        <v>0</v>
      </c>
      <c r="J102" s="279">
        <f>+'[4]สิ่งก่อสร้าง งบอุดหนุน  67'!M130</f>
        <v>0</v>
      </c>
      <c r="K102" s="272">
        <f>+'[4]สิ่งก่อสร้าง งบอุดหนุน  67'!N130</f>
        <v>0</v>
      </c>
    </row>
    <row r="103" spans="1:11" ht="15" hidden="1" customHeight="1" x14ac:dyDescent="0.25">
      <c r="A103" s="244" t="str">
        <f>+'[4]สิ่งก่อสร้าง งบอุดหนุน  67'!A131</f>
        <v>3.2.1.1</v>
      </c>
      <c r="B103" s="258" t="str">
        <f>+'[4]สิ่งก่อสร้าง งบอุดหนุน  67'!E131</f>
        <v>สพป.ปท.2</v>
      </c>
      <c r="C103" s="78" t="str">
        <f>+'[4]สิ่งก่อสร้าง งบอุดหนุน  67'!F131</f>
        <v>2000436002000000</v>
      </c>
      <c r="D103" s="260">
        <f>+'[4]สิ่งก่อสร้าง งบอุดหนุน  67'!G136</f>
        <v>0</v>
      </c>
      <c r="E103" s="260">
        <f>+'[4]สิ่งก่อสร้าง งบอุดหนุน  67'!H136</f>
        <v>0</v>
      </c>
      <c r="F103" s="274">
        <f>+'[4]สิ่งก่อสร้าง งบอุดหนุน  67'!I136</f>
        <v>0</v>
      </c>
      <c r="G103" s="274"/>
      <c r="H103" s="274">
        <f>+'[4]สิ่งก่อสร้าง งบอุดหนุน  67'!J136</f>
        <v>0</v>
      </c>
      <c r="I103" s="274">
        <f>+'[4]สิ่งก่อสร้าง งบอุดหนุน  67'!L136</f>
        <v>0</v>
      </c>
      <c r="J103" s="274">
        <f>+'[4]สิ่งก่อสร้าง งบอุดหนุน  67'!M136</f>
        <v>0</v>
      </c>
      <c r="K103" s="260">
        <f>+'[4]สิ่งก่อสร้าง งบอุดหนุน  67'!N136</f>
        <v>0</v>
      </c>
    </row>
    <row r="104" spans="1:11" ht="15" hidden="1" customHeight="1" x14ac:dyDescent="0.25">
      <c r="A104" s="237">
        <v>1.2</v>
      </c>
      <c r="B104" s="313" t="str">
        <f>+'[4]งบกัน69 งบดำเนินงาน37201'!E44</f>
        <v xml:space="preserve">กิจกรรมก่อสร้างปรับปรุง ซ่อมแซมอาคารเรียนและสิ่งก่อสร้างประกอบสำหรับโรงเรียนปกติ </v>
      </c>
      <c r="C104" s="266" t="str">
        <f>+'[4]งบกัน69 งบดำเนินงาน37201'!D44</f>
        <v>20004  68 01056 00000</v>
      </c>
      <c r="D104" s="285">
        <f>+D105</f>
        <v>0</v>
      </c>
      <c r="E104" s="285">
        <f t="shared" ref="E104:K104" si="36">+E105</f>
        <v>0</v>
      </c>
      <c r="F104" s="285">
        <f t="shared" si="36"/>
        <v>0</v>
      </c>
      <c r="G104" s="285"/>
      <c r="H104" s="285">
        <f t="shared" si="36"/>
        <v>0</v>
      </c>
      <c r="I104" s="285">
        <f t="shared" si="36"/>
        <v>0</v>
      </c>
      <c r="J104" s="285">
        <f t="shared" si="36"/>
        <v>0</v>
      </c>
      <c r="K104" s="285">
        <f t="shared" si="36"/>
        <v>0</v>
      </c>
    </row>
    <row r="105" spans="1:11" ht="15" hidden="1" customHeight="1" x14ac:dyDescent="0.25">
      <c r="A105" s="275">
        <f>+'[4]สิ่งก่อสร้าง งบอุดหนุน  67'!A138</f>
        <v>0</v>
      </c>
      <c r="B105" s="901" t="str">
        <f>+'[4]งบกัน69 งบดำเนินงาน37201'!E34</f>
        <v xml:space="preserve">  งบลงทุน ค่าที่ดินและสิ่งก่อสร้าง </v>
      </c>
      <c r="C105" s="286">
        <f>+'[4]งบกัน69 งบดำเนินงาน37201'!D34</f>
        <v>6911320</v>
      </c>
      <c r="D105" s="275">
        <f>+D106+D109+D112</f>
        <v>0</v>
      </c>
      <c r="E105" s="275">
        <f t="shared" ref="E105:K105" si="37">+E106+E109+E112</f>
        <v>0</v>
      </c>
      <c r="F105" s="275">
        <f t="shared" si="37"/>
        <v>0</v>
      </c>
      <c r="G105" s="275">
        <f t="shared" si="37"/>
        <v>0</v>
      </c>
      <c r="H105" s="275">
        <f t="shared" si="37"/>
        <v>0</v>
      </c>
      <c r="I105" s="275">
        <f t="shared" si="37"/>
        <v>0</v>
      </c>
      <c r="J105" s="275">
        <f t="shared" si="37"/>
        <v>0</v>
      </c>
      <c r="K105" s="275">
        <f t="shared" si="37"/>
        <v>0</v>
      </c>
    </row>
    <row r="106" spans="1:11" ht="15.75" hidden="1" customHeight="1" x14ac:dyDescent="0.25">
      <c r="A106" s="235" t="s">
        <v>122</v>
      </c>
      <c r="B106" s="430" t="str">
        <f>+'[4]งบกัน69 งบดำเนินงาน37201'!E45</f>
        <v>อาคารเรียนน๊อคดาวน์</v>
      </c>
      <c r="C106" s="431" t="s">
        <v>186</v>
      </c>
      <c r="D106" s="288">
        <f>SUM(D107:D108)</f>
        <v>0</v>
      </c>
      <c r="E106" s="288">
        <f t="shared" ref="E106:K106" si="38">SUM(E107:E108)</f>
        <v>0</v>
      </c>
      <c r="F106" s="288">
        <f t="shared" si="38"/>
        <v>0</v>
      </c>
      <c r="G106" s="288">
        <f t="shared" si="38"/>
        <v>0</v>
      </c>
      <c r="H106" s="288">
        <f t="shared" si="38"/>
        <v>0</v>
      </c>
      <c r="I106" s="288">
        <f t="shared" si="38"/>
        <v>0</v>
      </c>
      <c r="J106" s="288">
        <f>SUM(J107:J108)</f>
        <v>0</v>
      </c>
      <c r="K106" s="288">
        <f t="shared" si="38"/>
        <v>0</v>
      </c>
    </row>
    <row r="107" spans="1:11" ht="15.75" hidden="1" customHeight="1" x14ac:dyDescent="0.25">
      <c r="A107" s="260" t="str">
        <f>+'[4]งบกัน69 งบดำเนินงาน37201'!A46</f>
        <v>1)</v>
      </c>
      <c r="B107" s="432" t="str">
        <f>+'[4]งบกัน69 งบดำเนินงาน37201'!E46</f>
        <v xml:space="preserve"> โรงเรียนวัดดอนใหญ่</v>
      </c>
      <c r="C107" s="433" t="str">
        <f>+'[4]งบกัน69 งบดำเนินงาน37201'!D46</f>
        <v>2000437001000321ZZZZ</v>
      </c>
      <c r="D107" s="260">
        <f>+'[4]งบกัน69 งบดำเนินงาน37201'!F52</f>
        <v>0</v>
      </c>
      <c r="E107" s="260">
        <f>+'[4]งบกัน69 งบดำเนินงาน37201'!G52</f>
        <v>0</v>
      </c>
      <c r="F107" s="260">
        <f>+'[4]งบกัน69 งบดำเนินงาน37201'!H52</f>
        <v>0</v>
      </c>
      <c r="G107" s="274">
        <f>+'[4]งบกัน69 งบดำเนินงาน37201'!I52</f>
        <v>0</v>
      </c>
      <c r="H107" s="274">
        <f>+'[4]งบกัน69 งบดำเนินงาน37201'!J52</f>
        <v>0</v>
      </c>
      <c r="I107" s="274">
        <f>+'[4]งบกัน69 งบดำเนินงาน37201'!K52</f>
        <v>0</v>
      </c>
      <c r="J107" s="274">
        <f>+'[4]งบกัน69 งบดำเนินงาน37201'!L52</f>
        <v>0</v>
      </c>
      <c r="K107" s="260">
        <f>+D107-E107-F107-G107-H107-I107-J107</f>
        <v>0</v>
      </c>
    </row>
    <row r="108" spans="1:11" ht="15.75" hidden="1" customHeight="1" x14ac:dyDescent="0.25">
      <c r="A108" s="260"/>
      <c r="B108" s="432" t="str">
        <f>+'[4]งบกัน69 งบดำเนินงาน37201'!E47</f>
        <v>ครบ 28 พ.ย. 68</v>
      </c>
      <c r="C108" s="434" t="s">
        <v>187</v>
      </c>
      <c r="D108" s="260"/>
      <c r="E108" s="260"/>
      <c r="F108" s="274"/>
      <c r="G108" s="274"/>
      <c r="H108" s="274"/>
      <c r="I108" s="274"/>
      <c r="J108" s="274"/>
      <c r="K108" s="260"/>
    </row>
    <row r="109" spans="1:11" ht="21" hidden="1" customHeight="1" x14ac:dyDescent="0.25">
      <c r="A109" s="288" t="s">
        <v>123</v>
      </c>
      <c r="B109" s="255">
        <f>+'[4]งบกัน69 งบดำเนินงาน37201'!E53</f>
        <v>0</v>
      </c>
      <c r="C109" s="253">
        <f>+'[4]งบกัน69 งบดำเนินงาน37201'!D54</f>
        <v>0</v>
      </c>
      <c r="D109" s="288">
        <f>+'[4]งบกัน69 งบดำเนินงาน37201'!F60</f>
        <v>0</v>
      </c>
      <c r="E109" s="288">
        <f>+'[4]งบกัน69 งบดำเนินงาน37201'!G60</f>
        <v>0</v>
      </c>
      <c r="F109" s="289">
        <f>+'[4]งบกัน69 งบดำเนินงาน37201'!H60</f>
        <v>0</v>
      </c>
      <c r="G109" s="289">
        <f>+'[4]งบกัน69 งบดำเนินงาน37201'!I60</f>
        <v>0</v>
      </c>
      <c r="H109" s="289">
        <f>+'[4]งบกัน69 งบดำเนินงาน37201'!J60</f>
        <v>0</v>
      </c>
      <c r="I109" s="289">
        <f>+'[4]งบกัน69 งบดำเนินงาน37201'!K60</f>
        <v>0</v>
      </c>
      <c r="J109" s="289">
        <f>+'[4]งบกัน69 งบดำเนินงาน37201'!L60</f>
        <v>0</v>
      </c>
      <c r="K109" s="288">
        <f>+D109-E109-F109-G109-H109-I109-J109</f>
        <v>0</v>
      </c>
    </row>
    <row r="110" spans="1:11" ht="21" hidden="1" customHeight="1" x14ac:dyDescent="0.25">
      <c r="A110" s="260" t="s">
        <v>56</v>
      </c>
      <c r="B110" s="250">
        <f>+'[4]งบกัน69 งบดำเนินงาน37201'!E54</f>
        <v>0</v>
      </c>
      <c r="C110" s="78">
        <f>+'[4]งบกัน69 งบดำเนินงาน37201'!D54</f>
        <v>0</v>
      </c>
      <c r="D110" s="260">
        <f>+'[4]งบกัน69 งบดำเนินงาน37201'!F60</f>
        <v>0</v>
      </c>
      <c r="E110" s="260">
        <f>+'[4]งบกัน69 งบดำเนินงาน37201'!G60</f>
        <v>0</v>
      </c>
      <c r="F110" s="274">
        <f>+'[4]งบกัน69 งบดำเนินงาน37201'!H60</f>
        <v>0</v>
      </c>
      <c r="G110" s="274">
        <f>+'[4]งบกัน69 งบดำเนินงาน37201'!I60</f>
        <v>0</v>
      </c>
      <c r="H110" s="274">
        <f>+'[4]งบกัน69 งบดำเนินงาน37201'!J60</f>
        <v>0</v>
      </c>
      <c r="I110" s="274">
        <f>+'[4]งบกัน69 งบดำเนินงาน37201'!K60</f>
        <v>0</v>
      </c>
      <c r="J110" s="274">
        <f>+'[4]งบกัน69 งบดำเนินงาน37201'!L60</f>
        <v>0</v>
      </c>
      <c r="K110" s="260">
        <f>+D110-E110-F110-G110-H110-I110-J110</f>
        <v>0</v>
      </c>
    </row>
    <row r="111" spans="1:11" ht="21" hidden="1" x14ac:dyDescent="0.25">
      <c r="A111" s="260"/>
      <c r="B111" s="258"/>
      <c r="C111" s="251">
        <f>+'[4]งบกัน69 งบดำเนินงาน37201'!C54</f>
        <v>0</v>
      </c>
      <c r="D111" s="260"/>
      <c r="E111" s="260"/>
      <c r="F111" s="274"/>
      <c r="G111" s="274"/>
      <c r="H111" s="274"/>
      <c r="I111" s="274"/>
      <c r="J111" s="274"/>
      <c r="K111" s="260"/>
    </row>
    <row r="112" spans="1:11" ht="42" hidden="1" x14ac:dyDescent="0.25">
      <c r="A112" s="235" t="s">
        <v>124</v>
      </c>
      <c r="B112" s="902" t="str">
        <f>+'[4]งบกัน69 งบดำเนินงาน37201'!E61</f>
        <v>อาคารเรียนแบบพิเศษ จัดสรร 38,731,000 บาท ปี67 5,809,700 บาท</v>
      </c>
      <c r="C112" s="287" t="str">
        <f>+'[4]งบกัน69 งบดำเนินงาน37201'!C61</f>
        <v>ศธ 04002/ว1803 ลว 8 พค 67ครั้งที่ 8</v>
      </c>
      <c r="D112" s="288">
        <f>SUM(D113)</f>
        <v>0</v>
      </c>
      <c r="E112" s="288">
        <f t="shared" ref="E112:K112" si="39">SUM(E113)</f>
        <v>0</v>
      </c>
      <c r="F112" s="288">
        <f t="shared" si="39"/>
        <v>0</v>
      </c>
      <c r="G112" s="288"/>
      <c r="H112" s="288">
        <f t="shared" si="39"/>
        <v>0</v>
      </c>
      <c r="I112" s="288">
        <f t="shared" si="39"/>
        <v>0</v>
      </c>
      <c r="J112" s="288">
        <f t="shared" si="39"/>
        <v>0</v>
      </c>
      <c r="K112" s="288">
        <f t="shared" si="39"/>
        <v>0</v>
      </c>
    </row>
    <row r="113" spans="1:11" ht="42" hidden="1" x14ac:dyDescent="0.25">
      <c r="A113" s="260" t="str">
        <f>+'[4]งบกัน69 งบดำเนินงาน37201'!A62</f>
        <v>1)</v>
      </c>
      <c r="B113" s="820" t="str">
        <f>+'[4]งบกัน69 งบดำเนินงาน37201'!E62</f>
        <v xml:space="preserve"> โรงเรียนวัดลาดสนุ่น</v>
      </c>
      <c r="C113" s="273" t="str">
        <f>+'[4]งบกัน69 งบดำเนินงาน37201'!D62</f>
        <v>20004 3500200 3200026</v>
      </c>
      <c r="D113" s="260">
        <f>+'[4]งบกัน69 งบดำเนินงาน37201'!F88</f>
        <v>0</v>
      </c>
      <c r="E113" s="260">
        <f>+'[4]งบกัน69 งบดำเนินงาน37201'!G88</f>
        <v>0</v>
      </c>
      <c r="F113" s="260">
        <f>+'[4]งบกัน69 งบดำเนินงาน37201'!H88</f>
        <v>0</v>
      </c>
      <c r="G113" s="260">
        <f>+'[4]งบกัน69 งบดำเนินงาน37201'!I88</f>
        <v>0</v>
      </c>
      <c r="H113" s="260">
        <f>+'[4]งบกัน69 งบดำเนินงาน37201'!J88</f>
        <v>0</v>
      </c>
      <c r="I113" s="260">
        <f>+'[4]งบกัน69 งบดำเนินงาน37201'!K88</f>
        <v>0</v>
      </c>
      <c r="J113" s="260">
        <f>+'[4]งบกัน69 งบดำเนินงาน37201'!L88</f>
        <v>0</v>
      </c>
      <c r="K113" s="260">
        <f>+D113-E113-F113-G113-H113-I113-J113</f>
        <v>0</v>
      </c>
    </row>
    <row r="114" spans="1:11" ht="21" hidden="1" x14ac:dyDescent="0.25">
      <c r="A114" s="260"/>
      <c r="B114" s="820"/>
      <c r="C114" s="290">
        <f>+'[4]งบกัน69 งบดำเนินงาน37201'!C62</f>
        <v>4100484429</v>
      </c>
      <c r="D114" s="260"/>
      <c r="E114" s="260"/>
      <c r="F114" s="260"/>
      <c r="G114" s="260"/>
      <c r="H114" s="260"/>
      <c r="I114" s="260"/>
      <c r="J114" s="260"/>
      <c r="K114" s="260"/>
    </row>
    <row r="115" spans="1:11" ht="21" hidden="1" customHeight="1" x14ac:dyDescent="0.25">
      <c r="A115" s="233" t="str">
        <f>+'[4]สิ่งก่อสร้าง งบอุดหนุน  67'!A48</f>
        <v>ค</v>
      </c>
      <c r="B115" s="261" t="str">
        <f>+'[4]สิ่งก่อสร้าง งบอุดหนุน  67'!E48</f>
        <v>แผนงานยุทธศาสตร์สร้างความเสมอภาคทางการศึกษา</v>
      </c>
      <c r="C115" s="234"/>
      <c r="D115" s="262">
        <f t="shared" ref="D115:K115" si="40">+D116+D159</f>
        <v>0</v>
      </c>
      <c r="E115" s="262">
        <f t="shared" si="40"/>
        <v>0</v>
      </c>
      <c r="F115" s="262">
        <f t="shared" si="40"/>
        <v>0</v>
      </c>
      <c r="G115" s="262">
        <f t="shared" si="40"/>
        <v>0</v>
      </c>
      <c r="H115" s="262">
        <f t="shared" si="40"/>
        <v>0</v>
      </c>
      <c r="I115" s="262">
        <f t="shared" si="40"/>
        <v>0</v>
      </c>
      <c r="J115" s="262">
        <f t="shared" si="40"/>
        <v>0</v>
      </c>
      <c r="K115" s="262">
        <f t="shared" si="40"/>
        <v>0</v>
      </c>
    </row>
    <row r="116" spans="1:11" ht="21" hidden="1" customHeight="1" x14ac:dyDescent="0.25">
      <c r="A116" s="263">
        <v>1</v>
      </c>
      <c r="B116" s="300" t="str">
        <f>+'[4]สิ่งก่อสร้าง งบอุดหนุน  67'!E60</f>
        <v>โครงการสนับสนุนค่าใช้จ่ายในการจัดการศึกษาตั้งแต่ระดับอนุบาลจนจบการศึกษาขั้นพื้นฐาน</v>
      </c>
      <c r="C116" s="264" t="str">
        <f>+'[4]สิ่งก่อสร้าง งบอุดหนุน  67'!D60</f>
        <v>2000442002200</v>
      </c>
      <c r="D116" s="265">
        <f>+D117</f>
        <v>0</v>
      </c>
      <c r="E116" s="265">
        <f t="shared" ref="E116:J116" si="41">+E117</f>
        <v>0</v>
      </c>
      <c r="F116" s="265">
        <f t="shared" si="41"/>
        <v>0</v>
      </c>
      <c r="G116" s="265">
        <f t="shared" si="41"/>
        <v>0</v>
      </c>
      <c r="H116" s="265">
        <f t="shared" si="41"/>
        <v>0</v>
      </c>
      <c r="I116" s="265">
        <f t="shared" si="41"/>
        <v>0</v>
      </c>
      <c r="J116" s="265">
        <f t="shared" si="41"/>
        <v>0</v>
      </c>
      <c r="K116" s="265">
        <f>+K117</f>
        <v>0</v>
      </c>
    </row>
    <row r="117" spans="1:11" ht="21" hidden="1" customHeight="1" x14ac:dyDescent="0.25">
      <c r="A117" s="291">
        <v>1.1000000000000001</v>
      </c>
      <c r="B117" s="313" t="str">
        <f>+'[4]สิ่งก่อสร้าง งบอุดหนุน  67'!E61</f>
        <v>กิจกรรมการสนับสนุนค่าใช้จ่ายในการจัดการศึกษาขั้นพื้นฐาน</v>
      </c>
      <c r="C117" s="292" t="str">
        <f>+'[4]สิ่งก่อสร้าง งบอุดหนุน  67'!D61</f>
        <v>20004685199300000</v>
      </c>
      <c r="D117" s="285">
        <f>+D119</f>
        <v>0</v>
      </c>
      <c r="E117" s="285">
        <f t="shared" ref="E117:J117" si="42">+E119</f>
        <v>0</v>
      </c>
      <c r="F117" s="285">
        <f t="shared" si="42"/>
        <v>0</v>
      </c>
      <c r="G117" s="285">
        <f t="shared" si="42"/>
        <v>0</v>
      </c>
      <c r="H117" s="285">
        <f t="shared" si="42"/>
        <v>0</v>
      </c>
      <c r="I117" s="285">
        <f t="shared" si="42"/>
        <v>0</v>
      </c>
      <c r="J117" s="285">
        <f t="shared" si="42"/>
        <v>0</v>
      </c>
      <c r="K117" s="285">
        <f>+K119</f>
        <v>0</v>
      </c>
    </row>
    <row r="118" spans="1:11" ht="21" hidden="1" customHeight="1" x14ac:dyDescent="0.25">
      <c r="A118" s="301" t="s">
        <v>35</v>
      </c>
      <c r="B118" s="255" t="str">
        <f>+'[4]สิ่งก่อสร้าง งบอุดหนุน  67'!E63</f>
        <v xml:space="preserve">รายการเงินอุดหนุนเพื่อสนับสนุนค่าใช้จ่ายในการจัดการศึกษาสำหรับสถานศึกษา ตามความขาดแคลน และที่ประสบภัยธรรมชาติ </v>
      </c>
      <c r="C118" s="302"/>
      <c r="D118" s="288">
        <f>+D119</f>
        <v>0</v>
      </c>
      <c r="E118" s="288">
        <f t="shared" ref="E118:J118" si="43">+E119</f>
        <v>0</v>
      </c>
      <c r="F118" s="288">
        <f t="shared" si="43"/>
        <v>0</v>
      </c>
      <c r="G118" s="288">
        <f t="shared" si="43"/>
        <v>0</v>
      </c>
      <c r="H118" s="288">
        <f t="shared" si="43"/>
        <v>0</v>
      </c>
      <c r="I118" s="288">
        <f t="shared" si="43"/>
        <v>0</v>
      </c>
      <c r="J118" s="288">
        <f t="shared" si="43"/>
        <v>0</v>
      </c>
      <c r="K118" s="288">
        <f>+K119</f>
        <v>0</v>
      </c>
    </row>
    <row r="119" spans="1:11" ht="21" hidden="1" customHeight="1" x14ac:dyDescent="0.25">
      <c r="A119" s="275">
        <f>+'[4]สิ่งก่อสร้าง งบอุดหนุน  67'!A147</f>
        <v>0</v>
      </c>
      <c r="B119" s="269" t="str">
        <f>+'[4]สิ่งก่อสร้าง งบอุดหนุน  67'!E62</f>
        <v>งบเงินอุดหนุน</v>
      </c>
      <c r="C119" s="303" t="str">
        <f>+'[4]สิ่งก่อสร้าง งบอุดหนุน  67'!D62</f>
        <v>6811410</v>
      </c>
      <c r="D119" s="275">
        <f>+D120+D126</f>
        <v>0</v>
      </c>
      <c r="E119" s="275">
        <f t="shared" ref="E119:K119" si="44">+E120+E126</f>
        <v>0</v>
      </c>
      <c r="F119" s="275">
        <f t="shared" si="44"/>
        <v>0</v>
      </c>
      <c r="G119" s="275">
        <f t="shared" si="44"/>
        <v>0</v>
      </c>
      <c r="H119" s="275">
        <f t="shared" si="44"/>
        <v>0</v>
      </c>
      <c r="I119" s="275">
        <f t="shared" si="44"/>
        <v>0</v>
      </c>
      <c r="J119" s="275">
        <f t="shared" si="44"/>
        <v>0</v>
      </c>
      <c r="K119" s="275">
        <f t="shared" si="44"/>
        <v>0</v>
      </c>
    </row>
    <row r="120" spans="1:11" ht="21" hidden="1" customHeight="1" x14ac:dyDescent="0.25">
      <c r="A120" s="288" t="s">
        <v>147</v>
      </c>
      <c r="B120" s="903" t="str">
        <f>+'[4]สิ่งก่อสร้าง งบอุดหนุน  67'!E64</f>
        <v>ปรับปรุงซ่อมแซมอาคารเรียน อาคารประกอบและสิ่งก่อสร้างอื่น</v>
      </c>
      <c r="C120" s="253" t="str">
        <f>+'[4]สิ่งก่อสร้าง งบอุดหนุน  67'!D64</f>
        <v>ที่  ศธ 04002/ว5898 ลว. 6 ธ.ค. 2567  ครั้งที่ 5 CK00000128</v>
      </c>
      <c r="D120" s="288">
        <f>SUM(D121:D125)</f>
        <v>0</v>
      </c>
      <c r="E120" s="288">
        <f t="shared" ref="E120:K120" si="45">SUM(E121:E125)</f>
        <v>0</v>
      </c>
      <c r="F120" s="288">
        <f t="shared" si="45"/>
        <v>0</v>
      </c>
      <c r="G120" s="288">
        <f t="shared" si="45"/>
        <v>0</v>
      </c>
      <c r="H120" s="288">
        <f t="shared" si="45"/>
        <v>0</v>
      </c>
      <c r="I120" s="288">
        <f t="shared" si="45"/>
        <v>0</v>
      </c>
      <c r="J120" s="288">
        <f t="shared" si="45"/>
        <v>0</v>
      </c>
      <c r="K120" s="288">
        <f t="shared" si="45"/>
        <v>0</v>
      </c>
    </row>
    <row r="121" spans="1:11" ht="21" hidden="1" customHeight="1" x14ac:dyDescent="0.25">
      <c r="A121" s="304" t="str">
        <f>+'[4]งบกัน69 งบดำเนินงาน37201'!A93</f>
        <v>1)</v>
      </c>
      <c r="B121" s="258" t="str">
        <f>+'[4]สิ่งก่อสร้าง งบอุดหนุน  67'!E65</f>
        <v>โรงเรียนแสนจำหน่ายวิทยา</v>
      </c>
      <c r="C121" s="78" t="str">
        <f>+'[4]สิ่งก่อสร้าง งบอุดหนุน  67'!D65</f>
        <v>20004420022004100386</v>
      </c>
      <c r="D121" s="260">
        <f>+'[4]สิ่งก่อสร้าง งบอุดหนุน  67'!G70</f>
        <v>0</v>
      </c>
      <c r="E121" s="260">
        <f>+'[4]สิ่งก่อสร้าง งบอุดหนุน  67'!H70</f>
        <v>0</v>
      </c>
      <c r="F121" s="260">
        <f>+'[4]สิ่งก่อสร้าง งบอุดหนุน  67'!I70</f>
        <v>0</v>
      </c>
      <c r="G121" s="260">
        <f>+'[4]สิ่งก่อสร้าง งบอุดหนุน  67'!J70</f>
        <v>0</v>
      </c>
      <c r="H121" s="260">
        <f>+'[4]สิ่งก่อสร้าง งบอุดหนุน  67'!K70</f>
        <v>0</v>
      </c>
      <c r="I121" s="260">
        <f>+'[4]สิ่งก่อสร้าง งบอุดหนุน  67'!L70</f>
        <v>0</v>
      </c>
      <c r="J121" s="260">
        <f>+'[4]สิ่งก่อสร้าง งบอุดหนุน  67'!M70</f>
        <v>0</v>
      </c>
      <c r="K121" s="260">
        <f>+D121-E121-F121-G121-H121-I121-J121</f>
        <v>0</v>
      </c>
    </row>
    <row r="122" spans="1:11" ht="21" hidden="1" customHeight="1" x14ac:dyDescent="0.25">
      <c r="A122" s="304" t="str">
        <f>+'[4]สิ่งก่อสร้าง งบอุดหนุน  67'!A71</f>
        <v>2)</v>
      </c>
      <c r="B122" s="258" t="str">
        <f>+'[4]สิ่งก่อสร้าง งบอุดหนุน  67'!E71</f>
        <v>โรงเรียนวัดขุมแก้ว</v>
      </c>
      <c r="C122" s="78" t="str">
        <f>+'[4]สิ่งก่อสร้าง งบอุดหนุน  67'!D71</f>
        <v>20004420022004100386</v>
      </c>
      <c r="D122" s="260">
        <f>+'[4]สิ่งก่อสร้าง งบอุดหนุน  67'!G76</f>
        <v>0</v>
      </c>
      <c r="E122" s="260">
        <f>+'[4]สิ่งก่อสร้าง งบอุดหนุน  67'!H76</f>
        <v>0</v>
      </c>
      <c r="F122" s="260">
        <f>+'[4]สิ่งก่อสร้าง งบอุดหนุน  67'!I76</f>
        <v>0</v>
      </c>
      <c r="G122" s="260">
        <f>+'[4]สิ่งก่อสร้าง งบอุดหนุน  67'!J76</f>
        <v>0</v>
      </c>
      <c r="H122" s="260">
        <f>+'[4]สิ่งก่อสร้าง งบอุดหนุน  67'!K76</f>
        <v>0</v>
      </c>
      <c r="I122" s="260">
        <f>+'[4]สิ่งก่อสร้าง งบอุดหนุน  67'!L76</f>
        <v>0</v>
      </c>
      <c r="J122" s="260">
        <f>+'[4]สิ่งก่อสร้าง งบอุดหนุน  67'!M76</f>
        <v>0</v>
      </c>
      <c r="K122" s="260">
        <f t="shared" ref="K122:K124" si="46">+D122-E122-F122-G122-H122-I122-J122</f>
        <v>0</v>
      </c>
    </row>
    <row r="123" spans="1:11" ht="21" hidden="1" customHeight="1" x14ac:dyDescent="0.25">
      <c r="A123" s="304" t="str">
        <f>+'[4]สิ่งก่อสร้าง งบอุดหนุน  67'!A77</f>
        <v>3)</v>
      </c>
      <c r="B123" s="258" t="str">
        <f>+'[4]สิ่งก่อสร้าง งบอุดหนุน  67'!E77</f>
        <v>โรงเรียนวัดราษฎรบํารุง</v>
      </c>
      <c r="C123" s="78" t="str">
        <f>+'[4]สิ่งก่อสร้าง งบอุดหนุน  67'!D77</f>
        <v>20004420022004100386</v>
      </c>
      <c r="D123" s="260">
        <f>+'[4]สิ่งก่อสร้าง งบอุดหนุน  67'!G82</f>
        <v>0</v>
      </c>
      <c r="E123" s="260">
        <f>+'[4]สิ่งก่อสร้าง งบอุดหนุน  67'!H82</f>
        <v>0</v>
      </c>
      <c r="F123" s="260">
        <f>+'[4]สิ่งก่อสร้าง งบอุดหนุน  67'!I82</f>
        <v>0</v>
      </c>
      <c r="G123" s="260">
        <f>+'[4]สิ่งก่อสร้าง งบอุดหนุน  67'!J82</f>
        <v>0</v>
      </c>
      <c r="H123" s="260">
        <f>+'[4]สิ่งก่อสร้าง งบอุดหนุน  67'!K82</f>
        <v>0</v>
      </c>
      <c r="I123" s="260">
        <f>+'[4]สิ่งก่อสร้าง งบอุดหนุน  67'!L82</f>
        <v>0</v>
      </c>
      <c r="J123" s="260">
        <f>+'[4]สิ่งก่อสร้าง งบอุดหนุน  67'!M82</f>
        <v>0</v>
      </c>
      <c r="K123" s="260">
        <f t="shared" si="46"/>
        <v>0</v>
      </c>
    </row>
    <row r="124" spans="1:11" ht="21" hidden="1" customHeight="1" x14ac:dyDescent="0.25">
      <c r="A124" s="304" t="str">
        <f>+'[4]สิ่งก่อสร้าง งบอุดหนุน  67'!A83</f>
        <v>4)</v>
      </c>
      <c r="B124" s="258" t="str">
        <f>+'[4]สิ่งก่อสร้าง งบอุดหนุน  67'!E83</f>
        <v>โรงเรียนรวมราษฎร์สามัคคี</v>
      </c>
      <c r="C124" s="78" t="str">
        <f>+'[4]สิ่งก่อสร้าง งบอุดหนุน  67'!D83</f>
        <v>20004420022004100386</v>
      </c>
      <c r="D124" s="260">
        <f>+'[4]สิ่งก่อสร้าง งบอุดหนุน  67'!G88</f>
        <v>0</v>
      </c>
      <c r="E124" s="260">
        <f>+'[4]สิ่งก่อสร้าง งบอุดหนุน  67'!H88</f>
        <v>0</v>
      </c>
      <c r="F124" s="260">
        <f>+'[4]สิ่งก่อสร้าง งบอุดหนุน  67'!I88</f>
        <v>0</v>
      </c>
      <c r="G124" s="260">
        <f>+'[4]สิ่งก่อสร้าง งบอุดหนุน  67'!J88</f>
        <v>0</v>
      </c>
      <c r="H124" s="260">
        <f>+'[4]สิ่งก่อสร้าง งบอุดหนุน  67'!K88</f>
        <v>0</v>
      </c>
      <c r="I124" s="260">
        <f>+'[4]สิ่งก่อสร้าง งบอุดหนุน  67'!L88</f>
        <v>0</v>
      </c>
      <c r="J124" s="260">
        <f>+'[4]สิ่งก่อสร้าง งบอุดหนุน  67'!M88</f>
        <v>0</v>
      </c>
      <c r="K124" s="260">
        <f t="shared" si="46"/>
        <v>0</v>
      </c>
    </row>
    <row r="125" spans="1:11" ht="21" hidden="1" customHeight="1" x14ac:dyDescent="0.25">
      <c r="A125" s="304" t="str">
        <f>+'[4]สิ่งก่อสร้าง งบอุดหนุน  67'!A89</f>
        <v>5)</v>
      </c>
      <c r="B125" s="258" t="str">
        <f>+'[4]สิ่งก่อสร้าง งบอุดหนุน  67'!E89</f>
        <v>โรงเรียนวัดอดิศร</v>
      </c>
      <c r="C125" s="78" t="str">
        <f>+'[4]สิ่งก่อสร้าง งบอุดหนุน  67'!D89</f>
        <v>20004420022004100386</v>
      </c>
      <c r="D125" s="260">
        <f>+'[4]สิ่งก่อสร้าง งบอุดหนุน  67'!G94</f>
        <v>0</v>
      </c>
      <c r="E125" s="260">
        <f>+'[4]สิ่งก่อสร้าง งบอุดหนุน  67'!H94</f>
        <v>0</v>
      </c>
      <c r="F125" s="260">
        <f>+'[4]สิ่งก่อสร้าง งบอุดหนุน  67'!I94</f>
        <v>0</v>
      </c>
      <c r="G125" s="260">
        <f>+'[4]สิ่งก่อสร้าง งบอุดหนุน  67'!J94</f>
        <v>0</v>
      </c>
      <c r="H125" s="260">
        <f>+'[4]สิ่งก่อสร้าง งบอุดหนุน  67'!K94</f>
        <v>0</v>
      </c>
      <c r="I125" s="260">
        <f>+'[4]สิ่งก่อสร้าง งบอุดหนุน  67'!L94</f>
        <v>0</v>
      </c>
      <c r="J125" s="260">
        <f>+'[4]สิ่งก่อสร้าง งบอุดหนุน  67'!M94</f>
        <v>0</v>
      </c>
      <c r="K125" s="260">
        <f>+D125-E125-F125-G125-H125-I125-J125</f>
        <v>0</v>
      </c>
    </row>
    <row r="126" spans="1:11" ht="21" hidden="1" customHeight="1" x14ac:dyDescent="0.25">
      <c r="A126" s="288" t="s">
        <v>153</v>
      </c>
      <c r="B126" s="903" t="str">
        <f>+'[4]สิ่งก่อสร้าง งบอุดหนุน  67'!E95</f>
        <v xml:space="preserve">ปรับปรุงซ่อมแซมระบบไฟฟ้าและประปา สำหรับสถานศึกษาที่ประสบภัยธรรมชาติ </v>
      </c>
      <c r="C126" s="253" t="str">
        <f>+'[4]สิ่งก่อสร้าง งบอุดหนุน  67'!D95</f>
        <v>ที่  ศธ 04002/ว13 ลว. 2 ม.ค. 2568  ครั้งที่ 10 เลขใบกัน CK00000331</v>
      </c>
      <c r="D126" s="288">
        <f>SUM(D127:D129)</f>
        <v>0</v>
      </c>
      <c r="E126" s="288">
        <f t="shared" ref="E126:K126" si="47">SUM(E127:E131)</f>
        <v>0</v>
      </c>
      <c r="F126" s="288">
        <f>SUM(F127:F129)</f>
        <v>0</v>
      </c>
      <c r="G126" s="288">
        <f t="shared" si="47"/>
        <v>0</v>
      </c>
      <c r="H126" s="288">
        <f t="shared" si="47"/>
        <v>0</v>
      </c>
      <c r="I126" s="288">
        <f t="shared" si="47"/>
        <v>0</v>
      </c>
      <c r="J126" s="288">
        <f t="shared" si="47"/>
        <v>0</v>
      </c>
      <c r="K126" s="288">
        <f t="shared" si="47"/>
        <v>0</v>
      </c>
    </row>
    <row r="127" spans="1:11" ht="21" hidden="1" customHeight="1" x14ac:dyDescent="0.25">
      <c r="A127" s="304" t="str">
        <f>+'[4]สิ่งก่อสร้าง งบอุดหนุน  67'!A96</f>
        <v>1)</v>
      </c>
      <c r="B127" s="258" t="str">
        <f>+'[4]สิ่งก่อสร้าง งบอุดหนุน  67'!E96</f>
        <v>วัดเกตุประภา</v>
      </c>
      <c r="C127" s="78" t="str">
        <f>+'[4]สิ่งก่อสร้าง งบอุดหนุน  67'!D96</f>
        <v>20004420022004100386</v>
      </c>
      <c r="D127" s="260">
        <f>+'[4]สิ่งก่อสร้าง งบอุดหนุน  67'!G101</f>
        <v>0</v>
      </c>
      <c r="E127" s="260">
        <f>+'[4]สิ่งก่อสร้าง งบอุดหนุน  67'!H101</f>
        <v>0</v>
      </c>
      <c r="F127" s="260">
        <f>+'[4]สิ่งก่อสร้าง งบอุดหนุน  67'!I101</f>
        <v>0</v>
      </c>
      <c r="G127" s="260">
        <f>+'[4]สิ่งก่อสร้าง งบอุดหนุน  67'!J101</f>
        <v>0</v>
      </c>
      <c r="H127" s="260">
        <f>+'[4]สิ่งก่อสร้าง งบอุดหนุน  67'!K101</f>
        <v>0</v>
      </c>
      <c r="I127" s="260">
        <f>+'[4]สิ่งก่อสร้าง งบอุดหนุน  67'!L101</f>
        <v>0</v>
      </c>
      <c r="J127" s="260">
        <f>+'[4]สิ่งก่อสร้าง งบอุดหนุน  67'!M101</f>
        <v>0</v>
      </c>
      <c r="K127" s="260">
        <f>+D127-E127-F127-G127-H127-I127-J127</f>
        <v>0</v>
      </c>
    </row>
    <row r="128" spans="1:11" ht="21" hidden="1" customHeight="1" x14ac:dyDescent="0.25">
      <c r="A128" s="304" t="str">
        <f>+'[4]สิ่งก่อสร้าง งบอุดหนุน  67'!A102</f>
        <v>2)</v>
      </c>
      <c r="B128" s="258" t="str">
        <f>+'[4]สิ่งก่อสร้าง งบอุดหนุน  67'!E102</f>
        <v>วัดปัญจทายิกาวาส</v>
      </c>
      <c r="C128" s="78" t="str">
        <f>+'[4]สิ่งก่อสร้าง งบอุดหนุน  67'!D102</f>
        <v>20004420022004100386</v>
      </c>
      <c r="D128" s="260">
        <f>+'[4]สิ่งก่อสร้าง งบอุดหนุน  67'!G107</f>
        <v>0</v>
      </c>
      <c r="E128" s="260">
        <f>+'[4]สิ่งก่อสร้าง งบอุดหนุน  67'!H107</f>
        <v>0</v>
      </c>
      <c r="F128" s="260">
        <f>+'[4]สิ่งก่อสร้าง งบอุดหนุน  67'!I107</f>
        <v>0</v>
      </c>
      <c r="G128" s="260">
        <f>+'[4]สิ่งก่อสร้าง งบอุดหนุน  67'!J107</f>
        <v>0</v>
      </c>
      <c r="H128" s="260">
        <f>+'[4]สิ่งก่อสร้าง งบอุดหนุน  67'!K107</f>
        <v>0</v>
      </c>
      <c r="I128" s="260">
        <f>+'[4]สิ่งก่อสร้าง งบอุดหนุน  67'!L107</f>
        <v>0</v>
      </c>
      <c r="J128" s="260">
        <f>+'[4]สิ่งก่อสร้าง งบอุดหนุน  67'!M107</f>
        <v>0</v>
      </c>
      <c r="K128" s="260">
        <f t="shared" ref="K128:K129" si="48">+D128-E128-F128-G128-H128-I128-J128</f>
        <v>0</v>
      </c>
    </row>
    <row r="129" spans="1:11" ht="21" hidden="1" x14ac:dyDescent="0.25">
      <c r="A129" s="304" t="str">
        <f>+'[4]สิ่งก่อสร้าง งบอุดหนุน  67'!A108</f>
        <v>3)</v>
      </c>
      <c r="B129" s="258" t="str">
        <f>+'[4]สิ่งก่อสร้าง งบอุดหนุน  67'!E108</f>
        <v>วัดพวงแก้ว</v>
      </c>
      <c r="C129" s="78" t="str">
        <f>+'[4]สิ่งก่อสร้าง งบอุดหนุน  67'!D108</f>
        <v>20004420022004100386</v>
      </c>
      <c r="D129" s="260">
        <f>+'[4]สิ่งก่อสร้าง งบอุดหนุน  67'!G113</f>
        <v>0</v>
      </c>
      <c r="E129" s="260">
        <f>+'[4]สิ่งก่อสร้าง งบอุดหนุน  67'!H113</f>
        <v>0</v>
      </c>
      <c r="F129" s="260">
        <f>+'[4]สิ่งก่อสร้าง งบอุดหนุน  67'!I113</f>
        <v>0</v>
      </c>
      <c r="G129" s="260">
        <f>+'[4]สิ่งก่อสร้าง งบอุดหนุน  67'!J113</f>
        <v>0</v>
      </c>
      <c r="H129" s="260">
        <f>+'[4]สิ่งก่อสร้าง งบอุดหนุน  67'!K113</f>
        <v>0</v>
      </c>
      <c r="I129" s="260">
        <f>+'[4]สิ่งก่อสร้าง งบอุดหนุน  67'!L113</f>
        <v>0</v>
      </c>
      <c r="J129" s="260">
        <f>+'[4]สิ่งก่อสร้าง งบอุดหนุน  67'!M113</f>
        <v>0</v>
      </c>
      <c r="K129" s="260">
        <f t="shared" si="48"/>
        <v>0</v>
      </c>
    </row>
    <row r="130" spans="1:11" ht="21" hidden="1" x14ac:dyDescent="0.25">
      <c r="A130" s="304"/>
      <c r="B130" s="258"/>
      <c r="C130" s="78"/>
      <c r="D130" s="260"/>
      <c r="E130" s="260">
        <f>+'[4]สิ่งก่อสร้าง งบอุดหนุน  67'!H94</f>
        <v>0</v>
      </c>
      <c r="F130" s="260"/>
      <c r="G130" s="260">
        <f>+'[4]สิ่งก่อสร้าง งบอุดหนุน  67'!J94</f>
        <v>0</v>
      </c>
      <c r="H130" s="260"/>
      <c r="I130" s="260">
        <f>+'[4]สิ่งก่อสร้าง งบอุดหนุน  67'!L94</f>
        <v>0</v>
      </c>
      <c r="J130" s="260"/>
      <c r="K130" s="260">
        <f t="shared" ref="K130" si="49">+D130-E130-F130-G130-H130-I130--J130</f>
        <v>0</v>
      </c>
    </row>
    <row r="131" spans="1:11" ht="21" hidden="1" x14ac:dyDescent="0.25">
      <c r="A131" s="304"/>
      <c r="B131" s="258"/>
      <c r="C131" s="312"/>
      <c r="D131" s="260"/>
      <c r="E131" s="260">
        <f>+'[4]สิ่งก่อสร้าง งบอุดหนุน  67'!H100</f>
        <v>0</v>
      </c>
      <c r="F131" s="260">
        <f>+'[4]สิ่งก่อสร้าง งบอุดหนุน  67'!I100</f>
        <v>0</v>
      </c>
      <c r="G131" s="260">
        <f>+'[4]สิ่งก่อสร้าง งบอุดหนุน  67'!J100</f>
        <v>0</v>
      </c>
      <c r="H131" s="260">
        <f>+'[4]สิ่งก่อสร้าง งบอุดหนุน  67'!K100</f>
        <v>0</v>
      </c>
      <c r="I131" s="260">
        <f>+'[4]สิ่งก่อสร้าง งบอุดหนุน  67'!L100</f>
        <v>0</v>
      </c>
      <c r="J131" s="260">
        <f>+'[4]สิ่งก่อสร้าง งบอุดหนุน  67'!M100</f>
        <v>0</v>
      </c>
      <c r="K131" s="260">
        <f>+D131-E131-F131-G131-H131-I131--J131</f>
        <v>0</v>
      </c>
    </row>
    <row r="132" spans="1:11" ht="21" x14ac:dyDescent="0.25">
      <c r="A132" s="239"/>
      <c r="B132" s="886" t="str">
        <f>+'[4]สิ่งก่อสร้าง งบอุดหนุน  67'!E355</f>
        <v>งบดำเนินงาน</v>
      </c>
      <c r="C132" s="314">
        <v>7</v>
      </c>
      <c r="D132" s="275">
        <f t="shared" ref="D132:K132" si="50">+D67+D26+D9</f>
        <v>850148.5</v>
      </c>
      <c r="E132" s="275">
        <f t="shared" si="50"/>
        <v>0</v>
      </c>
      <c r="F132" s="275">
        <f t="shared" si="50"/>
        <v>727748.5</v>
      </c>
      <c r="G132" s="275">
        <f t="shared" si="50"/>
        <v>0</v>
      </c>
      <c r="H132" s="275">
        <f t="shared" si="50"/>
        <v>0</v>
      </c>
      <c r="I132" s="275">
        <f t="shared" si="50"/>
        <v>87400</v>
      </c>
      <c r="J132" s="275">
        <f t="shared" si="50"/>
        <v>35000</v>
      </c>
      <c r="K132" s="275">
        <f t="shared" si="50"/>
        <v>0</v>
      </c>
    </row>
    <row r="133" spans="1:11" ht="21" x14ac:dyDescent="0.25">
      <c r="A133" s="293"/>
      <c r="B133" s="904" t="str">
        <f>+B105</f>
        <v xml:space="preserve">  งบลงทุน ค่าที่ดินและสิ่งก่อสร้าง </v>
      </c>
      <c r="C133" s="294"/>
      <c r="D133" s="1212">
        <f>+D105</f>
        <v>0</v>
      </c>
      <c r="E133" s="1212">
        <f t="shared" ref="E133:K133" si="51">+E105</f>
        <v>0</v>
      </c>
      <c r="F133" s="1212">
        <f t="shared" si="51"/>
        <v>0</v>
      </c>
      <c r="G133" s="1212">
        <f t="shared" si="51"/>
        <v>0</v>
      </c>
      <c r="H133" s="1212">
        <f t="shared" si="51"/>
        <v>0</v>
      </c>
      <c r="I133" s="1212">
        <f t="shared" si="51"/>
        <v>0</v>
      </c>
      <c r="J133" s="1212">
        <f t="shared" si="51"/>
        <v>0</v>
      </c>
      <c r="K133" s="1212">
        <f t="shared" si="51"/>
        <v>0</v>
      </c>
    </row>
    <row r="134" spans="1:11" ht="21" x14ac:dyDescent="0.25">
      <c r="A134" s="239"/>
      <c r="B134" s="886" t="str">
        <f>+'[4]สิ่งก่อสร้าง งบอุดหนุน  67'!E356</f>
        <v>งบลงทุน</v>
      </c>
      <c r="C134" s="314">
        <v>1</v>
      </c>
      <c r="D134" s="275">
        <f>+D18</f>
        <v>409000</v>
      </c>
      <c r="E134" s="275">
        <f t="shared" ref="E134:K134" si="52">+E18</f>
        <v>0</v>
      </c>
      <c r="F134" s="275">
        <f t="shared" si="52"/>
        <v>0</v>
      </c>
      <c r="G134" s="275">
        <f t="shared" si="52"/>
        <v>0</v>
      </c>
      <c r="H134" s="275">
        <f t="shared" si="52"/>
        <v>0</v>
      </c>
      <c r="I134" s="275">
        <f t="shared" si="52"/>
        <v>409000</v>
      </c>
      <c r="J134" s="275">
        <f t="shared" si="52"/>
        <v>0</v>
      </c>
      <c r="K134" s="275">
        <f t="shared" si="52"/>
        <v>0</v>
      </c>
    </row>
    <row r="135" spans="1:11" ht="21" x14ac:dyDescent="0.25">
      <c r="A135" s="239"/>
      <c r="B135" s="886" t="str">
        <f>+B119</f>
        <v>งบเงินอุดหนุน</v>
      </c>
      <c r="C135" s="314"/>
      <c r="D135" s="275">
        <f>+D119+D92</f>
        <v>0</v>
      </c>
      <c r="E135" s="275">
        <f t="shared" ref="E135:K135" si="53">+E119+E92</f>
        <v>0</v>
      </c>
      <c r="F135" s="275">
        <f t="shared" si="53"/>
        <v>0</v>
      </c>
      <c r="G135" s="275">
        <f t="shared" si="53"/>
        <v>0</v>
      </c>
      <c r="H135" s="275">
        <f t="shared" si="53"/>
        <v>0</v>
      </c>
      <c r="I135" s="275">
        <f t="shared" si="53"/>
        <v>0</v>
      </c>
      <c r="J135" s="275">
        <f t="shared" si="53"/>
        <v>0</v>
      </c>
      <c r="K135" s="275">
        <f t="shared" si="53"/>
        <v>0</v>
      </c>
    </row>
    <row r="136" spans="1:11" ht="21" x14ac:dyDescent="0.25">
      <c r="A136" s="239"/>
      <c r="B136" s="886" t="str">
        <f>+'[4]สิ่งก่อสร้าง งบอุดหนุน  67'!E357</f>
        <v>รวมเงินกันทั้งสิ้น</v>
      </c>
      <c r="C136" s="314">
        <f>SUM(C132:C135)</f>
        <v>8</v>
      </c>
      <c r="D136" s="275">
        <f>+D132+D134+D135</f>
        <v>1259148.5</v>
      </c>
      <c r="E136" s="275">
        <f t="shared" ref="E136:J136" si="54">+E132+E134+E135</f>
        <v>0</v>
      </c>
      <c r="F136" s="275">
        <f t="shared" si="54"/>
        <v>727748.5</v>
      </c>
      <c r="G136" s="275">
        <f>+G132+G134+G135</f>
        <v>0</v>
      </c>
      <c r="H136" s="275">
        <f t="shared" si="54"/>
        <v>0</v>
      </c>
      <c r="I136" s="275">
        <f t="shared" si="54"/>
        <v>496400</v>
      </c>
      <c r="J136" s="275">
        <f t="shared" si="54"/>
        <v>35000</v>
      </c>
      <c r="K136" s="275">
        <f>+K135+K134</f>
        <v>0</v>
      </c>
    </row>
    <row r="137" spans="1:11" ht="21" x14ac:dyDescent="0.25">
      <c r="A137" s="239"/>
      <c r="B137" s="905" t="s">
        <v>48</v>
      </c>
      <c r="C137" s="284"/>
      <c r="D137" s="275">
        <f>+D136</f>
        <v>1259148.5</v>
      </c>
      <c r="E137" s="1213">
        <f>SUM(E136+F136)</f>
        <v>727748.5</v>
      </c>
      <c r="F137" s="1213"/>
      <c r="G137" s="1214">
        <f>+G136</f>
        <v>0</v>
      </c>
      <c r="H137" s="275">
        <f>+H136</f>
        <v>0</v>
      </c>
      <c r="I137" s="1215">
        <f>+J136+I136</f>
        <v>531400</v>
      </c>
      <c r="J137" s="1216"/>
      <c r="K137" s="275">
        <f>+K136</f>
        <v>0</v>
      </c>
    </row>
    <row r="138" spans="1:11" ht="21" x14ac:dyDescent="0.25">
      <c r="A138" s="295"/>
      <c r="B138" s="906" t="str">
        <f>+'[4]สิ่งก่อสร้าง งบอุดหนุน  67'!E359</f>
        <v>คิดเป็นร้อยละ</v>
      </c>
      <c r="C138" s="296"/>
      <c r="D138" s="1217">
        <f>+E138+H138+I138</f>
        <v>100</v>
      </c>
      <c r="E138" s="1218">
        <f>+E137*100/D137</f>
        <v>57.796876222304199</v>
      </c>
      <c r="F138" s="1219"/>
      <c r="G138" s="1220">
        <f>+G136*100/D136</f>
        <v>0</v>
      </c>
      <c r="H138" s="1217">
        <f>+H137*100/D137</f>
        <v>0</v>
      </c>
      <c r="I138" s="1218">
        <f>+I137*100/D137</f>
        <v>42.203123777695801</v>
      </c>
      <c r="J138" s="1219"/>
      <c r="K138" s="1217">
        <f>+H83373</f>
        <v>0</v>
      </c>
    </row>
    <row r="139" spans="1:11" ht="21" x14ac:dyDescent="0.25">
      <c r="A139" s="418"/>
      <c r="B139" s="419"/>
      <c r="C139" s="420"/>
      <c r="D139" s="1221"/>
      <c r="E139" s="1222" t="s">
        <v>182</v>
      </c>
      <c r="F139" s="1222"/>
      <c r="G139" s="1222"/>
      <c r="H139" s="1222"/>
      <c r="I139" s="1222"/>
      <c r="J139" s="1222"/>
      <c r="K139" s="1222"/>
    </row>
    <row r="140" spans="1:11" ht="21" x14ac:dyDescent="0.55000000000000004">
      <c r="A140" s="421"/>
      <c r="B140" s="907" t="s">
        <v>235</v>
      </c>
      <c r="C140" s="423"/>
      <c r="D140" s="1223"/>
      <c r="E140" s="1224"/>
      <c r="F140" s="1224"/>
      <c r="G140" s="1224"/>
      <c r="H140" s="1224"/>
      <c r="I140" s="1224"/>
      <c r="J140" s="1224"/>
      <c r="K140" s="1224"/>
    </row>
    <row r="141" spans="1:11" ht="21" x14ac:dyDescent="0.25">
      <c r="A141" s="421"/>
      <c r="B141" s="424" t="s">
        <v>165</v>
      </c>
      <c r="C141" s="425"/>
      <c r="D141" s="230"/>
      <c r="E141" s="230"/>
      <c r="F141" s="1225" t="s">
        <v>20</v>
      </c>
      <c r="G141" s="1223"/>
      <c r="H141" s="1226"/>
      <c r="I141" s="1226"/>
      <c r="J141" s="1226"/>
      <c r="K141" s="1223"/>
    </row>
    <row r="142" spans="1:11" ht="21" x14ac:dyDescent="0.55000000000000004">
      <c r="A142" s="421"/>
      <c r="B142" s="424" t="s">
        <v>44</v>
      </c>
      <c r="C142" s="297"/>
      <c r="D142" s="1223"/>
      <c r="E142" s="1224"/>
      <c r="F142" s="1224"/>
      <c r="G142" s="1225"/>
      <c r="H142" s="1223"/>
      <c r="I142" s="1223"/>
      <c r="J142" s="1223"/>
      <c r="K142" s="1223"/>
    </row>
    <row r="143" spans="1:11" ht="21" x14ac:dyDescent="0.55000000000000004">
      <c r="A143" s="426"/>
      <c r="B143" s="908"/>
      <c r="C143" s="76"/>
      <c r="D143" s="1227"/>
      <c r="E143" s="1228" t="s">
        <v>119</v>
      </c>
      <c r="F143" s="1228"/>
      <c r="G143" s="1228"/>
      <c r="H143" s="1228"/>
      <c r="I143" s="1228"/>
      <c r="J143" s="1229"/>
      <c r="K143" s="1229"/>
    </row>
    <row r="144" spans="1:11" ht="21" x14ac:dyDescent="0.6">
      <c r="A144" s="426"/>
      <c r="B144" s="909"/>
      <c r="C144" s="427"/>
      <c r="D144" s="1227"/>
      <c r="E144" s="1230" t="s">
        <v>43</v>
      </c>
      <c r="F144" s="1230"/>
      <c r="G144" s="1230"/>
      <c r="H144" s="1230"/>
      <c r="I144" s="1230"/>
      <c r="J144" s="1231"/>
      <c r="K144" s="1231"/>
    </row>
    <row r="145" spans="1:11" ht="21" x14ac:dyDescent="0.25">
      <c r="A145" s="426"/>
      <c r="B145" s="910"/>
      <c r="C145" s="427"/>
      <c r="D145" s="1227"/>
      <c r="E145" s="1232" t="s">
        <v>40</v>
      </c>
      <c r="F145" s="1232"/>
      <c r="G145" s="1232"/>
      <c r="H145" s="1232"/>
      <c r="I145" s="1232"/>
      <c r="J145" s="1227"/>
      <c r="K145" s="1227"/>
    </row>
    <row r="146" spans="1:11" ht="21" x14ac:dyDescent="0.6">
      <c r="A146" s="20"/>
      <c r="B146" s="72" t="s">
        <v>183</v>
      </c>
      <c r="C146" s="425"/>
      <c r="D146" s="428"/>
      <c r="E146" s="428"/>
      <c r="F146" s="1233"/>
      <c r="G146" s="1233"/>
      <c r="H146" s="1233"/>
      <c r="I146" s="1233"/>
      <c r="J146" s="1234"/>
      <c r="K146" s="1234"/>
    </row>
    <row r="147" spans="1:11" ht="21" x14ac:dyDescent="0.6">
      <c r="A147" s="20"/>
      <c r="B147" s="854" t="s">
        <v>165</v>
      </c>
      <c r="C147" s="425"/>
      <c r="D147" s="1233"/>
      <c r="E147" s="1233"/>
      <c r="F147" s="1233" t="s">
        <v>20</v>
      </c>
      <c r="G147" s="1235"/>
      <c r="H147" s="1233"/>
      <c r="I147" s="1233"/>
      <c r="J147" s="1234"/>
      <c r="K147" s="1234"/>
    </row>
    <row r="148" spans="1:11" ht="21" x14ac:dyDescent="0.6">
      <c r="A148" s="21"/>
      <c r="B148" s="857" t="s">
        <v>44</v>
      </c>
      <c r="C148" s="297"/>
      <c r="D148" s="1234"/>
      <c r="E148" s="1236" t="s">
        <v>119</v>
      </c>
      <c r="F148" s="1236"/>
      <c r="G148" s="1236"/>
      <c r="H148" s="1236"/>
      <c r="I148" s="1236"/>
      <c r="J148" s="1236"/>
      <c r="K148" s="1236"/>
    </row>
    <row r="149" spans="1:11" ht="21" x14ac:dyDescent="0.6">
      <c r="A149" s="21"/>
      <c r="B149" s="911"/>
      <c r="C149" s="297"/>
      <c r="D149" s="1234"/>
      <c r="E149" s="1237" t="s">
        <v>43</v>
      </c>
      <c r="F149" s="1237"/>
      <c r="G149" s="1237"/>
      <c r="H149" s="1237"/>
      <c r="I149" s="1237"/>
      <c r="J149" s="1237"/>
      <c r="K149" s="1237"/>
    </row>
    <row r="150" spans="1:11" ht="21" x14ac:dyDescent="0.6">
      <c r="A150" s="21"/>
      <c r="B150" s="911"/>
      <c r="C150" s="297"/>
      <c r="D150" s="1234"/>
      <c r="E150" s="1237" t="s">
        <v>40</v>
      </c>
      <c r="F150" s="1237"/>
      <c r="G150" s="1237"/>
      <c r="H150" s="1237"/>
      <c r="I150" s="1237"/>
      <c r="J150" s="1237"/>
      <c r="K150" s="1237"/>
    </row>
    <row r="151" spans="1:11" ht="21" x14ac:dyDescent="0.6">
      <c r="A151" s="21"/>
      <c r="B151" s="911"/>
      <c r="C151" s="297"/>
      <c r="D151" s="1238"/>
      <c r="E151" s="1233"/>
      <c r="F151" s="1239"/>
      <c r="G151" s="1239"/>
      <c r="H151" s="1239"/>
      <c r="I151" s="1239"/>
      <c r="J151" s="1239"/>
      <c r="K151" s="1239"/>
    </row>
    <row r="152" spans="1:11" ht="21" x14ac:dyDescent="0.6">
      <c r="A152" s="21"/>
      <c r="B152" s="911"/>
      <c r="C152" s="297"/>
      <c r="D152" s="1234"/>
      <c r="E152" s="1233"/>
      <c r="F152" s="1239"/>
      <c r="G152" s="1239"/>
      <c r="H152" s="1239"/>
      <c r="I152" s="1239"/>
      <c r="J152" s="1239"/>
      <c r="K152" s="1239"/>
    </row>
    <row r="153" spans="1:11" ht="21" x14ac:dyDescent="0.6">
      <c r="A153" s="21"/>
      <c r="B153" s="911"/>
      <c r="C153" s="297"/>
      <c r="D153" s="1234"/>
      <c r="E153" s="1233"/>
      <c r="F153" s="1240" t="s">
        <v>220</v>
      </c>
      <c r="G153" s="1240"/>
      <c r="H153" s="1240"/>
      <c r="I153" s="1240"/>
      <c r="J153" s="1239"/>
      <c r="K153" s="1239"/>
    </row>
    <row r="154" spans="1:11" ht="21" x14ac:dyDescent="0.6">
      <c r="A154" s="21"/>
      <c r="B154" s="911"/>
      <c r="C154" s="297"/>
      <c r="D154" s="1234"/>
      <c r="E154" s="1233"/>
      <c r="F154" s="1241"/>
      <c r="G154" s="1241"/>
      <c r="H154" s="1241"/>
      <c r="I154" s="1241"/>
      <c r="J154" s="1239"/>
      <c r="K154" s="1239"/>
    </row>
    <row r="155" spans="1:11" ht="24.6" x14ac:dyDescent="0.7">
      <c r="A155" s="70" t="s">
        <v>144</v>
      </c>
      <c r="B155" s="912"/>
      <c r="C155" s="299"/>
      <c r="D155" s="1242"/>
      <c r="E155" s="1241"/>
      <c r="F155" s="1235" t="s">
        <v>20</v>
      </c>
      <c r="G155" s="1243"/>
      <c r="H155" s="1243"/>
      <c r="I155" s="849" t="s">
        <v>145</v>
      </c>
      <c r="J155" s="1244"/>
      <c r="K155" s="1244"/>
    </row>
    <row r="156" spans="1:11" ht="21" x14ac:dyDescent="0.6">
      <c r="A156" s="70" t="s">
        <v>188</v>
      </c>
      <c r="B156" s="912"/>
      <c r="C156" s="298"/>
      <c r="D156" s="1234"/>
      <c r="E156" s="1234"/>
      <c r="F156" s="231"/>
      <c r="G156" s="1237" t="s">
        <v>119</v>
      </c>
      <c r="H156" s="1237"/>
      <c r="I156" s="1245" t="s">
        <v>189</v>
      </c>
      <c r="J156" s="1234"/>
      <c r="K156" s="1246"/>
    </row>
    <row r="157" spans="1:11" ht="21" x14ac:dyDescent="0.6">
      <c r="A157" s="70" t="s">
        <v>44</v>
      </c>
      <c r="B157" s="912"/>
      <c r="C157" s="298"/>
      <c r="D157" s="1234"/>
      <c r="E157" s="1247" t="s">
        <v>43</v>
      </c>
      <c r="F157" s="1247"/>
      <c r="G157" s="1247"/>
      <c r="H157" s="1247"/>
      <c r="I157" s="1247"/>
      <c r="J157" s="1247"/>
      <c r="K157" s="1248"/>
    </row>
  </sheetData>
  <sheetProtection algorithmName="SHA-512" hashValue="80os7X4OkN2Ph7CGXa+ptlECgnOJhdLf0PVqVdtf8BAb1m6+6ZHDjmupJ5mw9p1PKzJW1albW3IFb/XW8uxKQA==" saltValue="Mgwt3RrbKte1bfC6qWX0Qw==" spinCount="100000" sheet="1" formatCells="0" formatColumns="0" formatRows="0" insertColumns="0" insertRows="0" deleteColumns="0" deleteRows="0"/>
  <mergeCells count="24">
    <mergeCell ref="E150:K150"/>
    <mergeCell ref="F153:I153"/>
    <mergeCell ref="G156:H156"/>
    <mergeCell ref="E157:J157"/>
    <mergeCell ref="E143:I143"/>
    <mergeCell ref="E144:I144"/>
    <mergeCell ref="E145:I145"/>
    <mergeCell ref="E148:K148"/>
    <mergeCell ref="E149:K149"/>
    <mergeCell ref="E137:F137"/>
    <mergeCell ref="I137:J137"/>
    <mergeCell ref="E138:F138"/>
    <mergeCell ref="I138:J138"/>
    <mergeCell ref="E139:K139"/>
    <mergeCell ref="A1:K1"/>
    <mergeCell ref="A2:K2"/>
    <mergeCell ref="A3:K3"/>
    <mergeCell ref="G4:H4"/>
    <mergeCell ref="I4:J4"/>
    <mergeCell ref="K4:K5"/>
    <mergeCell ref="A4:A5"/>
    <mergeCell ref="B4:B5"/>
    <mergeCell ref="D4:D5"/>
    <mergeCell ref="E4:F4"/>
  </mergeCells>
  <pageMargins left="0.70866141732283505" right="0.70866141732283505" top="0.74803149606299202" bottom="0.74803149606299202" header="0.31496062992126" footer="0.31496062992126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40C47-57A6-4FC4-84CF-B36E32DD1E34}">
  <dimension ref="A1:AG74"/>
  <sheetViews>
    <sheetView topLeftCell="A28" zoomScale="60" zoomScaleNormal="60" workbookViewId="0">
      <selection activeCell="A46" sqref="A46:XFD47"/>
    </sheetView>
  </sheetViews>
  <sheetFormatPr defaultRowHeight="18.600000000000001" x14ac:dyDescent="0.25"/>
  <cols>
    <col min="1" max="1" width="5.69921875" style="1096" customWidth="1"/>
    <col min="2" max="2" width="41.5" style="1097" customWidth="1"/>
    <col min="3" max="3" width="22.5" style="1098" customWidth="1"/>
    <col min="4" max="4" width="12.296875" style="957" hidden="1" customWidth="1"/>
    <col min="5" max="5" width="10.796875" style="1099" hidden="1" customWidth="1"/>
    <col min="6" max="6" width="12.19921875" style="1100" hidden="1" customWidth="1"/>
    <col min="7" max="7" width="11.3984375" style="1099" hidden="1" customWidth="1"/>
    <col min="8" max="8" width="8.796875" style="1099" hidden="1" customWidth="1"/>
    <col min="9" max="9" width="13.09765625" style="1099" hidden="1" customWidth="1"/>
    <col min="10" max="10" width="10.69921875" style="1099" hidden="1" customWidth="1"/>
    <col min="11" max="12" width="12.59765625" style="1099" hidden="1" customWidth="1"/>
    <col min="13" max="13" width="13.5" style="1099" hidden="1" customWidth="1"/>
    <col min="14" max="14" width="11.69921875" style="1099" hidden="1" customWidth="1"/>
    <col min="15" max="15" width="10.3984375" style="1099" hidden="1" customWidth="1"/>
    <col min="16" max="16" width="13.296875" style="1099" hidden="1" customWidth="1"/>
    <col min="17" max="17" width="11.19921875" style="1099" hidden="1" customWidth="1"/>
    <col min="18" max="21" width="9.5" style="1099" hidden="1" customWidth="1"/>
    <col min="22" max="22" width="10.3984375" style="1099" hidden="1" customWidth="1"/>
    <col min="23" max="24" width="9.5" style="1099" hidden="1" customWidth="1"/>
    <col min="25" max="30" width="12.796875" style="1099" customWidth="1"/>
    <col min="31" max="31" width="13.19921875" style="1099" customWidth="1"/>
    <col min="32" max="32" width="12.796875" style="1099" hidden="1" customWidth="1"/>
    <col min="33" max="33" width="14.796875" style="1101" customWidth="1"/>
  </cols>
  <sheetData>
    <row r="1" spans="1:33" ht="24.6" x14ac:dyDescent="0.25">
      <c r="A1" s="1127" t="s">
        <v>69</v>
      </c>
      <c r="B1" s="1127"/>
      <c r="C1" s="1127"/>
      <c r="D1" s="1127"/>
      <c r="E1" s="1127"/>
      <c r="F1" s="1127"/>
      <c r="G1" s="1127"/>
      <c r="H1" s="1127"/>
      <c r="I1" s="1127"/>
      <c r="J1" s="1127"/>
      <c r="K1" s="1127"/>
      <c r="L1" s="1127"/>
      <c r="M1" s="1127"/>
      <c r="N1" s="1127"/>
      <c r="O1" s="1127"/>
      <c r="P1" s="1127"/>
      <c r="Q1" s="1127"/>
      <c r="R1" s="1127"/>
      <c r="S1" s="1127"/>
      <c r="T1" s="1127"/>
      <c r="U1" s="1127"/>
      <c r="V1" s="1127"/>
      <c r="W1" s="1127"/>
      <c r="X1" s="1127"/>
      <c r="Y1" s="1127"/>
      <c r="Z1" s="1127"/>
      <c r="AA1" s="1127"/>
      <c r="AB1" s="1127"/>
      <c r="AC1" s="1127"/>
      <c r="AD1" s="1127"/>
      <c r="AE1" s="1127"/>
      <c r="AF1" s="1127"/>
      <c r="AG1" s="1127"/>
    </row>
    <row r="2" spans="1:33" ht="24.6" x14ac:dyDescent="0.25">
      <c r="A2" s="1127" t="s">
        <v>260</v>
      </c>
      <c r="B2" s="1127"/>
      <c r="C2" s="1127"/>
      <c r="D2" s="1127"/>
      <c r="E2" s="1127"/>
      <c r="F2" s="1127"/>
      <c r="G2" s="1127"/>
      <c r="H2" s="1127"/>
      <c r="I2" s="1127"/>
      <c r="J2" s="1127"/>
      <c r="K2" s="1127"/>
      <c r="L2" s="1127"/>
      <c r="M2" s="1127"/>
      <c r="N2" s="1127"/>
      <c r="O2" s="1127"/>
      <c r="P2" s="1127"/>
      <c r="Q2" s="1127"/>
      <c r="R2" s="1127"/>
      <c r="S2" s="1127"/>
      <c r="T2" s="1127"/>
      <c r="U2" s="1127"/>
      <c r="V2" s="1127"/>
      <c r="W2" s="1127"/>
      <c r="X2" s="1127"/>
      <c r="Y2" s="1127"/>
      <c r="Z2" s="1127"/>
      <c r="AA2" s="1127"/>
      <c r="AB2" s="1127"/>
      <c r="AC2" s="1127"/>
      <c r="AD2" s="1127"/>
      <c r="AE2" s="1127"/>
      <c r="AF2" s="1127"/>
      <c r="AG2" s="1127"/>
    </row>
    <row r="3" spans="1:33" ht="24.6" x14ac:dyDescent="0.25">
      <c r="A3" s="1127" t="s">
        <v>0</v>
      </c>
      <c r="B3" s="1127"/>
      <c r="C3" s="1127"/>
      <c r="D3" s="1127"/>
      <c r="E3" s="1127"/>
      <c r="F3" s="1127"/>
      <c r="G3" s="1127"/>
      <c r="H3" s="1127"/>
      <c r="I3" s="1127"/>
      <c r="J3" s="1127"/>
      <c r="K3" s="1127"/>
      <c r="L3" s="1127"/>
      <c r="M3" s="1127"/>
      <c r="N3" s="1127"/>
      <c r="O3" s="1127"/>
      <c r="P3" s="1127"/>
      <c r="Q3" s="1127"/>
      <c r="R3" s="1127"/>
      <c r="S3" s="1127"/>
      <c r="T3" s="1127"/>
      <c r="U3" s="1127"/>
      <c r="V3" s="1127"/>
      <c r="W3" s="1127"/>
      <c r="X3" s="1127"/>
      <c r="Y3" s="1127"/>
      <c r="Z3" s="1127"/>
      <c r="AA3" s="1127"/>
      <c r="AB3" s="1127"/>
      <c r="AC3" s="1127"/>
      <c r="AD3" s="1127"/>
      <c r="AE3" s="1127"/>
      <c r="AF3" s="1127"/>
      <c r="AG3" s="1127"/>
    </row>
    <row r="4" spans="1:33" ht="24.6" x14ac:dyDescent="0.25">
      <c r="A4" s="1128" t="s">
        <v>261</v>
      </c>
      <c r="B4" s="1128"/>
      <c r="C4" s="1128"/>
      <c r="D4" s="1128"/>
      <c r="E4" s="1128"/>
      <c r="F4" s="1128"/>
      <c r="G4" s="1128"/>
      <c r="H4" s="1128"/>
      <c r="I4" s="1128"/>
      <c r="J4" s="1128"/>
      <c r="K4" s="1128"/>
      <c r="L4" s="1128"/>
      <c r="M4" s="1128"/>
      <c r="N4" s="1128"/>
      <c r="O4" s="1128"/>
      <c r="P4" s="1128"/>
      <c r="Q4" s="1128"/>
      <c r="R4" s="1128"/>
      <c r="S4" s="1128"/>
      <c r="T4" s="1128"/>
      <c r="U4" s="1128"/>
      <c r="V4" s="1128"/>
      <c r="W4" s="1128"/>
      <c r="X4" s="1128"/>
      <c r="Y4" s="1128"/>
      <c r="Z4" s="1128"/>
      <c r="AA4" s="1128"/>
      <c r="AB4" s="1128"/>
      <c r="AC4" s="1128"/>
      <c r="AD4" s="1128"/>
      <c r="AE4" s="1128"/>
      <c r="AF4" s="1128"/>
      <c r="AG4" s="1128"/>
    </row>
    <row r="5" spans="1:33" ht="24.6" customHeight="1" x14ac:dyDescent="0.25">
      <c r="A5" s="1129" t="s">
        <v>1</v>
      </c>
      <c r="B5" s="1130" t="s">
        <v>23</v>
      </c>
      <c r="C5" s="959"/>
      <c r="D5" s="1133" t="str">
        <f>+[5]ระบบการควบคุมฯ!B772</f>
        <v>กิจกรรมการบริหารจัดการในเขตพื้นที่การศึกษา</v>
      </c>
      <c r="E5" s="1134"/>
      <c r="F5" s="1134"/>
      <c r="G5" s="1134"/>
      <c r="H5" s="1134"/>
      <c r="I5" s="1134"/>
      <c r="J5" s="1135"/>
      <c r="K5" s="1136" t="str">
        <f>+[5]ระบบการควบคุมฯ!B901</f>
        <v>กิจกรรมการจัดการศึกษาประถมศึกษาสำหรับโรงเรียนปกติ</v>
      </c>
      <c r="L5" s="1137"/>
      <c r="M5" s="1137"/>
      <c r="N5" s="1137"/>
      <c r="O5" s="1137"/>
      <c r="P5" s="1137"/>
      <c r="Q5" s="1138"/>
      <c r="R5" s="1139" t="str">
        <f>+[5]งบสพฐ!B367</f>
        <v>กิจกรรมการสนับสนุนการศึกษาขั้นพื้นฐาน</v>
      </c>
      <c r="S5" s="1140"/>
      <c r="T5" s="1140"/>
      <c r="U5" s="1140"/>
      <c r="V5" s="1140"/>
      <c r="W5" s="1140"/>
      <c r="X5" s="1141"/>
      <c r="Y5" s="1142" t="s">
        <v>244</v>
      </c>
      <c r="Z5" s="1142"/>
      <c r="AA5" s="1142"/>
      <c r="AB5" s="1142"/>
      <c r="AC5" s="1142"/>
      <c r="AD5" s="1142"/>
      <c r="AE5" s="1142"/>
      <c r="AF5" s="960"/>
      <c r="AG5" s="1122" t="s">
        <v>6</v>
      </c>
    </row>
    <row r="6" spans="1:33" ht="49.2" customHeight="1" x14ac:dyDescent="0.25">
      <c r="A6" s="1129"/>
      <c r="B6" s="1131"/>
      <c r="C6" s="962" t="s">
        <v>25</v>
      </c>
      <c r="D6" s="1122" t="s">
        <v>26</v>
      </c>
      <c r="E6" s="1125" t="s">
        <v>36</v>
      </c>
      <c r="F6" s="963" t="s">
        <v>2</v>
      </c>
      <c r="G6" s="963" t="s">
        <v>3</v>
      </c>
      <c r="H6" s="961" t="str">
        <f>+[5]ระบบการควบคุมฯ!I5</f>
        <v>กันเงินไว้เบิก</v>
      </c>
      <c r="I6" s="963" t="s">
        <v>4</v>
      </c>
      <c r="J6" s="963" t="s">
        <v>5</v>
      </c>
      <c r="K6" s="1122" t="s">
        <v>26</v>
      </c>
      <c r="L6" s="1125" t="s">
        <v>36</v>
      </c>
      <c r="M6" s="963" t="s">
        <v>2</v>
      </c>
      <c r="N6" s="963" t="s">
        <v>3</v>
      </c>
      <c r="O6" s="963" t="s">
        <v>34</v>
      </c>
      <c r="P6" s="963" t="s">
        <v>4</v>
      </c>
      <c r="Q6" s="963" t="s">
        <v>5</v>
      </c>
      <c r="R6" s="1122" t="s">
        <v>26</v>
      </c>
      <c r="S6" s="1125" t="s">
        <v>36</v>
      </c>
      <c r="T6" s="963" t="s">
        <v>2</v>
      </c>
      <c r="U6" s="963" t="s">
        <v>3</v>
      </c>
      <c r="V6" s="963" t="s">
        <v>34</v>
      </c>
      <c r="W6" s="963" t="s">
        <v>4</v>
      </c>
      <c r="X6" s="963" t="s">
        <v>5</v>
      </c>
      <c r="Y6" s="1122" t="s">
        <v>26</v>
      </c>
      <c r="Z6" s="1125" t="s">
        <v>36</v>
      </c>
      <c r="AA6" s="963" t="s">
        <v>2</v>
      </c>
      <c r="AB6" s="963" t="s">
        <v>3</v>
      </c>
      <c r="AC6" s="963" t="s">
        <v>34</v>
      </c>
      <c r="AD6" s="963" t="s">
        <v>4</v>
      </c>
      <c r="AE6" s="963" t="s">
        <v>5</v>
      </c>
      <c r="AF6" s="964"/>
      <c r="AG6" s="1123"/>
    </row>
    <row r="7" spans="1:33" ht="24.6" x14ac:dyDescent="0.25">
      <c r="A7" s="1129"/>
      <c r="B7" s="1131"/>
      <c r="C7" s="962" t="s">
        <v>27</v>
      </c>
      <c r="D7" s="1123"/>
      <c r="E7" s="1126"/>
      <c r="F7" s="965"/>
      <c r="G7" s="966"/>
      <c r="H7" s="966"/>
      <c r="I7" s="966"/>
      <c r="J7" s="966"/>
      <c r="K7" s="1123"/>
      <c r="L7" s="1126"/>
      <c r="M7" s="965"/>
      <c r="N7" s="966"/>
      <c r="O7" s="966"/>
      <c r="P7" s="966"/>
      <c r="Q7" s="966"/>
      <c r="R7" s="1123"/>
      <c r="S7" s="1126"/>
      <c r="T7" s="965"/>
      <c r="U7" s="966"/>
      <c r="V7" s="966"/>
      <c r="W7" s="966"/>
      <c r="X7" s="966"/>
      <c r="Y7" s="1123"/>
      <c r="Z7" s="1126"/>
      <c r="AA7" s="965"/>
      <c r="AB7" s="966"/>
      <c r="AC7" s="966"/>
      <c r="AD7" s="966"/>
      <c r="AE7" s="966"/>
      <c r="AF7" s="967"/>
      <c r="AG7" s="1123"/>
    </row>
    <row r="8" spans="1:33" ht="24.6" x14ac:dyDescent="0.25">
      <c r="A8" s="1129"/>
      <c r="B8" s="1132"/>
      <c r="C8" s="968"/>
      <c r="D8" s="969" t="s">
        <v>7</v>
      </c>
      <c r="E8" s="969" t="s">
        <v>8</v>
      </c>
      <c r="F8" s="970" t="s">
        <v>9</v>
      </c>
      <c r="G8" s="969" t="s">
        <v>10</v>
      </c>
      <c r="H8" s="969" t="s">
        <v>11</v>
      </c>
      <c r="I8" s="969" t="s">
        <v>28</v>
      </c>
      <c r="J8" s="970" t="s">
        <v>29</v>
      </c>
      <c r="K8" s="969" t="s">
        <v>7</v>
      </c>
      <c r="L8" s="969" t="s">
        <v>8</v>
      </c>
      <c r="M8" s="970" t="s">
        <v>9</v>
      </c>
      <c r="N8" s="971">
        <f>+[5]ระบบการควบคุมฯ!G857+[5]ระบบการควบคุมฯ!H857</f>
        <v>0</v>
      </c>
      <c r="O8" s="969" t="s">
        <v>11</v>
      </c>
      <c r="P8" s="969" t="s">
        <v>28</v>
      </c>
      <c r="Q8" s="970" t="s">
        <v>29</v>
      </c>
      <c r="R8" s="969" t="s">
        <v>7</v>
      </c>
      <c r="S8" s="969" t="s">
        <v>8</v>
      </c>
      <c r="T8" s="970" t="s">
        <v>9</v>
      </c>
      <c r="U8" s="969" t="s">
        <v>10</v>
      </c>
      <c r="V8" s="969" t="s">
        <v>11</v>
      </c>
      <c r="W8" s="969" t="s">
        <v>28</v>
      </c>
      <c r="X8" s="970" t="s">
        <v>29</v>
      </c>
      <c r="Y8" s="969" t="s">
        <v>7</v>
      </c>
      <c r="Z8" s="969" t="s">
        <v>8</v>
      </c>
      <c r="AA8" s="970" t="s">
        <v>9</v>
      </c>
      <c r="AB8" s="969" t="s">
        <v>10</v>
      </c>
      <c r="AC8" s="969" t="s">
        <v>11</v>
      </c>
      <c r="AD8" s="969" t="s">
        <v>28</v>
      </c>
      <c r="AE8" s="970" t="s">
        <v>29</v>
      </c>
      <c r="AF8" s="972"/>
      <c r="AG8" s="1124"/>
    </row>
    <row r="9" spans="1:33" ht="24.6" customHeight="1" x14ac:dyDescent="0.25">
      <c r="A9" s="973" t="str">
        <f>+[5]ระบบการควบคุมฯ!654:654</f>
        <v>ง</v>
      </c>
      <c r="B9" s="974" t="str">
        <f>+[5]ระบบการควบคุมฯ!B654</f>
        <v>แผนงานพื้นฐานด้านการพัฒนาและเสริมสร้างศักยภาพทรัพยากรมนุษย์</v>
      </c>
      <c r="C9" s="975"/>
      <c r="D9" s="976">
        <f>+D11</f>
        <v>1600000</v>
      </c>
      <c r="E9" s="976">
        <f t="shared" ref="E9:AE9" si="0">+E11</f>
        <v>400000</v>
      </c>
      <c r="F9" s="976">
        <f t="shared" si="0"/>
        <v>2000000</v>
      </c>
      <c r="G9" s="976">
        <f t="shared" si="0"/>
        <v>0</v>
      </c>
      <c r="H9" s="976">
        <f t="shared" si="0"/>
        <v>0</v>
      </c>
      <c r="I9" s="976">
        <f t="shared" si="0"/>
        <v>1952.95</v>
      </c>
      <c r="J9" s="976">
        <f t="shared" si="0"/>
        <v>1998047.05</v>
      </c>
      <c r="K9" s="976">
        <f t="shared" si="0"/>
        <v>0</v>
      </c>
      <c r="L9" s="976">
        <f t="shared" si="0"/>
        <v>0</v>
      </c>
      <c r="M9" s="976">
        <f t="shared" si="0"/>
        <v>0</v>
      </c>
      <c r="N9" s="976">
        <f t="shared" si="0"/>
        <v>0</v>
      </c>
      <c r="O9" s="976">
        <f t="shared" si="0"/>
        <v>0</v>
      </c>
      <c r="P9" s="976">
        <f t="shared" si="0"/>
        <v>0</v>
      </c>
      <c r="Q9" s="976">
        <f t="shared" si="0"/>
        <v>0</v>
      </c>
      <c r="R9" s="976">
        <f t="shared" si="0"/>
        <v>0</v>
      </c>
      <c r="S9" s="976">
        <f t="shared" si="0"/>
        <v>0</v>
      </c>
      <c r="T9" s="976">
        <f t="shared" si="0"/>
        <v>0</v>
      </c>
      <c r="U9" s="976">
        <f t="shared" si="0"/>
        <v>0</v>
      </c>
      <c r="V9" s="976">
        <f t="shared" si="0"/>
        <v>0</v>
      </c>
      <c r="W9" s="976">
        <f t="shared" si="0"/>
        <v>0</v>
      </c>
      <c r="X9" s="976">
        <f t="shared" si="0"/>
        <v>0</v>
      </c>
      <c r="Y9" s="976">
        <f t="shared" si="0"/>
        <v>1600000</v>
      </c>
      <c r="Z9" s="976">
        <f t="shared" si="0"/>
        <v>400000</v>
      </c>
      <c r="AA9" s="976">
        <f t="shared" si="0"/>
        <v>2000000</v>
      </c>
      <c r="AB9" s="976">
        <f t="shared" si="0"/>
        <v>0</v>
      </c>
      <c r="AC9" s="976">
        <f t="shared" si="0"/>
        <v>0</v>
      </c>
      <c r="AD9" s="976">
        <f t="shared" si="0"/>
        <v>1952.95</v>
      </c>
      <c r="AE9" s="976">
        <f t="shared" si="0"/>
        <v>1998047.05</v>
      </c>
      <c r="AF9" s="976"/>
      <c r="AG9" s="974"/>
    </row>
    <row r="10" spans="1:33" ht="24.6" customHeight="1" x14ac:dyDescent="0.25">
      <c r="A10" s="977"/>
      <c r="B10" s="978" t="str">
        <f>[5]ระบบการควบคุมฯ!B655</f>
        <v xml:space="preserve"> งบดำเนินงาน 70112xx</v>
      </c>
      <c r="C10" s="979">
        <f>[1]งบประจำและงบกลยุทธ์!C115</f>
        <v>0</v>
      </c>
      <c r="D10" s="980">
        <f>+D11</f>
        <v>1600000</v>
      </c>
      <c r="E10" s="980">
        <f t="shared" ref="E10:AE12" si="1">+E11</f>
        <v>400000</v>
      </c>
      <c r="F10" s="980">
        <f t="shared" si="1"/>
        <v>2000000</v>
      </c>
      <c r="G10" s="980">
        <f t="shared" si="1"/>
        <v>0</v>
      </c>
      <c r="H10" s="980">
        <f t="shared" si="1"/>
        <v>0</v>
      </c>
      <c r="I10" s="980">
        <f t="shared" si="1"/>
        <v>1952.95</v>
      </c>
      <c r="J10" s="980">
        <f t="shared" si="1"/>
        <v>1998047.05</v>
      </c>
      <c r="K10" s="980">
        <f t="shared" si="1"/>
        <v>0</v>
      </c>
      <c r="L10" s="980">
        <f t="shared" si="1"/>
        <v>0</v>
      </c>
      <c r="M10" s="980">
        <f t="shared" si="1"/>
        <v>0</v>
      </c>
      <c r="N10" s="980">
        <f t="shared" si="1"/>
        <v>0</v>
      </c>
      <c r="O10" s="980">
        <f t="shared" si="1"/>
        <v>0</v>
      </c>
      <c r="P10" s="980">
        <f t="shared" si="1"/>
        <v>0</v>
      </c>
      <c r="Q10" s="980">
        <f t="shared" si="1"/>
        <v>0</v>
      </c>
      <c r="R10" s="980">
        <f t="shared" si="1"/>
        <v>0</v>
      </c>
      <c r="S10" s="980">
        <f t="shared" si="1"/>
        <v>0</v>
      </c>
      <c r="T10" s="980">
        <f t="shared" si="1"/>
        <v>0</v>
      </c>
      <c r="U10" s="980">
        <f t="shared" si="1"/>
        <v>0</v>
      </c>
      <c r="V10" s="980">
        <f t="shared" si="1"/>
        <v>0</v>
      </c>
      <c r="W10" s="980">
        <f t="shared" si="1"/>
        <v>0</v>
      </c>
      <c r="X10" s="980">
        <f t="shared" si="1"/>
        <v>0</v>
      </c>
      <c r="Y10" s="980">
        <f t="shared" si="1"/>
        <v>1600000</v>
      </c>
      <c r="Z10" s="980">
        <f t="shared" si="1"/>
        <v>400000</v>
      </c>
      <c r="AA10" s="980">
        <f t="shared" si="1"/>
        <v>2000000</v>
      </c>
      <c r="AB10" s="980">
        <f t="shared" si="1"/>
        <v>0</v>
      </c>
      <c r="AC10" s="980">
        <f t="shared" si="1"/>
        <v>0</v>
      </c>
      <c r="AD10" s="980">
        <f t="shared" si="1"/>
        <v>1952.95</v>
      </c>
      <c r="AE10" s="980">
        <f t="shared" si="1"/>
        <v>1998047.05</v>
      </c>
      <c r="AF10" s="980"/>
      <c r="AG10" s="981"/>
    </row>
    <row r="11" spans="1:33" ht="73.8" customHeight="1" x14ac:dyDescent="0.25">
      <c r="A11" s="995">
        <f>+[5]ระบบการควบคุมฯ!A748</f>
        <v>0</v>
      </c>
      <c r="B11" s="996" t="str">
        <f>+[5]ระบบการควบคุมฯ!B748</f>
        <v>ผลผลิตผู้จบการศึกษาขั้นพื้นฐาน</v>
      </c>
      <c r="C11" s="997" t="str">
        <f>[5]ระบบการควบคุมฯ!C749</f>
        <v>20004 3720 1000 2000000</v>
      </c>
      <c r="D11" s="998">
        <f>+D12</f>
        <v>1600000</v>
      </c>
      <c r="E11" s="998">
        <f t="shared" si="1"/>
        <v>400000</v>
      </c>
      <c r="F11" s="998">
        <f t="shared" si="1"/>
        <v>2000000</v>
      </c>
      <c r="G11" s="998">
        <f t="shared" si="1"/>
        <v>0</v>
      </c>
      <c r="H11" s="998">
        <f t="shared" si="1"/>
        <v>0</v>
      </c>
      <c r="I11" s="998">
        <f t="shared" si="1"/>
        <v>1952.95</v>
      </c>
      <c r="J11" s="998">
        <f t="shared" si="1"/>
        <v>1998047.05</v>
      </c>
      <c r="K11" s="998">
        <f t="shared" si="1"/>
        <v>0</v>
      </c>
      <c r="L11" s="998">
        <f t="shared" si="1"/>
        <v>0</v>
      </c>
      <c r="M11" s="998">
        <f t="shared" si="1"/>
        <v>0</v>
      </c>
      <c r="N11" s="998">
        <f t="shared" si="1"/>
        <v>0</v>
      </c>
      <c r="O11" s="998">
        <f t="shared" si="1"/>
        <v>0</v>
      </c>
      <c r="P11" s="998">
        <f t="shared" si="1"/>
        <v>0</v>
      </c>
      <c r="Q11" s="998">
        <f t="shared" si="1"/>
        <v>0</v>
      </c>
      <c r="R11" s="998">
        <f t="shared" si="1"/>
        <v>0</v>
      </c>
      <c r="S11" s="998">
        <f t="shared" si="1"/>
        <v>0</v>
      </c>
      <c r="T11" s="998">
        <f t="shared" si="1"/>
        <v>0</v>
      </c>
      <c r="U11" s="998">
        <f t="shared" si="1"/>
        <v>0</v>
      </c>
      <c r="V11" s="998">
        <f t="shared" si="1"/>
        <v>0</v>
      </c>
      <c r="W11" s="998">
        <f t="shared" si="1"/>
        <v>0</v>
      </c>
      <c r="X11" s="998">
        <f t="shared" si="1"/>
        <v>0</v>
      </c>
      <c r="Y11" s="998">
        <f t="shared" si="1"/>
        <v>1600000</v>
      </c>
      <c r="Z11" s="998">
        <f t="shared" si="1"/>
        <v>400000</v>
      </c>
      <c r="AA11" s="998">
        <f t="shared" si="1"/>
        <v>2000000</v>
      </c>
      <c r="AB11" s="998">
        <f t="shared" si="1"/>
        <v>0</v>
      </c>
      <c r="AC11" s="998">
        <f t="shared" si="1"/>
        <v>0</v>
      </c>
      <c r="AD11" s="998">
        <f t="shared" si="1"/>
        <v>1952.95</v>
      </c>
      <c r="AE11" s="998">
        <f t="shared" si="1"/>
        <v>1998047.05</v>
      </c>
      <c r="AF11" s="998"/>
      <c r="AG11" s="999"/>
    </row>
    <row r="12" spans="1:33" ht="24.6" customHeight="1" x14ac:dyDescent="0.25">
      <c r="A12" s="1000">
        <f>+[5]ระบบการควบคุมฯ!A772</f>
        <v>1.4</v>
      </c>
      <c r="B12" s="1001" t="s">
        <v>174</v>
      </c>
      <c r="C12" s="1002" t="str">
        <f>+[5]ระบบการควบคุมฯ!C772</f>
        <v>20004 70 00148 00000</v>
      </c>
      <c r="D12" s="1003">
        <f>+D13</f>
        <v>1600000</v>
      </c>
      <c r="E12" s="1003">
        <f>+E13</f>
        <v>400000</v>
      </c>
      <c r="F12" s="1003">
        <f>SUM(D12:E12)</f>
        <v>2000000</v>
      </c>
      <c r="G12" s="1003">
        <f>+G13</f>
        <v>0</v>
      </c>
      <c r="H12" s="1003">
        <f>+H13</f>
        <v>0</v>
      </c>
      <c r="I12" s="1003">
        <f>+I13</f>
        <v>1952.95</v>
      </c>
      <c r="J12" s="1003">
        <f>+J13</f>
        <v>1998047.05</v>
      </c>
      <c r="K12" s="1003">
        <f t="shared" si="1"/>
        <v>0</v>
      </c>
      <c r="L12" s="1003">
        <f t="shared" si="1"/>
        <v>0</v>
      </c>
      <c r="M12" s="1003">
        <f t="shared" ref="M12" si="2">SUM(K12:L12)</f>
        <v>0</v>
      </c>
      <c r="N12" s="1003">
        <f t="shared" si="1"/>
        <v>0</v>
      </c>
      <c r="O12" s="1003">
        <f t="shared" si="1"/>
        <v>0</v>
      </c>
      <c r="P12" s="1003">
        <f t="shared" si="1"/>
        <v>0</v>
      </c>
      <c r="Q12" s="1003">
        <f t="shared" si="1"/>
        <v>0</v>
      </c>
      <c r="R12" s="1003">
        <f t="shared" si="1"/>
        <v>0</v>
      </c>
      <c r="S12" s="1003">
        <f t="shared" si="1"/>
        <v>0</v>
      </c>
      <c r="T12" s="1003">
        <f t="shared" ref="T12" si="3">SUM(R12:S12)</f>
        <v>0</v>
      </c>
      <c r="U12" s="1003">
        <f t="shared" si="1"/>
        <v>0</v>
      </c>
      <c r="V12" s="1003">
        <f t="shared" si="1"/>
        <v>0</v>
      </c>
      <c r="W12" s="1003">
        <f t="shared" si="1"/>
        <v>0</v>
      </c>
      <c r="X12" s="1003">
        <f t="shared" si="1"/>
        <v>0</v>
      </c>
      <c r="Y12" s="1003">
        <f t="shared" si="1"/>
        <v>1600000</v>
      </c>
      <c r="Z12" s="1003">
        <f t="shared" si="1"/>
        <v>400000</v>
      </c>
      <c r="AA12" s="1003">
        <f t="shared" ref="AA12" si="4">SUM(Y12:Z12)</f>
        <v>2000000</v>
      </c>
      <c r="AB12" s="1003">
        <f t="shared" si="1"/>
        <v>0</v>
      </c>
      <c r="AC12" s="1003">
        <f t="shared" si="1"/>
        <v>0</v>
      </c>
      <c r="AD12" s="1003">
        <f t="shared" si="1"/>
        <v>1952.95</v>
      </c>
      <c r="AE12" s="1003">
        <f t="shared" si="1"/>
        <v>1998047.05</v>
      </c>
      <c r="AF12" s="1003"/>
      <c r="AG12" s="1004"/>
    </row>
    <row r="13" spans="1:33" ht="24.6" customHeight="1" x14ac:dyDescent="0.25">
      <c r="A13" s="1005"/>
      <c r="B13" s="1006" t="str">
        <f>[5]ระบบการควบคุมฯ!B749</f>
        <v xml:space="preserve"> รวมงบดำเนินงาน 70112xx</v>
      </c>
      <c r="C13" s="979">
        <f>[1]งบประจำและงบกลยุทธ์!C152</f>
        <v>0</v>
      </c>
      <c r="D13" s="980">
        <f t="shared" ref="D13:AE13" si="5">+D14+D28</f>
        <v>1600000</v>
      </c>
      <c r="E13" s="980">
        <f t="shared" si="5"/>
        <v>400000</v>
      </c>
      <c r="F13" s="980">
        <f t="shared" si="5"/>
        <v>2000000</v>
      </c>
      <c r="G13" s="980">
        <f t="shared" si="5"/>
        <v>0</v>
      </c>
      <c r="H13" s="980">
        <f t="shared" si="5"/>
        <v>0</v>
      </c>
      <c r="I13" s="980">
        <f t="shared" si="5"/>
        <v>1952.95</v>
      </c>
      <c r="J13" s="980">
        <f t="shared" si="5"/>
        <v>1998047.05</v>
      </c>
      <c r="K13" s="980">
        <f t="shared" si="5"/>
        <v>0</v>
      </c>
      <c r="L13" s="980">
        <f t="shared" si="5"/>
        <v>0</v>
      </c>
      <c r="M13" s="980">
        <f t="shared" si="5"/>
        <v>0</v>
      </c>
      <c r="N13" s="980">
        <f t="shared" si="5"/>
        <v>0</v>
      </c>
      <c r="O13" s="980">
        <f t="shared" si="5"/>
        <v>0</v>
      </c>
      <c r="P13" s="980">
        <f t="shared" si="5"/>
        <v>0</v>
      </c>
      <c r="Q13" s="980">
        <f t="shared" si="5"/>
        <v>0</v>
      </c>
      <c r="R13" s="980">
        <f t="shared" si="5"/>
        <v>0</v>
      </c>
      <c r="S13" s="980">
        <f t="shared" si="5"/>
        <v>0</v>
      </c>
      <c r="T13" s="980">
        <f t="shared" si="5"/>
        <v>0</v>
      </c>
      <c r="U13" s="980">
        <f t="shared" si="5"/>
        <v>0</v>
      </c>
      <c r="V13" s="980">
        <f t="shared" si="5"/>
        <v>0</v>
      </c>
      <c r="W13" s="980">
        <f t="shared" si="5"/>
        <v>0</v>
      </c>
      <c r="X13" s="980">
        <f t="shared" si="5"/>
        <v>0</v>
      </c>
      <c r="Y13" s="980">
        <f t="shared" si="5"/>
        <v>1600000</v>
      </c>
      <c r="Z13" s="980">
        <f t="shared" si="5"/>
        <v>400000</v>
      </c>
      <c r="AA13" s="980">
        <f t="shared" si="5"/>
        <v>2000000</v>
      </c>
      <c r="AB13" s="980">
        <f t="shared" si="5"/>
        <v>0</v>
      </c>
      <c r="AC13" s="980">
        <f t="shared" si="5"/>
        <v>0</v>
      </c>
      <c r="AD13" s="980">
        <f t="shared" si="5"/>
        <v>1952.95</v>
      </c>
      <c r="AE13" s="980">
        <f t="shared" si="5"/>
        <v>1998047.05</v>
      </c>
      <c r="AF13" s="980"/>
      <c r="AG13" s="1007"/>
    </row>
    <row r="14" spans="1:33" ht="24.6" customHeight="1" x14ac:dyDescent="0.25">
      <c r="A14" s="1008" t="str">
        <f>+[5]ระบบการควบคุมฯ!A779</f>
        <v>1.4.1</v>
      </c>
      <c r="B14" s="987" t="str">
        <f>+[5]ระบบการควบคุมฯ!B779</f>
        <v>งบประจำ บริหารจัดการสำนักงาน 3,000,000 บาท</v>
      </c>
      <c r="C14" s="1009" t="str">
        <f>+C12</f>
        <v>20004 70 00148 00000</v>
      </c>
      <c r="D14" s="1010">
        <f t="shared" ref="D14:AE14" si="6">SUM(D15:D27)</f>
        <v>1600000</v>
      </c>
      <c r="E14" s="1010">
        <f t="shared" si="6"/>
        <v>0</v>
      </c>
      <c r="F14" s="1010">
        <f t="shared" si="6"/>
        <v>1600000</v>
      </c>
      <c r="G14" s="1010">
        <f t="shared" si="6"/>
        <v>0</v>
      </c>
      <c r="H14" s="1010">
        <f t="shared" si="6"/>
        <v>0</v>
      </c>
      <c r="I14" s="1010">
        <f t="shared" si="6"/>
        <v>1952.95</v>
      </c>
      <c r="J14" s="1010">
        <f t="shared" si="6"/>
        <v>1598047.05</v>
      </c>
      <c r="K14" s="1010">
        <f t="shared" si="6"/>
        <v>0</v>
      </c>
      <c r="L14" s="1010">
        <f t="shared" si="6"/>
        <v>0</v>
      </c>
      <c r="M14" s="1010">
        <f t="shared" si="6"/>
        <v>0</v>
      </c>
      <c r="N14" s="1010">
        <f t="shared" si="6"/>
        <v>0</v>
      </c>
      <c r="O14" s="1010">
        <f t="shared" si="6"/>
        <v>0</v>
      </c>
      <c r="P14" s="1010">
        <f t="shared" si="6"/>
        <v>0</v>
      </c>
      <c r="Q14" s="1010">
        <f t="shared" si="6"/>
        <v>0</v>
      </c>
      <c r="R14" s="1010">
        <f t="shared" si="6"/>
        <v>0</v>
      </c>
      <c r="S14" s="1010">
        <f t="shared" si="6"/>
        <v>0</v>
      </c>
      <c r="T14" s="1010">
        <f t="shared" si="6"/>
        <v>0</v>
      </c>
      <c r="U14" s="1010">
        <f t="shared" si="6"/>
        <v>0</v>
      </c>
      <c r="V14" s="1010">
        <f t="shared" si="6"/>
        <v>0</v>
      </c>
      <c r="W14" s="1010">
        <f t="shared" si="6"/>
        <v>0</v>
      </c>
      <c r="X14" s="1010">
        <f t="shared" si="6"/>
        <v>0</v>
      </c>
      <c r="Y14" s="1010">
        <f t="shared" si="6"/>
        <v>1600000</v>
      </c>
      <c r="Z14" s="1010">
        <f t="shared" si="6"/>
        <v>0</v>
      </c>
      <c r="AA14" s="1010">
        <f t="shared" si="6"/>
        <v>1600000</v>
      </c>
      <c r="AB14" s="1010">
        <f t="shared" si="6"/>
        <v>0</v>
      </c>
      <c r="AC14" s="1010">
        <f t="shared" si="6"/>
        <v>0</v>
      </c>
      <c r="AD14" s="1010">
        <f t="shared" si="6"/>
        <v>1952.95</v>
      </c>
      <c r="AE14" s="1010">
        <f t="shared" si="6"/>
        <v>1598047.05</v>
      </c>
      <c r="AF14" s="1010"/>
      <c r="AG14" s="1011" t="s">
        <v>14</v>
      </c>
    </row>
    <row r="15" spans="1:33" ht="24.6" customHeight="1" x14ac:dyDescent="0.25">
      <c r="A15" s="1012">
        <f>+[5]ระบบการควบคุมฯ!A780</f>
        <v>1</v>
      </c>
      <c r="B15" s="1013" t="str">
        <f>+[5]ระบบการควบคุมฯ!B907</f>
        <v>ค่าสาธารณูปโภค    1,000,000 บาท อนุมัตครั้งที่ 1 300,000 บาท ครั้งที่ 2  140,000 บาท</v>
      </c>
      <c r="C15" s="1013" t="str">
        <f>+[5]ระบบการควบคุมฯ!C906</f>
        <v>ศธ04002/ว11486 ลว.9 ก.ค. 69 ครั้งที่ 698  1,642,500 บาท</v>
      </c>
      <c r="D15" s="1014">
        <f>[5]ระบบการควบคุมฯ!F780</f>
        <v>0</v>
      </c>
      <c r="E15" s="1014"/>
      <c r="F15" s="1015">
        <f>SUM(D15:E15)</f>
        <v>0</v>
      </c>
      <c r="G15" s="1016">
        <f>+[5]ระบบการควบคุมฯ!G780+[5]ระบบการควบคุมฯ!H780</f>
        <v>0</v>
      </c>
      <c r="H15" s="1016">
        <f>+[5]ระบบการควบคุมฯ!I780+[5]ระบบการควบคุมฯ!J780</f>
        <v>0</v>
      </c>
      <c r="I15" s="1016">
        <f>+[5]ระบบการควบคุมฯ!K780+[5]ระบบการควบคุมฯ!L780</f>
        <v>0</v>
      </c>
      <c r="J15" s="1016">
        <f>+F15-G15-H15-I15</f>
        <v>0</v>
      </c>
      <c r="K15" s="1016"/>
      <c r="L15" s="1016"/>
      <c r="M15" s="1016"/>
      <c r="N15" s="1016"/>
      <c r="O15" s="1016"/>
      <c r="P15" s="1016"/>
      <c r="Q15" s="1016"/>
      <c r="R15" s="1016"/>
      <c r="S15" s="1016"/>
      <c r="T15" s="1016"/>
      <c r="U15" s="1016"/>
      <c r="V15" s="1016"/>
      <c r="W15" s="1016"/>
      <c r="X15" s="1016"/>
      <c r="Y15" s="1016">
        <f t="shared" ref="Y15:Z22" si="7">+R15+K15+D15</f>
        <v>0</v>
      </c>
      <c r="Z15" s="1016">
        <f t="shared" si="7"/>
        <v>0</v>
      </c>
      <c r="AA15" s="1016">
        <f t="shared" ref="AA15:AA22" si="8">SUM(Y15:Z15)</f>
        <v>0</v>
      </c>
      <c r="AB15" s="1016">
        <f t="shared" ref="AB15:AD22" si="9">+G15+N15+U15</f>
        <v>0</v>
      </c>
      <c r="AC15" s="1016">
        <f t="shared" si="9"/>
        <v>0</v>
      </c>
      <c r="AD15" s="1016">
        <f t="shared" si="9"/>
        <v>0</v>
      </c>
      <c r="AE15" s="1016">
        <f t="shared" ref="AE15:AE22" si="10">+AA15-AB15-AC15-AD15</f>
        <v>0</v>
      </c>
      <c r="AF15" s="1016"/>
      <c r="AG15" s="1017"/>
    </row>
    <row r="16" spans="1:33" ht="24.6" customHeight="1" x14ac:dyDescent="0.25">
      <c r="A16" s="989" t="str">
        <f>+[5]ระบบการควบคุมฯ!A782</f>
        <v>1)</v>
      </c>
      <c r="B16" s="1018" t="str">
        <f>+[5]ระบบการควบคุมฯ!B907</f>
        <v>ค่าสาธารณูปโภค    1,000,000 บาท อนุมัตครั้งที่ 1 300,000 บาท ครั้งที่ 2  140,000 บาท</v>
      </c>
      <c r="C16" s="1018" t="str">
        <f>+[5]ระบบการควบคุมฯ!C907</f>
        <v>ศธ04002/ว46832 ลว.17 ต.ค. 68 ครั้งที่ 7  2,000,000 บาท</v>
      </c>
      <c r="D16" s="1019">
        <f>+[5]ระบบการควบคุมฯ!F782</f>
        <v>510000</v>
      </c>
      <c r="E16" s="1020"/>
      <c r="F16" s="984">
        <f>SUM(D16:E16)</f>
        <v>510000</v>
      </c>
      <c r="G16" s="991">
        <f>+[5]ระบบการควบคุมฯ!G782+[5]ระบบการควบคุมฯ!H782</f>
        <v>0</v>
      </c>
      <c r="H16" s="991">
        <f>+[5]ระบบการควบคุมฯ!I782+[5]ระบบการควบคุมฯ!J782</f>
        <v>0</v>
      </c>
      <c r="I16" s="991">
        <f>+[5]ระบบการควบคุมฯ!K782+[5]ระบบการควบคุมฯ!L782</f>
        <v>1952.95</v>
      </c>
      <c r="J16" s="991">
        <f>+F16-G16-H16-I16</f>
        <v>508047.05</v>
      </c>
      <c r="K16" s="1019">
        <f>+[5]ระบบการควบคุมฯ!E907</f>
        <v>0</v>
      </c>
      <c r="L16" s="1021"/>
      <c r="M16" s="984">
        <f>SUM(K16:K16)</f>
        <v>0</v>
      </c>
      <c r="N16" s="991">
        <f>+[5]ระบบการควบคุมฯ!G907+[5]ระบบการควบคุมฯ!H907</f>
        <v>0</v>
      </c>
      <c r="O16" s="991"/>
      <c r="P16" s="991">
        <f>+[5]ระบบการควบคุมฯ!K907+[5]ระบบการควบคุมฯ!L907</f>
        <v>0</v>
      </c>
      <c r="Q16" s="991">
        <f>+M16-N16-O16-P16</f>
        <v>0</v>
      </c>
      <c r="R16" s="991"/>
      <c r="S16" s="991"/>
      <c r="T16" s="991"/>
      <c r="U16" s="991"/>
      <c r="V16" s="991"/>
      <c r="W16" s="991"/>
      <c r="X16" s="991"/>
      <c r="Y16" s="991">
        <f t="shared" si="7"/>
        <v>510000</v>
      </c>
      <c r="Z16" s="991">
        <f t="shared" si="7"/>
        <v>0</v>
      </c>
      <c r="AA16" s="991">
        <f t="shared" si="8"/>
        <v>510000</v>
      </c>
      <c r="AB16" s="991">
        <f t="shared" si="9"/>
        <v>0</v>
      </c>
      <c r="AC16" s="991">
        <f t="shared" si="9"/>
        <v>0</v>
      </c>
      <c r="AD16" s="991">
        <f t="shared" si="9"/>
        <v>1952.95</v>
      </c>
      <c r="AE16" s="991">
        <f t="shared" si="10"/>
        <v>508047.05</v>
      </c>
      <c r="AF16" s="991"/>
      <c r="AG16" s="992" t="s">
        <v>14</v>
      </c>
    </row>
    <row r="17" spans="1:33" ht="24.6" customHeight="1" x14ac:dyDescent="0.25">
      <c r="A17" s="989" t="str">
        <f>+[5]ระบบการควบคุมฯ!A909</f>
        <v>2)</v>
      </c>
      <c r="B17" s="1018" t="str">
        <f>+[5]ระบบการควบคุมฯ!B909</f>
        <v>ค้าจ้างเหมาบริการ ลูกจ้างสพป.ปท.2 15000x5คนx12 เดือน 900,000 บาท จัดสรรครั้งที่ 1  225,000 บาท</v>
      </c>
      <c r="C17" s="1018" t="str">
        <f>+[5]ระบบการควบคุมฯ!C909</f>
        <v>ศธ04002/ว46832 ลว.17 ต.ค. 68 ครั้งที่ 7  2,000,000 บาท</v>
      </c>
      <c r="D17" s="1019">
        <f>+[5]ระบบการควบคุมฯ!F784</f>
        <v>600000</v>
      </c>
      <c r="E17" s="1019"/>
      <c r="F17" s="984">
        <f>SUM(D17:E17)</f>
        <v>600000</v>
      </c>
      <c r="G17" s="991">
        <f>+[5]ระบบการควบคุมฯ!G784+[5]ระบบการควบคุมฯ!H784</f>
        <v>0</v>
      </c>
      <c r="H17" s="991">
        <f>+[5]ระบบการควบคุมฯ!I784+[5]ระบบการควบคุมฯ!J784</f>
        <v>0</v>
      </c>
      <c r="I17" s="991">
        <f>+[5]ระบบการควบคุมฯ!K784+[5]ระบบการควบคุมฯ!L784</f>
        <v>0</v>
      </c>
      <c r="J17" s="991">
        <f t="shared" ref="J17:J22" si="11">+F17-G17-H17-I17</f>
        <v>600000</v>
      </c>
      <c r="K17" s="1019">
        <f>+[5]ระบบการควบคุมฯ!E909</f>
        <v>0</v>
      </c>
      <c r="L17" s="1021"/>
      <c r="M17" s="984">
        <f>SUM(K17:K17)</f>
        <v>0</v>
      </c>
      <c r="N17" s="991">
        <f>+[5]ระบบการควบคุมฯ!G909+[5]ระบบการควบคุมฯ!H909</f>
        <v>0</v>
      </c>
      <c r="O17" s="991"/>
      <c r="P17" s="991">
        <f>+[5]ระบบการควบคุมฯ!K909+[5]ระบบการควบคุมฯ!L909</f>
        <v>0</v>
      </c>
      <c r="Q17" s="991">
        <f>+M17-N17-O17-P17</f>
        <v>0</v>
      </c>
      <c r="R17" s="991"/>
      <c r="S17" s="991"/>
      <c r="T17" s="991"/>
      <c r="U17" s="991"/>
      <c r="V17" s="991"/>
      <c r="W17" s="991"/>
      <c r="X17" s="991"/>
      <c r="Y17" s="991">
        <f t="shared" si="7"/>
        <v>600000</v>
      </c>
      <c r="Z17" s="991">
        <f t="shared" si="7"/>
        <v>0</v>
      </c>
      <c r="AA17" s="991">
        <f t="shared" si="8"/>
        <v>600000</v>
      </c>
      <c r="AB17" s="991">
        <f t="shared" si="9"/>
        <v>0</v>
      </c>
      <c r="AC17" s="991">
        <f t="shared" si="9"/>
        <v>0</v>
      </c>
      <c r="AD17" s="991">
        <f t="shared" si="9"/>
        <v>0</v>
      </c>
      <c r="AE17" s="991">
        <f t="shared" si="10"/>
        <v>600000</v>
      </c>
      <c r="AF17" s="991"/>
      <c r="AG17" s="992" t="s">
        <v>14</v>
      </c>
    </row>
    <row r="18" spans="1:33" ht="24.6" customHeight="1" x14ac:dyDescent="0.25">
      <c r="A18" s="989" t="str">
        <f>+[5]ระบบการควบคุมฯ!A910</f>
        <v>2.1)</v>
      </c>
      <c r="B18" s="1018" t="str">
        <f>+[5]ระบบการควบคุมฯ!B910</f>
        <v>ค้าจ้างเหมาบริการ ลูกจ้างสพป.ปท.2 ครั้งที่ 2  75,000 บาท ยืมยกย่องเชิดชูเกียรติ 50,000 บาท</v>
      </c>
      <c r="C18" s="1018" t="str">
        <f>+[5]ระบบการควบคุมฯ!C910</f>
        <v>ศธ04002/ว2369 ลว.11 ก.พ.69 ครั้งที่ 294  500,000 บาท</v>
      </c>
      <c r="D18" s="1019">
        <f>+[5]ระบบการควบคุมฯ!F786</f>
        <v>0</v>
      </c>
      <c r="E18" s="1019"/>
      <c r="F18" s="984">
        <f>SUM(D18:E18)</f>
        <v>0</v>
      </c>
      <c r="G18" s="991">
        <f>+[5]ระบบการควบคุมฯ!G786+[5]ระบบการควบคุมฯ!H786</f>
        <v>0</v>
      </c>
      <c r="H18" s="991">
        <f>+[5]ระบบการควบคุมฯ!I786+[5]ระบบการควบคุมฯ!J786</f>
        <v>0</v>
      </c>
      <c r="I18" s="991">
        <f>+[5]ระบบการควบคุมฯ!K786+[5]ระบบการควบคุมฯ!L786</f>
        <v>0</v>
      </c>
      <c r="J18" s="991">
        <f t="shared" si="11"/>
        <v>0</v>
      </c>
      <c r="K18" s="1019">
        <f>+[5]ระบบการควบคุมฯ!E910</f>
        <v>0</v>
      </c>
      <c r="L18" s="1021"/>
      <c r="M18" s="984">
        <f>SUM(K18:K18)</f>
        <v>0</v>
      </c>
      <c r="N18" s="991">
        <f>+[5]ระบบการควบคุมฯ!G910+[5]ระบบการควบคุมฯ!H910</f>
        <v>0</v>
      </c>
      <c r="O18" s="991"/>
      <c r="P18" s="991">
        <f>+[5]ระบบการควบคุมฯ!K910+[5]ระบบการควบคุมฯ!L910</f>
        <v>0</v>
      </c>
      <c r="Q18" s="991">
        <f>+M18-N18-O18-P18</f>
        <v>0</v>
      </c>
      <c r="R18" s="991"/>
      <c r="S18" s="991"/>
      <c r="T18" s="991"/>
      <c r="U18" s="991"/>
      <c r="V18" s="991"/>
      <c r="W18" s="991"/>
      <c r="X18" s="991"/>
      <c r="Y18" s="991">
        <f t="shared" si="7"/>
        <v>0</v>
      </c>
      <c r="Z18" s="991">
        <f t="shared" si="7"/>
        <v>0</v>
      </c>
      <c r="AA18" s="991">
        <f t="shared" si="8"/>
        <v>0</v>
      </c>
      <c r="AB18" s="991">
        <f t="shared" si="9"/>
        <v>0</v>
      </c>
      <c r="AC18" s="991">
        <f t="shared" si="9"/>
        <v>0</v>
      </c>
      <c r="AD18" s="991">
        <f t="shared" si="9"/>
        <v>0</v>
      </c>
      <c r="AE18" s="991">
        <f t="shared" si="10"/>
        <v>0</v>
      </c>
      <c r="AF18" s="991"/>
      <c r="AG18" s="992" t="s">
        <v>14</v>
      </c>
    </row>
    <row r="19" spans="1:33" ht="24.6" customHeight="1" x14ac:dyDescent="0.25">
      <c r="A19" s="989" t="str">
        <f>+[5]ระบบการควบคุมฯ!A913</f>
        <v>3)</v>
      </c>
      <c r="B19" s="1018" t="str">
        <f>+[5]ระบบการควบคุมฯ!B913</f>
        <v>ค่าใช้จ่ายในการประชุม อ.ก.ค.ศ. เขตพื้นที่การศึกษา  60,000 บาท</v>
      </c>
      <c r="C19" s="1018" t="str">
        <f>+[5]ระบบการควบคุมฯ!C913</f>
        <v>ศธ04002/ว46832 ลว.17 ต.ค. 68 ครั้งที่ 7  2,000,000 บาท</v>
      </c>
      <c r="D19" s="1019">
        <f>+[5]ระบบการควบคุมฯ!F786</f>
        <v>0</v>
      </c>
      <c r="E19" s="1020"/>
      <c r="F19" s="984">
        <f>SUM(D19:E19)</f>
        <v>0</v>
      </c>
      <c r="G19" s="991">
        <f>+[5]ระบบการควบคุมฯ!G786+[5]ระบบการควบคุมฯ!H786</f>
        <v>0</v>
      </c>
      <c r="H19" s="991">
        <f>+[5]ระบบการควบคุมฯ!I786+[5]ระบบการควบคุมฯ!J786</f>
        <v>0</v>
      </c>
      <c r="I19" s="991">
        <f>+[5]ระบบการควบคุมฯ!K786+[5]ระบบการควบคุมฯ!L786</f>
        <v>0</v>
      </c>
      <c r="J19" s="991">
        <f t="shared" si="11"/>
        <v>0</v>
      </c>
      <c r="K19" s="991"/>
      <c r="L19" s="991"/>
      <c r="M19" s="991"/>
      <c r="N19" s="991"/>
      <c r="O19" s="991"/>
      <c r="P19" s="991"/>
      <c r="Q19" s="991"/>
      <c r="R19" s="991"/>
      <c r="S19" s="991"/>
      <c r="T19" s="991"/>
      <c r="U19" s="991"/>
      <c r="V19" s="991"/>
      <c r="W19" s="991"/>
      <c r="X19" s="991"/>
      <c r="Y19" s="991">
        <f t="shared" si="7"/>
        <v>0</v>
      </c>
      <c r="Z19" s="991">
        <f t="shared" si="7"/>
        <v>0</v>
      </c>
      <c r="AA19" s="991">
        <f t="shared" si="8"/>
        <v>0</v>
      </c>
      <c r="AB19" s="991">
        <f t="shared" si="9"/>
        <v>0</v>
      </c>
      <c r="AC19" s="991">
        <f t="shared" si="9"/>
        <v>0</v>
      </c>
      <c r="AD19" s="991">
        <f t="shared" si="9"/>
        <v>0</v>
      </c>
      <c r="AE19" s="991">
        <f t="shared" si="10"/>
        <v>0</v>
      </c>
      <c r="AF19" s="991"/>
      <c r="AG19" s="992" t="s">
        <v>17</v>
      </c>
    </row>
    <row r="20" spans="1:33" ht="24.6" customHeight="1" x14ac:dyDescent="0.25">
      <c r="A20" s="989" t="str">
        <f>+[5]ระบบการควบคุมฯ!A914</f>
        <v>3)</v>
      </c>
      <c r="B20" s="1018" t="str">
        <f>+[5]ระบบการควบคุมฯ!B914</f>
        <v xml:space="preserve">ค่าซ่อมแซมยานพาหนะและขนส่ง 240,000 บาท ครั้งที่ 1  25,000 บาท </v>
      </c>
      <c r="C20" s="1018" t="str">
        <f>+[5]ระบบการควบคุมฯ!C914</f>
        <v>ศธ04002/ว46832 ลว.17 ต.ค. 68 ครั้งที่ 7  2,000,000 บาท</v>
      </c>
      <c r="D20" s="1019">
        <f>+[5]ระบบการควบคุมฯ!F787</f>
        <v>90000</v>
      </c>
      <c r="E20" s="1020"/>
      <c r="F20" s="984">
        <f t="shared" ref="F20:F22" si="12">SUM(D20:E20)</f>
        <v>90000</v>
      </c>
      <c r="G20" s="991">
        <f>+[5]ระบบการควบคุมฯ!G787+[5]ระบบการควบคุมฯ!H787</f>
        <v>0</v>
      </c>
      <c r="H20" s="991">
        <f>+[5]ระบบการควบคุมฯ!I787+[5]ระบบการควบคุมฯ!J787</f>
        <v>0</v>
      </c>
      <c r="I20" s="991">
        <f>+[5]ระบบการควบคุมฯ!K787+[5]ระบบการควบคุมฯ!L787</f>
        <v>0</v>
      </c>
      <c r="J20" s="991">
        <f t="shared" si="11"/>
        <v>90000</v>
      </c>
      <c r="K20" s="1019">
        <f>+[5]ระบบการควบคุมฯ!E914</f>
        <v>0</v>
      </c>
      <c r="L20" s="1021"/>
      <c r="M20" s="984">
        <f>SUM(K20:K20)</f>
        <v>0</v>
      </c>
      <c r="N20" s="991">
        <f>+[5]ระบบการควบคุมฯ!G914+[5]ระบบการควบคุมฯ!H914</f>
        <v>0</v>
      </c>
      <c r="O20" s="991"/>
      <c r="P20" s="991">
        <f>+[5]ระบบการควบคุมฯ!K914+[5]ระบบการควบคุมฯ!L914</f>
        <v>0</v>
      </c>
      <c r="Q20" s="991">
        <f>+M20-N20-O20-P20</f>
        <v>0</v>
      </c>
      <c r="R20" s="991"/>
      <c r="S20" s="991"/>
      <c r="T20" s="991"/>
      <c r="U20" s="991"/>
      <c r="V20" s="991"/>
      <c r="W20" s="991"/>
      <c r="X20" s="991"/>
      <c r="Y20" s="991">
        <f t="shared" si="7"/>
        <v>90000</v>
      </c>
      <c r="Z20" s="991">
        <f t="shared" si="7"/>
        <v>0</v>
      </c>
      <c r="AA20" s="991">
        <f t="shared" si="8"/>
        <v>90000</v>
      </c>
      <c r="AB20" s="991">
        <f t="shared" si="9"/>
        <v>0</v>
      </c>
      <c r="AC20" s="991">
        <f t="shared" si="9"/>
        <v>0</v>
      </c>
      <c r="AD20" s="991">
        <f t="shared" si="9"/>
        <v>0</v>
      </c>
      <c r="AE20" s="991">
        <f t="shared" si="10"/>
        <v>90000</v>
      </c>
      <c r="AF20" s="991"/>
      <c r="AG20" s="992" t="s">
        <v>14</v>
      </c>
    </row>
    <row r="21" spans="1:33" ht="49.2" customHeight="1" x14ac:dyDescent="0.25">
      <c r="A21" s="989" t="str">
        <f>+[5]ระบบการควบคุมฯ!A916</f>
        <v>4)</v>
      </c>
      <c r="B21" s="1022" t="str">
        <f>+[5]ระบบการควบคุมฯ!B916</f>
        <v>ค่าซ่อมแซมครุภัณฑ์ 200,000 บาท ครั้งที่ 1  127,290 บาท</v>
      </c>
      <c r="C21" s="1018" t="str">
        <f>+[5]ระบบการควบคุมฯ!C916</f>
        <v>ศธ04002/ว46832 ลว.17 ต.ค. 68 ครั้งที่ 7  2,000,000 บาท</v>
      </c>
      <c r="D21" s="1019">
        <f>+[5]ระบบการควบคุมฯ!F789</f>
        <v>100000</v>
      </c>
      <c r="E21" s="1020"/>
      <c r="F21" s="984">
        <f t="shared" si="12"/>
        <v>100000</v>
      </c>
      <c r="G21" s="991">
        <f>+[5]ระบบการควบคุมฯ!G789+[5]ระบบการควบคุมฯ!H789</f>
        <v>0</v>
      </c>
      <c r="H21" s="991">
        <f>+[5]ระบบการควบคุมฯ!I789+[5]ระบบการควบคุมฯ!J789</f>
        <v>0</v>
      </c>
      <c r="I21" s="991">
        <f>+[5]ระบบการควบคุมฯ!K789+[5]ระบบการควบคุมฯ!L789</f>
        <v>0</v>
      </c>
      <c r="J21" s="991">
        <f t="shared" si="11"/>
        <v>100000</v>
      </c>
      <c r="K21" s="1019">
        <f>+[5]ระบบการควบคุมฯ!E916</f>
        <v>0</v>
      </c>
      <c r="L21" s="1021"/>
      <c r="M21" s="984">
        <f>SUM(K21:K21)</f>
        <v>0</v>
      </c>
      <c r="N21" s="991">
        <f>+[5]ระบบการควบคุมฯ!G916+[5]ระบบการควบคุมฯ!H916</f>
        <v>0</v>
      </c>
      <c r="O21" s="991"/>
      <c r="P21" s="991">
        <f>+[5]ระบบการควบคุมฯ!K916+[5]ระบบการควบคุมฯ!L916</f>
        <v>0</v>
      </c>
      <c r="Q21" s="991">
        <f>+M21-N21-O21-P21</f>
        <v>0</v>
      </c>
      <c r="R21" s="991"/>
      <c r="S21" s="991"/>
      <c r="T21" s="991"/>
      <c r="U21" s="991"/>
      <c r="V21" s="991"/>
      <c r="W21" s="991"/>
      <c r="X21" s="991"/>
      <c r="Y21" s="991">
        <f t="shared" si="7"/>
        <v>100000</v>
      </c>
      <c r="Z21" s="991">
        <f t="shared" si="7"/>
        <v>0</v>
      </c>
      <c r="AA21" s="991">
        <f t="shared" si="8"/>
        <v>100000</v>
      </c>
      <c r="AB21" s="991">
        <f t="shared" si="9"/>
        <v>0</v>
      </c>
      <c r="AC21" s="991">
        <f t="shared" si="9"/>
        <v>0</v>
      </c>
      <c r="AD21" s="991">
        <f t="shared" si="9"/>
        <v>0</v>
      </c>
      <c r="AE21" s="991">
        <f t="shared" si="10"/>
        <v>100000</v>
      </c>
      <c r="AF21" s="991"/>
      <c r="AG21" s="992" t="s">
        <v>14</v>
      </c>
    </row>
    <row r="22" spans="1:33" ht="49.2" customHeight="1" x14ac:dyDescent="0.25">
      <c r="A22" s="989" t="str">
        <f>+[5]ระบบการควบคุมฯ!A918</f>
        <v>5)</v>
      </c>
      <c r="B22" s="1018" t="str">
        <f>+[5]ระบบการควบคุมฯ!B918</f>
        <v>ค่าวัสดุสำนักงาน 350000 บาท ครั้งที่ 1 150,000 บาทครั้งที่ 2   25,000 บาท</v>
      </c>
      <c r="C22" s="1018" t="str">
        <f>+[5]ระบบการควบคุมฯ!C918</f>
        <v>ศธ04002/ว46832 ลว.17 ต.ค. 68 ครั้งที่ 7  2,000,000 บาท</v>
      </c>
      <c r="D22" s="1019">
        <f>+[5]ระบบการควบคุมฯ!F790</f>
        <v>100000</v>
      </c>
      <c r="E22" s="990"/>
      <c r="F22" s="984">
        <f t="shared" si="12"/>
        <v>100000</v>
      </c>
      <c r="G22" s="991">
        <f>+[5]ระบบการควบคุมฯ!G790+[5]ระบบการควบคุมฯ!H790</f>
        <v>0</v>
      </c>
      <c r="H22" s="991">
        <f>+[5]ระบบการควบคุมฯ!I790+[5]ระบบการควบคุมฯ!J790</f>
        <v>0</v>
      </c>
      <c r="I22" s="991">
        <f>+[5]ระบบการควบคุมฯ!K790+[5]ระบบการควบคุมฯ!L790</f>
        <v>0</v>
      </c>
      <c r="J22" s="991">
        <f t="shared" si="11"/>
        <v>100000</v>
      </c>
      <c r="K22" s="1019">
        <f>+[5]ระบบการควบคุมฯ!E918</f>
        <v>0</v>
      </c>
      <c r="L22" s="1021"/>
      <c r="M22" s="984">
        <f>SUM(K22:K22)</f>
        <v>0</v>
      </c>
      <c r="N22" s="991">
        <f>+[5]ระบบการควบคุมฯ!G918+[5]ระบบการควบคุมฯ!H918</f>
        <v>0</v>
      </c>
      <c r="O22" s="991"/>
      <c r="P22" s="991">
        <f>+[5]ระบบการควบคุมฯ!K918+[5]ระบบการควบคุมฯ!L918</f>
        <v>0</v>
      </c>
      <c r="Q22" s="991">
        <f>+M22-N22-O22-P22</f>
        <v>0</v>
      </c>
      <c r="R22" s="991"/>
      <c r="S22" s="991"/>
      <c r="T22" s="991"/>
      <c r="U22" s="991"/>
      <c r="V22" s="991"/>
      <c r="W22" s="991"/>
      <c r="X22" s="991"/>
      <c r="Y22" s="991">
        <f t="shared" si="7"/>
        <v>100000</v>
      </c>
      <c r="Z22" s="991">
        <f t="shared" si="7"/>
        <v>0</v>
      </c>
      <c r="AA22" s="991">
        <f t="shared" si="8"/>
        <v>100000</v>
      </c>
      <c r="AB22" s="991">
        <f t="shared" si="9"/>
        <v>0</v>
      </c>
      <c r="AC22" s="991">
        <f t="shared" si="9"/>
        <v>0</v>
      </c>
      <c r="AD22" s="991">
        <f t="shared" si="9"/>
        <v>0</v>
      </c>
      <c r="AE22" s="991">
        <f t="shared" si="10"/>
        <v>100000</v>
      </c>
      <c r="AF22" s="991"/>
      <c r="AG22" s="992" t="s">
        <v>14</v>
      </c>
    </row>
    <row r="23" spans="1:33" ht="73.8" customHeight="1" x14ac:dyDescent="0.25">
      <c r="A23" s="989" t="str">
        <f>+[5]ระบบการควบคุมฯ!A919</f>
        <v>5.1)</v>
      </c>
      <c r="B23" s="1018" t="str">
        <f>+[5]ระบบการควบคุมฯ!B919</f>
        <v>ค่าวัสดุสำนักงาน ครั้งที่ 2  25,000 บาท</v>
      </c>
      <c r="C23" s="1018" t="str">
        <f>+[5]ระบบการควบคุมฯ!C919</f>
        <v>ศธ04002/ว2369 ลว.11 ก.พ.69 ครั้งที่ 294  500,000 บาท</v>
      </c>
      <c r="D23" s="1019"/>
      <c r="E23" s="990"/>
      <c r="F23" s="984"/>
      <c r="G23" s="991"/>
      <c r="H23" s="991"/>
      <c r="I23" s="991"/>
      <c r="J23" s="991"/>
      <c r="K23" s="1019"/>
      <c r="L23" s="1021"/>
      <c r="M23" s="984"/>
      <c r="N23" s="991"/>
      <c r="O23" s="991"/>
      <c r="P23" s="991"/>
      <c r="Q23" s="991"/>
      <c r="R23" s="991"/>
      <c r="S23" s="991"/>
      <c r="T23" s="991"/>
      <c r="U23" s="991"/>
      <c r="V23" s="991"/>
      <c r="W23" s="991"/>
      <c r="X23" s="991"/>
      <c r="Y23" s="991"/>
      <c r="Z23" s="991"/>
      <c r="AA23" s="991"/>
      <c r="AB23" s="991"/>
      <c r="AC23" s="991"/>
      <c r="AD23" s="991"/>
      <c r="AE23" s="991"/>
      <c r="AF23" s="991"/>
      <c r="AG23" s="992"/>
    </row>
    <row r="24" spans="1:33" ht="49.2" customHeight="1" x14ac:dyDescent="0.25">
      <c r="A24" s="989" t="str">
        <f>+[5]ระบบการควบคุมฯ!A922</f>
        <v>7)</v>
      </c>
      <c r="B24" s="1018" t="str">
        <f>+[5]ระบบการควบคุมฯ!B922</f>
        <v>ค่าน้ำมันเชื้อเพลิงและหล่อลื่น 200,000 บาท อนุมัติครั้งที่ 1 60,000 บาท</v>
      </c>
      <c r="C24" s="1018" t="str">
        <f>+[5]ระบบการควบคุมฯ!C922</f>
        <v>ศธ04002/ว46832 ลว.17 ต.ค. 68 ครั้งที่ 7  2,000,000 บาท</v>
      </c>
      <c r="D24" s="1019">
        <f>+[5]ระบบการควบคุมฯ!F792</f>
        <v>100000</v>
      </c>
      <c r="E24" s="990"/>
      <c r="F24" s="984">
        <f t="shared" ref="F24:F27" si="13">SUM(D24:E24)</f>
        <v>100000</v>
      </c>
      <c r="G24" s="991">
        <f>+[5]ระบบการควบคุมฯ!G792+[5]ระบบการควบคุมฯ!H792</f>
        <v>0</v>
      </c>
      <c r="H24" s="991">
        <f>+[5]ระบบการควบคุมฯ!I792+[5]ระบบการควบคุมฯ!J792</f>
        <v>0</v>
      </c>
      <c r="I24" s="991">
        <f>+[5]ระบบการควบคุมฯ!K792+[5]ระบบการควบคุมฯ!L792</f>
        <v>0</v>
      </c>
      <c r="J24" s="991">
        <f t="shared" ref="J24:J27" si="14">+F24-G24-H24-I24</f>
        <v>100000</v>
      </c>
      <c r="K24" s="1019">
        <f>+[5]ระบบการควบคุมฯ!E922</f>
        <v>0</v>
      </c>
      <c r="L24" s="1021"/>
      <c r="M24" s="984">
        <f>SUM(K24:K24)</f>
        <v>0</v>
      </c>
      <c r="N24" s="991">
        <f>+[5]ระบบการควบคุมฯ!G922+[5]ระบบการควบคุมฯ!H922</f>
        <v>0</v>
      </c>
      <c r="O24" s="991"/>
      <c r="P24" s="991">
        <f>+[5]ระบบการควบคุมฯ!K922+[5]ระบบการควบคุมฯ!L922</f>
        <v>0</v>
      </c>
      <c r="Q24" s="991">
        <f>+M24-N24-O24-P24</f>
        <v>0</v>
      </c>
      <c r="R24" s="991"/>
      <c r="S24" s="991"/>
      <c r="T24" s="991"/>
      <c r="U24" s="991"/>
      <c r="V24" s="991"/>
      <c r="W24" s="991"/>
      <c r="X24" s="991"/>
      <c r="Y24" s="991">
        <f t="shared" ref="Y24:Z26" si="15">+R24+K24+D24</f>
        <v>100000</v>
      </c>
      <c r="Z24" s="991">
        <f t="shared" si="15"/>
        <v>0</v>
      </c>
      <c r="AA24" s="991">
        <f t="shared" ref="AA24:AA25" si="16">SUM(Y24:Z24)</f>
        <v>100000</v>
      </c>
      <c r="AB24" s="991">
        <f t="shared" ref="AB24:AD26" si="17">+G24+N24+U24</f>
        <v>0</v>
      </c>
      <c r="AC24" s="991">
        <f t="shared" si="17"/>
        <v>0</v>
      </c>
      <c r="AD24" s="991">
        <f t="shared" si="17"/>
        <v>0</v>
      </c>
      <c r="AE24" s="991">
        <f t="shared" ref="AE24:AE26" si="18">+AA24-AB24-AC24-AD24</f>
        <v>100000</v>
      </c>
      <c r="AF24" s="991"/>
      <c r="AG24" s="992" t="s">
        <v>14</v>
      </c>
    </row>
    <row r="25" spans="1:33" ht="24.6" customHeight="1" x14ac:dyDescent="0.25">
      <c r="A25" s="989" t="str">
        <f>+[5]ระบบการควบคุมฯ!A923</f>
        <v>7.1)</v>
      </c>
      <c r="B25" s="1018" t="str">
        <f>+[5]ระบบการควบคุมฯ!B796</f>
        <v xml:space="preserve"> อนุมัติโอนพาหนะ 50,000 บาท </v>
      </c>
      <c r="C25" s="1018">
        <f>+[5]ระบบการควบคุมฯ!C796</f>
        <v>0</v>
      </c>
      <c r="D25" s="1019">
        <f>+[5]ระบบการควบคุมฯ!F796</f>
        <v>0</v>
      </c>
      <c r="E25" s="990"/>
      <c r="F25" s="984">
        <f t="shared" si="13"/>
        <v>0</v>
      </c>
      <c r="G25" s="991">
        <f>+[5]ระบบการควบคุมฯ!G796+[5]ระบบการควบคุมฯ!H796</f>
        <v>0</v>
      </c>
      <c r="H25" s="991">
        <f>+[5]ระบบการควบคุมฯ!I796+[5]ระบบการควบคุมฯ!J796</f>
        <v>0</v>
      </c>
      <c r="I25" s="991">
        <f>+[5]ระบบการควบคุมฯ!K796+[5]ระบบการควบคุมฯ!L796</f>
        <v>0</v>
      </c>
      <c r="J25" s="991">
        <f t="shared" si="14"/>
        <v>0</v>
      </c>
      <c r="K25" s="991"/>
      <c r="L25" s="991"/>
      <c r="M25" s="991"/>
      <c r="N25" s="991"/>
      <c r="O25" s="991"/>
      <c r="P25" s="991"/>
      <c r="Q25" s="991"/>
      <c r="R25" s="991"/>
      <c r="S25" s="991"/>
      <c r="T25" s="991"/>
      <c r="U25" s="991"/>
      <c r="V25" s="991"/>
      <c r="W25" s="991"/>
      <c r="X25" s="991"/>
      <c r="Y25" s="991">
        <f t="shared" si="15"/>
        <v>0</v>
      </c>
      <c r="Z25" s="991">
        <f t="shared" si="15"/>
        <v>0</v>
      </c>
      <c r="AA25" s="991">
        <f t="shared" si="16"/>
        <v>0</v>
      </c>
      <c r="AB25" s="991">
        <f t="shared" si="17"/>
        <v>0</v>
      </c>
      <c r="AC25" s="991">
        <f t="shared" si="17"/>
        <v>0</v>
      </c>
      <c r="AD25" s="991">
        <f t="shared" si="17"/>
        <v>0</v>
      </c>
      <c r="AE25" s="991">
        <f t="shared" si="18"/>
        <v>0</v>
      </c>
      <c r="AF25" s="991"/>
      <c r="AG25" s="992" t="s">
        <v>14</v>
      </c>
    </row>
    <row r="26" spans="1:33" ht="24.6" customHeight="1" x14ac:dyDescent="0.25">
      <c r="A26" s="989" t="str">
        <f>+[5]ระบบการควบคุมฯ!A924</f>
        <v>8.1)</v>
      </c>
      <c r="B26" s="1018" t="str">
        <f>+[5]ระบบการควบคุมฯ!B924</f>
        <v xml:space="preserve">ค่าใช้จ่ายในการเดินทางไปราชการและค่าใช้จ่ายในการประชุม งบประมาณ 110,000 บาท อนุมัติครั้งที่ 1 65,000 บาท  บวกครั้งที่ 2-3 55000 บาท </v>
      </c>
      <c r="C26" s="1018" t="str">
        <f>+[5]ระบบการควบคุมฯ!C924</f>
        <v>ศธ04002/ว46832 ลว.17 ต.ค. 68 ครั้งที่ 7  2,000,000 บาท</v>
      </c>
      <c r="D26" s="990">
        <f>+[5]ระบบการควบคุมฯ!F793</f>
        <v>100000</v>
      </c>
      <c r="E26" s="1255"/>
      <c r="F26" s="984">
        <f>SUM(D26:D26)</f>
        <v>100000</v>
      </c>
      <c r="G26" s="991">
        <f>+[5]ระบบการควบคุมฯ!G793+[5]ระบบการควบคุมฯ!H793</f>
        <v>0</v>
      </c>
      <c r="H26" s="991">
        <f>+[5]ระบบการควบคุมฯ!I793+[5]ระบบการควบคุมฯ!J793</f>
        <v>0</v>
      </c>
      <c r="I26" s="991">
        <f>+[5]ระบบการควบคุมฯ!K793+[5]ระบบการควบคุมฯ!L793</f>
        <v>0</v>
      </c>
      <c r="J26" s="991">
        <f>+F26-G26-H26-I26</f>
        <v>100000</v>
      </c>
      <c r="K26" s="1019">
        <f>+[5]ระบบการควบคุมฯ!E924</f>
        <v>0</v>
      </c>
      <c r="L26" s="1021"/>
      <c r="M26" s="984">
        <f t="shared" ref="M26" si="19">SUM(K26:K26)</f>
        <v>0</v>
      </c>
      <c r="N26" s="991">
        <f>+[5]ระบบการควบคุมฯ!G924+[5]ระบบการควบคุมฯ!H924</f>
        <v>0</v>
      </c>
      <c r="O26" s="991"/>
      <c r="P26" s="991">
        <f>+[5]ระบบการควบคุมฯ!K924+[5]ระบบการควบคุมฯ!L924</f>
        <v>0</v>
      </c>
      <c r="Q26" s="991">
        <f t="shared" ref="Q26" si="20">+M26-N26-O26-P26</f>
        <v>0</v>
      </c>
      <c r="R26" s="991"/>
      <c r="S26" s="991"/>
      <c r="T26" s="991"/>
      <c r="U26" s="991"/>
      <c r="V26" s="991"/>
      <c r="W26" s="991"/>
      <c r="X26" s="991"/>
      <c r="Y26" s="991">
        <f t="shared" si="15"/>
        <v>100000</v>
      </c>
      <c r="Z26" s="991">
        <f t="shared" si="15"/>
        <v>0</v>
      </c>
      <c r="AA26" s="991">
        <f>SUM(Y26:Z26)</f>
        <v>100000</v>
      </c>
      <c r="AB26" s="991">
        <f t="shared" si="17"/>
        <v>0</v>
      </c>
      <c r="AC26" s="991">
        <f t="shared" si="17"/>
        <v>0</v>
      </c>
      <c r="AD26" s="991">
        <f t="shared" si="17"/>
        <v>0</v>
      </c>
      <c r="AE26" s="991">
        <f t="shared" si="18"/>
        <v>100000</v>
      </c>
      <c r="AF26" s="991"/>
      <c r="AG26" s="992" t="s">
        <v>14</v>
      </c>
    </row>
    <row r="27" spans="1:33" ht="24.6" customHeight="1" x14ac:dyDescent="0.25">
      <c r="A27" s="1024" t="str">
        <f>+[5]ระบบการควบคุมฯ!A926</f>
        <v>9)</v>
      </c>
      <c r="B27" s="1013" t="str">
        <f>+[5]ระบบการควบคุมฯ!B926</f>
        <v>งบกลาง 200,000 บาท +เพิ่มเติม 142,500 บาท อนุมัติพาหนะ 50,000บาท วัสดุ 100,000 บาท</v>
      </c>
      <c r="C27" s="1013" t="str">
        <f>+[5]ระบบการควบคุมฯ!C926</f>
        <v>ศธ04002/ว46832 ลว.17 ต.ค. 68 ครั้งที่ 7  2,000,000 บาท</v>
      </c>
      <c r="D27" s="1014">
        <f>+[5]ระบบการควบคุมฯ!F795</f>
        <v>0</v>
      </c>
      <c r="E27" s="1023"/>
      <c r="F27" s="1015">
        <f t="shared" si="13"/>
        <v>0</v>
      </c>
      <c r="G27" s="1016">
        <f>+[5]ระบบการควบคุมฯ!G795+[5]ระบบการควบคุมฯ!H795</f>
        <v>0</v>
      </c>
      <c r="H27" s="1016">
        <f>+[5]ระบบการควบคุมฯ!I795+[5]ระบบการควบคุมฯ!J795</f>
        <v>0</v>
      </c>
      <c r="I27" s="1016">
        <f>+[5]ระบบการควบคุมฯ!K795+[5]ระบบการควบคุมฯ!L795</f>
        <v>0</v>
      </c>
      <c r="J27" s="1016">
        <f t="shared" si="14"/>
        <v>0</v>
      </c>
      <c r="K27" s="1016">
        <f>+[5]ระบบการควบคุมฯ!E926</f>
        <v>0</v>
      </c>
      <c r="L27" s="1025"/>
      <c r="M27" s="1015">
        <f>SUM(K27:K27)</f>
        <v>0</v>
      </c>
      <c r="N27" s="1016">
        <f>+[5]ระบบการควบคุมฯ!G926+[5]ระบบการควบคุมฯ!H926</f>
        <v>0</v>
      </c>
      <c r="O27" s="1016"/>
      <c r="P27" s="1016">
        <f>+[5]ระบบการควบคุมฯ!K926+[5]ระบบการควบคุมฯ!L926</f>
        <v>0</v>
      </c>
      <c r="Q27" s="1016">
        <f>+M27-N27-O27-P27</f>
        <v>0</v>
      </c>
      <c r="R27" s="1016"/>
      <c r="S27" s="1016"/>
      <c r="T27" s="1016"/>
      <c r="U27" s="1016"/>
      <c r="V27" s="1016"/>
      <c r="W27" s="1016"/>
      <c r="X27" s="1016"/>
      <c r="Y27" s="1016">
        <f>+R27+K27+D27</f>
        <v>0</v>
      </c>
      <c r="Z27" s="1016">
        <f>+S27+L27+E27</f>
        <v>0</v>
      </c>
      <c r="AA27" s="1016">
        <f>SUM(Y27:Z27)</f>
        <v>0</v>
      </c>
      <c r="AB27" s="1016">
        <f>+G27+N27+U27</f>
        <v>0</v>
      </c>
      <c r="AC27" s="1016">
        <f>+H27+O27+V27</f>
        <v>0</v>
      </c>
      <c r="AD27" s="1016">
        <f>+I27+P27+W27</f>
        <v>0</v>
      </c>
      <c r="AE27" s="1016">
        <f>+AA27-AB27-AC27-AD27</f>
        <v>0</v>
      </c>
      <c r="AF27" s="1016"/>
      <c r="AG27" s="1017" t="s">
        <v>15</v>
      </c>
    </row>
    <row r="28" spans="1:33" ht="49.2" customHeight="1" x14ac:dyDescent="0.25">
      <c r="A28" s="1026">
        <f>+[5]ระบบการควบคุมฯ!A931</f>
        <v>2</v>
      </c>
      <c r="B28" s="1027" t="str">
        <f>+[5]ระบบการควบคุมฯ!B931</f>
        <v>งบกลยุทธ์ ของสพป.ปท.2 1,800,000 บาท</v>
      </c>
      <c r="C28" s="1026" t="str">
        <f>+[5]ระบบการควบคุมฯ!C931</f>
        <v>ศธ04002/ว11486 ลว.9 ก.ค. 69 ครั้งที่ 698  1,642,500 บาท</v>
      </c>
      <c r="D28" s="1028">
        <f t="shared" ref="D28:AE28" si="21">+D29+D40+D45+D48</f>
        <v>0</v>
      </c>
      <c r="E28" s="1028">
        <f t="shared" si="21"/>
        <v>400000</v>
      </c>
      <c r="F28" s="1028">
        <f t="shared" si="21"/>
        <v>400000</v>
      </c>
      <c r="G28" s="1028">
        <f t="shared" si="21"/>
        <v>0</v>
      </c>
      <c r="H28" s="1028">
        <f t="shared" si="21"/>
        <v>0</v>
      </c>
      <c r="I28" s="1028">
        <f t="shared" si="21"/>
        <v>0</v>
      </c>
      <c r="J28" s="1028">
        <f t="shared" si="21"/>
        <v>400000</v>
      </c>
      <c r="K28" s="1028">
        <f t="shared" si="21"/>
        <v>0</v>
      </c>
      <c r="L28" s="1028">
        <f t="shared" si="21"/>
        <v>0</v>
      </c>
      <c r="M28" s="1028">
        <f t="shared" si="21"/>
        <v>0</v>
      </c>
      <c r="N28" s="1028">
        <f t="shared" si="21"/>
        <v>0</v>
      </c>
      <c r="O28" s="1028">
        <f t="shared" si="21"/>
        <v>0</v>
      </c>
      <c r="P28" s="1028">
        <f t="shared" si="21"/>
        <v>0</v>
      </c>
      <c r="Q28" s="1028">
        <f t="shared" si="21"/>
        <v>0</v>
      </c>
      <c r="R28" s="1028">
        <f t="shared" si="21"/>
        <v>0</v>
      </c>
      <c r="S28" s="1028">
        <f t="shared" si="21"/>
        <v>0</v>
      </c>
      <c r="T28" s="1028">
        <f t="shared" si="21"/>
        <v>0</v>
      </c>
      <c r="U28" s="1028">
        <f t="shared" si="21"/>
        <v>0</v>
      </c>
      <c r="V28" s="1028">
        <f t="shared" si="21"/>
        <v>0</v>
      </c>
      <c r="W28" s="1028">
        <f t="shared" si="21"/>
        <v>0</v>
      </c>
      <c r="X28" s="1028">
        <f t="shared" si="21"/>
        <v>0</v>
      </c>
      <c r="Y28" s="1028">
        <f t="shared" si="21"/>
        <v>0</v>
      </c>
      <c r="Z28" s="1028">
        <f>+Z29+Z40+Z45+Z48</f>
        <v>400000</v>
      </c>
      <c r="AA28" s="1028">
        <f t="shared" si="21"/>
        <v>400000</v>
      </c>
      <c r="AB28" s="1028">
        <f t="shared" si="21"/>
        <v>0</v>
      </c>
      <c r="AC28" s="1028">
        <f t="shared" si="21"/>
        <v>0</v>
      </c>
      <c r="AD28" s="1028">
        <f t="shared" si="21"/>
        <v>0</v>
      </c>
      <c r="AE28" s="1028">
        <f t="shared" si="21"/>
        <v>400000</v>
      </c>
      <c r="AF28" s="1028">
        <f>SUM(AF45:AF67)</f>
        <v>0</v>
      </c>
      <c r="AG28" s="1029" t="s">
        <v>13</v>
      </c>
    </row>
    <row r="29" spans="1:33" ht="49.2" customHeight="1" x14ac:dyDescent="0.25">
      <c r="A29" s="1030" t="str">
        <f>+[5]ระบบการควบคุมฯ!A932</f>
        <v>2.1)</v>
      </c>
      <c r="B29" s="1031" t="str">
        <f>+[5]ระบบการควบคุมฯ!B932</f>
        <v>กลยุทธ์ที่ 1 ยกระดับคุณภาพการศึกษา 391,200 บาท จัดสรรครั้งที่ 1 362,000 บาท จัดครั้งที่ 2   4,200 บาท</v>
      </c>
      <c r="C29" s="1032" t="str">
        <f>+C28</f>
        <v>ศธ04002/ว11486 ลว.9 ก.ค. 69 ครั้งที่ 698  1,642,500 บาท</v>
      </c>
      <c r="D29" s="1033">
        <f>SUM(D30:D39)</f>
        <v>0</v>
      </c>
      <c r="E29" s="1033">
        <f t="shared" ref="E29:J29" si="22">SUM(E30:E39)</f>
        <v>0</v>
      </c>
      <c r="F29" s="1033">
        <f t="shared" si="22"/>
        <v>0</v>
      </c>
      <c r="G29" s="1033">
        <f t="shared" si="22"/>
        <v>0</v>
      </c>
      <c r="H29" s="1033">
        <f t="shared" si="22"/>
        <v>0</v>
      </c>
      <c r="I29" s="1033">
        <f t="shared" si="22"/>
        <v>0</v>
      </c>
      <c r="J29" s="1033">
        <f t="shared" si="22"/>
        <v>0</v>
      </c>
      <c r="K29" s="1033">
        <f>SUM(K30:K39)</f>
        <v>0</v>
      </c>
      <c r="L29" s="1033">
        <f>SUM(L30:L39)</f>
        <v>0</v>
      </c>
      <c r="M29" s="1033">
        <f t="shared" ref="M29:AF29" si="23">SUM(M30:M39)</f>
        <v>0</v>
      </c>
      <c r="N29" s="1033">
        <f t="shared" si="23"/>
        <v>0</v>
      </c>
      <c r="O29" s="1033">
        <f t="shared" si="23"/>
        <v>0</v>
      </c>
      <c r="P29" s="1033">
        <f t="shared" si="23"/>
        <v>0</v>
      </c>
      <c r="Q29" s="1033">
        <f t="shared" si="23"/>
        <v>0</v>
      </c>
      <c r="R29" s="1033">
        <f t="shared" si="23"/>
        <v>0</v>
      </c>
      <c r="S29" s="1033">
        <f t="shared" si="23"/>
        <v>0</v>
      </c>
      <c r="T29" s="1033">
        <f t="shared" si="23"/>
        <v>0</v>
      </c>
      <c r="U29" s="1033">
        <f t="shared" si="23"/>
        <v>0</v>
      </c>
      <c r="V29" s="1033">
        <f t="shared" si="23"/>
        <v>0</v>
      </c>
      <c r="W29" s="1033">
        <f t="shared" si="23"/>
        <v>0</v>
      </c>
      <c r="X29" s="1033">
        <f t="shared" si="23"/>
        <v>0</v>
      </c>
      <c r="Y29" s="1033">
        <f t="shared" si="23"/>
        <v>0</v>
      </c>
      <c r="Z29" s="1033">
        <f t="shared" si="23"/>
        <v>0</v>
      </c>
      <c r="AA29" s="1033">
        <f t="shared" si="23"/>
        <v>0</v>
      </c>
      <c r="AB29" s="1033">
        <f t="shared" si="23"/>
        <v>0</v>
      </c>
      <c r="AC29" s="1033">
        <f t="shared" si="23"/>
        <v>0</v>
      </c>
      <c r="AD29" s="1033">
        <f t="shared" si="23"/>
        <v>0</v>
      </c>
      <c r="AE29" s="1033">
        <f t="shared" si="23"/>
        <v>0</v>
      </c>
      <c r="AF29" s="1033">
        <f t="shared" si="23"/>
        <v>0</v>
      </c>
      <c r="AG29" s="1034"/>
    </row>
    <row r="30" spans="1:33" ht="49.2" hidden="1" customHeight="1" x14ac:dyDescent="0.25">
      <c r="A30" s="1035" t="str">
        <f>+[5]ระบบการควบคุมฯ!A933</f>
        <v>2.1.1)</v>
      </c>
      <c r="B30" s="994" t="str">
        <f>+[5]ระบบการควบคุมฯ!B933</f>
        <v>โครงการพัฒนาหลักสูตรสถานศึกษาและกระบวนการจัดการเรียนรู้สู่ฐานสมรรถนะ 67,950 บาท</v>
      </c>
      <c r="C30" s="993" t="str">
        <f>+[5]ระบบการควบคุมฯ!C933</f>
        <v>ศธ04002/ว46832 ลว.17 ต.ค. 68 ครั้งที่ 7  2,000,000 บาท</v>
      </c>
      <c r="D30" s="1036"/>
      <c r="E30" s="1036"/>
      <c r="F30" s="1036"/>
      <c r="G30" s="1036"/>
      <c r="H30" s="1036"/>
      <c r="I30" s="1036"/>
      <c r="J30" s="1036"/>
      <c r="K30" s="984">
        <f>+[5]ระบบการควบคุมฯ!D941</f>
        <v>0</v>
      </c>
      <c r="L30" s="984">
        <f>+[5]ระบบการควบคุมฯ!E933</f>
        <v>0</v>
      </c>
      <c r="M30" s="984">
        <f t="shared" ref="M30:M39" si="24">SUM(K30:L30)</f>
        <v>0</v>
      </c>
      <c r="N30" s="984">
        <f>+[5]ระบบการควบคุมฯ!G933+[5]ระบบการควบคุมฯ!H933</f>
        <v>0</v>
      </c>
      <c r="O30" s="984"/>
      <c r="P30" s="984">
        <f>+[5]ระบบการควบคุมฯ!K933+[5]ระบบการควบคุมฯ!L933</f>
        <v>0</v>
      </c>
      <c r="Q30" s="984">
        <f>+M30-N30-O30-P30</f>
        <v>0</v>
      </c>
      <c r="R30" s="1036"/>
      <c r="S30" s="1036"/>
      <c r="T30" s="1036"/>
      <c r="U30" s="1036"/>
      <c r="V30" s="1036"/>
      <c r="W30" s="1036"/>
      <c r="X30" s="1036"/>
      <c r="Y30" s="984">
        <f>+D30+K30+R30</f>
        <v>0</v>
      </c>
      <c r="Z30" s="984">
        <f>+E30+S30+L30</f>
        <v>0</v>
      </c>
      <c r="AA30" s="984">
        <f>SUM(Y30:Z30)</f>
        <v>0</v>
      </c>
      <c r="AB30" s="984">
        <f>+G30+U30+N30</f>
        <v>0</v>
      </c>
      <c r="AC30" s="984">
        <f>+H30+V30+O30</f>
        <v>0</v>
      </c>
      <c r="AD30" s="984">
        <f>+I30+W30+P30</f>
        <v>0</v>
      </c>
      <c r="AE30" s="984">
        <f>+AA30-AB30-AC30-AD30</f>
        <v>0</v>
      </c>
      <c r="AF30" s="1036"/>
      <c r="AG30" s="1037" t="s">
        <v>13</v>
      </c>
    </row>
    <row r="31" spans="1:33" ht="49.2" hidden="1" customHeight="1" x14ac:dyDescent="0.25">
      <c r="A31" s="1035">
        <f>+[5]ระบบการควบคุมฯ!A934</f>
        <v>0</v>
      </c>
      <c r="B31" s="994" t="str">
        <f>+[5]ระบบการควบคุมฯ!B934</f>
        <v>อนุมพิ่มครั้งที่ 2   49,950 บาท</v>
      </c>
      <c r="C31" s="993" t="str">
        <f>+[5]ระบบการควบคุมฯ!C934</f>
        <v>ศธ04002/ว2369 ลว.11 ก.พ.69 ครั้งที่ 294  500,000 บาท</v>
      </c>
      <c r="D31" s="1036"/>
      <c r="E31" s="1036"/>
      <c r="F31" s="1036"/>
      <c r="G31" s="1036"/>
      <c r="H31" s="1036"/>
      <c r="I31" s="1036"/>
      <c r="J31" s="1036"/>
      <c r="K31" s="984">
        <f>+[5]ระบบการควบคุมฯ!D943</f>
        <v>0</v>
      </c>
      <c r="L31" s="984">
        <f>+[5]ระบบการควบคุมฯ!E934</f>
        <v>0</v>
      </c>
      <c r="M31" s="984">
        <f t="shared" si="24"/>
        <v>0</v>
      </c>
      <c r="N31" s="984">
        <f>+[5]ระบบการควบคุมฯ!G934+[5]ระบบการควบคุมฯ!H934</f>
        <v>0</v>
      </c>
      <c r="O31" s="984"/>
      <c r="P31" s="984">
        <f>+[5]ระบบการควบคุมฯ!K934+[5]ระบบการควบคุมฯ!L934</f>
        <v>0</v>
      </c>
      <c r="Q31" s="984">
        <f t="shared" ref="Q31:Q38" si="25">+M31-N31-O31-P31</f>
        <v>0</v>
      </c>
      <c r="R31" s="1036"/>
      <c r="S31" s="1036"/>
      <c r="T31" s="1036"/>
      <c r="U31" s="1036"/>
      <c r="V31" s="1036"/>
      <c r="W31" s="1036"/>
      <c r="X31" s="1036"/>
      <c r="Y31" s="984">
        <f t="shared" ref="Y31:Y39" si="26">+D31+K31+R31</f>
        <v>0</v>
      </c>
      <c r="Z31" s="984">
        <f t="shared" ref="Z31:Z39" si="27">+E31+S31+L31</f>
        <v>0</v>
      </c>
      <c r="AA31" s="984">
        <f t="shared" ref="AA31:AA39" si="28">SUM(Y31:Z31)</f>
        <v>0</v>
      </c>
      <c r="AB31" s="984">
        <f t="shared" ref="AB31:AD39" si="29">+G31+U31+N31</f>
        <v>0</v>
      </c>
      <c r="AC31" s="984">
        <f t="shared" si="29"/>
        <v>0</v>
      </c>
      <c r="AD31" s="984">
        <f t="shared" si="29"/>
        <v>0</v>
      </c>
      <c r="AE31" s="984">
        <f t="shared" ref="AE31:AE39" si="30">+AA31-AB31-AC31-AD31</f>
        <v>0</v>
      </c>
      <c r="AF31" s="1036"/>
      <c r="AG31" s="1037"/>
    </row>
    <row r="32" spans="1:33" ht="24.6" hidden="1" customHeight="1" x14ac:dyDescent="0.25">
      <c r="A32" s="1035" t="str">
        <f>+[5]ระบบการควบคุมฯ!A935</f>
        <v>2.1.2)</v>
      </c>
      <c r="B32" s="994" t="str">
        <f>+[5]ระบบการควบคุมฯ!B935</f>
        <v>โครงการขับเคลื่อนพัฒนาระบบการประกันคุณภาพภายในโดยใช้กลุ่มเครือข่ายสถานศึกษาแบบยั่งยืน 50,000 บาท</v>
      </c>
      <c r="C32" s="993" t="str">
        <f>+[5]ระบบการควบคุมฯ!C935</f>
        <v>ศธ04002/ว46832 ลว.17 ต.ค. 68 ครั้งที่ 7  2,000,000 บาท</v>
      </c>
      <c r="D32" s="1036"/>
      <c r="E32" s="1036"/>
      <c r="F32" s="1036"/>
      <c r="G32" s="1036"/>
      <c r="H32" s="1036"/>
      <c r="I32" s="1036"/>
      <c r="J32" s="1036"/>
      <c r="K32" s="984">
        <f>+[5]ระบบการควบคุมฯ!D944</f>
        <v>0</v>
      </c>
      <c r="L32" s="984">
        <f>+[5]ระบบการควบคุมฯ!E935</f>
        <v>0</v>
      </c>
      <c r="M32" s="984">
        <f t="shared" si="24"/>
        <v>0</v>
      </c>
      <c r="N32" s="984">
        <f>+[5]ระบบการควบคุมฯ!G935+[5]ระบบการควบคุมฯ!H935</f>
        <v>0</v>
      </c>
      <c r="O32" s="984"/>
      <c r="P32" s="984">
        <f>+[5]ระบบการควบคุมฯ!K935+[5]ระบบการควบคุมฯ!L935</f>
        <v>0</v>
      </c>
      <c r="Q32" s="984">
        <f t="shared" si="25"/>
        <v>0</v>
      </c>
      <c r="R32" s="1036"/>
      <c r="S32" s="1036"/>
      <c r="T32" s="1036"/>
      <c r="U32" s="1036"/>
      <c r="V32" s="1036"/>
      <c r="W32" s="1036"/>
      <c r="X32" s="1036"/>
      <c r="Y32" s="984">
        <f t="shared" si="26"/>
        <v>0</v>
      </c>
      <c r="Z32" s="984">
        <f t="shared" si="27"/>
        <v>0</v>
      </c>
      <c r="AA32" s="984">
        <f t="shared" si="28"/>
        <v>0</v>
      </c>
      <c r="AB32" s="984">
        <f t="shared" si="29"/>
        <v>0</v>
      </c>
      <c r="AC32" s="984">
        <f t="shared" si="29"/>
        <v>0</v>
      </c>
      <c r="AD32" s="984">
        <f t="shared" si="29"/>
        <v>0</v>
      </c>
      <c r="AE32" s="984">
        <f t="shared" si="30"/>
        <v>0</v>
      </c>
      <c r="AF32" s="1036"/>
      <c r="AG32" s="1037" t="s">
        <v>13</v>
      </c>
    </row>
    <row r="33" spans="1:33" ht="49.2" hidden="1" customHeight="1" x14ac:dyDescent="0.25">
      <c r="A33" s="1035">
        <f>+[5]ระบบการควบคุมฯ!A936</f>
        <v>0</v>
      </c>
      <c r="B33" s="994" t="str">
        <f>+[5]ระบบการควบคุมฯ!B936</f>
        <v>อนุมพิ่มครั้งที่ 2  30,000 บาท</v>
      </c>
      <c r="C33" s="993" t="str">
        <f>+[5]ระบบการควบคุมฯ!C936</f>
        <v>ศธ04002/ว2369 ลว.11 ก.พ.69 ครั้งที่ 294  500,000 บาท</v>
      </c>
      <c r="D33" s="1036"/>
      <c r="E33" s="1036"/>
      <c r="F33" s="1036"/>
      <c r="G33" s="1036"/>
      <c r="H33" s="1036"/>
      <c r="I33" s="1036"/>
      <c r="J33" s="1036"/>
      <c r="K33" s="984">
        <f>+[5]ระบบการควบคุมฯ!D945</f>
        <v>0</v>
      </c>
      <c r="L33" s="984">
        <f>+[5]ระบบการควบคุมฯ!E936</f>
        <v>0</v>
      </c>
      <c r="M33" s="984">
        <f t="shared" si="24"/>
        <v>0</v>
      </c>
      <c r="N33" s="984">
        <f>+[5]ระบบการควบคุมฯ!G936+[5]ระบบการควบคุมฯ!H936</f>
        <v>0</v>
      </c>
      <c r="O33" s="984"/>
      <c r="P33" s="984">
        <f>+[5]ระบบการควบคุมฯ!K936+[5]ระบบการควบคุมฯ!L936</f>
        <v>0</v>
      </c>
      <c r="Q33" s="984">
        <f t="shared" si="25"/>
        <v>0</v>
      </c>
      <c r="R33" s="1036"/>
      <c r="S33" s="1036"/>
      <c r="T33" s="1036"/>
      <c r="U33" s="1036"/>
      <c r="V33" s="1036"/>
      <c r="W33" s="1036"/>
      <c r="X33" s="1036"/>
      <c r="Y33" s="984">
        <f t="shared" si="26"/>
        <v>0</v>
      </c>
      <c r="Z33" s="984">
        <f t="shared" si="27"/>
        <v>0</v>
      </c>
      <c r="AA33" s="984">
        <f t="shared" si="28"/>
        <v>0</v>
      </c>
      <c r="AB33" s="984">
        <f t="shared" si="29"/>
        <v>0</v>
      </c>
      <c r="AC33" s="984">
        <f t="shared" si="29"/>
        <v>0</v>
      </c>
      <c r="AD33" s="984">
        <f t="shared" si="29"/>
        <v>0</v>
      </c>
      <c r="AE33" s="984">
        <f t="shared" si="30"/>
        <v>0</v>
      </c>
      <c r="AF33" s="1036"/>
      <c r="AG33" s="1037"/>
    </row>
    <row r="34" spans="1:33" ht="24.6" hidden="1" customHeight="1" x14ac:dyDescent="0.25">
      <c r="A34" s="1035" t="str">
        <f>+[5]ระบบการควบคุมฯ!A937</f>
        <v>2.1.3)</v>
      </c>
      <c r="B34" s="994" t="str">
        <f>+[5]ระบบการควบคุมฯ!B937</f>
        <v>โครงการส่งเสริมประสิทธิผลการสอนของครูโดยการใช้ปัญญาประดิษฐ์ (AI) บนแพลตฟอร์ดิจิทัล 43,850 บาท</v>
      </c>
      <c r="C34" s="993" t="str">
        <f>+[5]ระบบการควบคุมฯ!C937</f>
        <v>ศธ04002/ว46832 ลว.17 ต.ค. 68 ครั้งที่ 7  2,000,000 บาท</v>
      </c>
      <c r="D34" s="1036"/>
      <c r="E34" s="1036"/>
      <c r="F34" s="1036"/>
      <c r="G34" s="1036"/>
      <c r="H34" s="1036"/>
      <c r="I34" s="1036"/>
      <c r="J34" s="1036"/>
      <c r="K34" s="984">
        <f>+[5]ระบบการควบคุมฯ!D946</f>
        <v>0</v>
      </c>
      <c r="L34" s="984">
        <f>+[5]ระบบการควบคุมฯ!E937</f>
        <v>0</v>
      </c>
      <c r="M34" s="984">
        <f t="shared" si="24"/>
        <v>0</v>
      </c>
      <c r="N34" s="984">
        <f>+[5]ระบบการควบคุมฯ!G937+[5]ระบบการควบคุมฯ!H937</f>
        <v>0</v>
      </c>
      <c r="O34" s="984"/>
      <c r="P34" s="984">
        <f>+[5]ระบบการควบคุมฯ!K937+[5]ระบบการควบคุมฯ!L937</f>
        <v>0</v>
      </c>
      <c r="Q34" s="984">
        <f t="shared" si="25"/>
        <v>0</v>
      </c>
      <c r="R34" s="1036"/>
      <c r="S34" s="1036"/>
      <c r="T34" s="1036"/>
      <c r="U34" s="1036"/>
      <c r="V34" s="1036"/>
      <c r="W34" s="1036"/>
      <c r="X34" s="1036"/>
      <c r="Y34" s="984">
        <f t="shared" si="26"/>
        <v>0</v>
      </c>
      <c r="Z34" s="984">
        <f t="shared" si="27"/>
        <v>0</v>
      </c>
      <c r="AA34" s="984">
        <f t="shared" si="28"/>
        <v>0</v>
      </c>
      <c r="AB34" s="984">
        <f t="shared" si="29"/>
        <v>0</v>
      </c>
      <c r="AC34" s="984">
        <f t="shared" si="29"/>
        <v>0</v>
      </c>
      <c r="AD34" s="984">
        <f t="shared" si="29"/>
        <v>0</v>
      </c>
      <c r="AE34" s="984">
        <f t="shared" si="30"/>
        <v>0</v>
      </c>
      <c r="AF34" s="1036"/>
      <c r="AG34" s="1037" t="s">
        <v>13</v>
      </c>
    </row>
    <row r="35" spans="1:33" ht="24.6" hidden="1" customHeight="1" x14ac:dyDescent="0.25">
      <c r="A35" s="1035">
        <f>+[5]ระบบการควบคุมฯ!A938</f>
        <v>0</v>
      </c>
      <c r="B35" s="994" t="str">
        <f>+[5]ระบบการควบคุมฯ!B938</f>
        <v>อนุมัติครั้งที่ 2 31850 บาท</v>
      </c>
      <c r="C35" s="993" t="str">
        <f>+[5]ระบบการควบคุมฯ!C938</f>
        <v>ศธ04002/ว2369 ลว.11 ก.พ.69 ครั้งที่ 294  500,000 บาท</v>
      </c>
      <c r="D35" s="1036"/>
      <c r="E35" s="1036"/>
      <c r="F35" s="1036"/>
      <c r="G35" s="1036"/>
      <c r="H35" s="1036"/>
      <c r="I35" s="1036"/>
      <c r="J35" s="1036"/>
      <c r="K35" s="984">
        <f>+[5]ระบบการควบคุมฯ!D947</f>
        <v>0</v>
      </c>
      <c r="L35" s="984">
        <f>+[5]ระบบการควบคุมฯ!E938</f>
        <v>0</v>
      </c>
      <c r="M35" s="984">
        <f t="shared" si="24"/>
        <v>0</v>
      </c>
      <c r="N35" s="984">
        <f>+[5]ระบบการควบคุมฯ!G938+[5]ระบบการควบคุมฯ!H938</f>
        <v>0</v>
      </c>
      <c r="O35" s="984"/>
      <c r="P35" s="984">
        <f>+[5]ระบบการควบคุมฯ!K938+[5]ระบบการควบคุมฯ!L938</f>
        <v>0</v>
      </c>
      <c r="Q35" s="984">
        <f>+M35-N35-O35-P35</f>
        <v>0</v>
      </c>
      <c r="R35" s="1036"/>
      <c r="S35" s="1036"/>
      <c r="T35" s="1036"/>
      <c r="U35" s="1036"/>
      <c r="V35" s="1036"/>
      <c r="W35" s="1036"/>
      <c r="X35" s="1036"/>
      <c r="Y35" s="984">
        <f t="shared" si="26"/>
        <v>0</v>
      </c>
      <c r="Z35" s="984">
        <f t="shared" si="27"/>
        <v>0</v>
      </c>
      <c r="AA35" s="984">
        <f t="shared" si="28"/>
        <v>0</v>
      </c>
      <c r="AB35" s="984">
        <f t="shared" si="29"/>
        <v>0</v>
      </c>
      <c r="AC35" s="984">
        <f t="shared" si="29"/>
        <v>0</v>
      </c>
      <c r="AD35" s="984">
        <f t="shared" si="29"/>
        <v>0</v>
      </c>
      <c r="AE35" s="984">
        <f t="shared" si="30"/>
        <v>0</v>
      </c>
      <c r="AF35" s="1036"/>
      <c r="AG35" s="1037"/>
    </row>
    <row r="36" spans="1:33" ht="24.6" hidden="1" customHeight="1" x14ac:dyDescent="0.25">
      <c r="A36" s="1035" t="str">
        <f>+[5]ระบบการควบคุมฯ!A939</f>
        <v>2.1.4</v>
      </c>
      <c r="B36" s="994" t="str">
        <f>+[5]ระบบการควบคุมฯ!B939</f>
        <v xml:space="preserve">โครงการโรงเรียนคุณธรรม สพฐ. 25,000 บาท </v>
      </c>
      <c r="C36" s="993" t="str">
        <f>+[5]ระบบการควบคุมฯ!C939</f>
        <v>ศธ04002/ว2369 ลว.11 ก.พ.69 ครั้งที่ 294  500,000 บาท</v>
      </c>
      <c r="D36" s="1036"/>
      <c r="E36" s="1036"/>
      <c r="F36" s="1036"/>
      <c r="G36" s="1036"/>
      <c r="H36" s="1036"/>
      <c r="I36" s="1036"/>
      <c r="J36" s="1036"/>
      <c r="K36" s="984">
        <f>+[5]ระบบการควบคุมฯ!D948</f>
        <v>0</v>
      </c>
      <c r="L36" s="984">
        <f>+[5]ระบบการควบคุมฯ!E939</f>
        <v>0</v>
      </c>
      <c r="M36" s="984">
        <f t="shared" si="24"/>
        <v>0</v>
      </c>
      <c r="N36" s="984">
        <f>+[5]ระบบการควบคุมฯ!G939+[5]ระบบการควบคุมฯ!H939</f>
        <v>0</v>
      </c>
      <c r="O36" s="984"/>
      <c r="P36" s="984">
        <f>+[5]ระบบการควบคุมฯ!K939+[5]ระบบการควบคุมฯ!L939</f>
        <v>0</v>
      </c>
      <c r="Q36" s="984">
        <f t="shared" si="25"/>
        <v>0</v>
      </c>
      <c r="R36" s="1036"/>
      <c r="S36" s="1036"/>
      <c r="T36" s="1036"/>
      <c r="U36" s="1036"/>
      <c r="V36" s="1036"/>
      <c r="W36" s="1036"/>
      <c r="X36" s="1036"/>
      <c r="Y36" s="984">
        <f t="shared" si="26"/>
        <v>0</v>
      </c>
      <c r="Z36" s="984">
        <f t="shared" si="27"/>
        <v>0</v>
      </c>
      <c r="AA36" s="984">
        <f t="shared" si="28"/>
        <v>0</v>
      </c>
      <c r="AB36" s="984">
        <f t="shared" si="29"/>
        <v>0</v>
      </c>
      <c r="AC36" s="984">
        <f t="shared" si="29"/>
        <v>0</v>
      </c>
      <c r="AD36" s="984">
        <f t="shared" si="29"/>
        <v>0</v>
      </c>
      <c r="AE36" s="984">
        <f t="shared" si="30"/>
        <v>0</v>
      </c>
      <c r="AF36" s="1036"/>
      <c r="AG36" s="1037" t="s">
        <v>13</v>
      </c>
    </row>
    <row r="37" spans="1:33" ht="24.6" hidden="1" customHeight="1" x14ac:dyDescent="0.25">
      <c r="A37" s="1035" t="str">
        <f>+[5]ระบบการควบคุมฯ!A940</f>
        <v>2.1.5</v>
      </c>
      <c r="B37" s="994" t="str">
        <f>+[5]ระบบการควบคุมฯ!B940</f>
        <v>โครงการส่งเสริมคุณภาพการจัดการเรียนรู้แนวใหม่  จำนวนเงิน 104,400 บาท อนุมัติครั้งที่ 1   30,000 บาทครั้งที่ 2   63,200 บาท ครั้งที่ 3    4200 บาท</v>
      </c>
      <c r="C37" s="993" t="str">
        <f>+[5]ระบบการควบคุมฯ!C940</f>
        <v>ศธ04002/ว46832 ลว.17 ต.ค. 68 ครั้งที่ 7  2,000,000 บาท</v>
      </c>
      <c r="D37" s="1036">
        <f>+[5]ระบบการควบคุมฯ!D813</f>
        <v>0</v>
      </c>
      <c r="E37" s="1036">
        <f>+[5]ระบบการควบคุมฯ!E813</f>
        <v>0</v>
      </c>
      <c r="F37" s="1036">
        <f>SUM(D37:E37)</f>
        <v>0</v>
      </c>
      <c r="G37" s="1036">
        <f>+[5]ระบบการควบคุมฯ!G813+[5]ระบบการควบคุมฯ!H813</f>
        <v>0</v>
      </c>
      <c r="H37" s="1036">
        <f>+[5]ระบบการควบคุมฯ!I813+[5]ระบบการควบคุมฯ!J813</f>
        <v>0</v>
      </c>
      <c r="I37" s="1036">
        <f>+[5]ระบบการควบคุมฯ!K813+[5]ระบบการควบคุมฯ!L813</f>
        <v>0</v>
      </c>
      <c r="J37" s="1036">
        <f>+F37-G37-H37-I37</f>
        <v>0</v>
      </c>
      <c r="K37" s="984">
        <f>+[5]ระบบการควบคุมฯ!D949</f>
        <v>0</v>
      </c>
      <c r="L37" s="984">
        <f>+[5]ระบบการควบคุมฯ!E940</f>
        <v>0</v>
      </c>
      <c r="M37" s="984">
        <f t="shared" si="24"/>
        <v>0</v>
      </c>
      <c r="N37" s="984">
        <f>+[5]ระบบการควบคุมฯ!G940+[5]ระบบการควบคุมฯ!H940</f>
        <v>0</v>
      </c>
      <c r="O37" s="984"/>
      <c r="P37" s="984">
        <f>+[5]ระบบการควบคุมฯ!K940+[5]ระบบการควบคุมฯ!L940</f>
        <v>0</v>
      </c>
      <c r="Q37" s="984">
        <f t="shared" si="25"/>
        <v>0</v>
      </c>
      <c r="R37" s="1036"/>
      <c r="S37" s="1036"/>
      <c r="T37" s="1036"/>
      <c r="U37" s="1036"/>
      <c r="V37" s="1036"/>
      <c r="W37" s="1036"/>
      <c r="X37" s="1036"/>
      <c r="Y37" s="984">
        <f t="shared" si="26"/>
        <v>0</v>
      </c>
      <c r="Z37" s="984">
        <f t="shared" si="27"/>
        <v>0</v>
      </c>
      <c r="AA37" s="984">
        <f t="shared" si="28"/>
        <v>0</v>
      </c>
      <c r="AB37" s="984">
        <f t="shared" si="29"/>
        <v>0</v>
      </c>
      <c r="AC37" s="984">
        <f t="shared" si="29"/>
        <v>0</v>
      </c>
      <c r="AD37" s="984">
        <f t="shared" si="29"/>
        <v>0</v>
      </c>
      <c r="AE37" s="984">
        <f t="shared" si="30"/>
        <v>0</v>
      </c>
      <c r="AF37" s="1036"/>
      <c r="AG37" s="1037" t="s">
        <v>13</v>
      </c>
    </row>
    <row r="38" spans="1:33" ht="24.6" hidden="1" customHeight="1" x14ac:dyDescent="0.25">
      <c r="A38" s="1035">
        <f>+[5]ระบบการควบคุมฯ!A941</f>
        <v>0</v>
      </c>
      <c r="B38" s="994" t="str">
        <f>+[5]ระบบการควบคุมฯ!B941</f>
        <v>อนุมัติครั้งที่ 2  63,200 บาท</v>
      </c>
      <c r="C38" s="993" t="str">
        <f>+[5]ระบบการควบคุมฯ!C941</f>
        <v>ศธ04002/ว2369 ลว.11 ก.พ.69 ครั้งที่ 294  500,000 บาท</v>
      </c>
      <c r="D38" s="1036"/>
      <c r="E38" s="1036"/>
      <c r="F38" s="1036"/>
      <c r="G38" s="1036"/>
      <c r="H38" s="1036"/>
      <c r="I38" s="1036"/>
      <c r="J38" s="1036"/>
      <c r="K38" s="984">
        <f>+[5]ระบบการควบคุมฯ!D950</f>
        <v>0</v>
      </c>
      <c r="L38" s="984">
        <f>+[5]ระบบการควบคุมฯ!E941</f>
        <v>0</v>
      </c>
      <c r="M38" s="984">
        <f t="shared" si="24"/>
        <v>0</v>
      </c>
      <c r="N38" s="984">
        <f>+[5]ระบบการควบคุมฯ!G941+[5]ระบบการควบคุมฯ!H941</f>
        <v>0</v>
      </c>
      <c r="O38" s="984"/>
      <c r="P38" s="984">
        <f>+[5]ระบบการควบคุมฯ!K941+[5]ระบบการควบคุมฯ!L941</f>
        <v>0</v>
      </c>
      <c r="Q38" s="984">
        <f t="shared" si="25"/>
        <v>0</v>
      </c>
      <c r="R38" s="1036"/>
      <c r="S38" s="1036"/>
      <c r="T38" s="1036"/>
      <c r="U38" s="1036"/>
      <c r="V38" s="1036"/>
      <c r="W38" s="1036"/>
      <c r="X38" s="1036"/>
      <c r="Y38" s="984">
        <f t="shared" si="26"/>
        <v>0</v>
      </c>
      <c r="Z38" s="984">
        <f t="shared" si="27"/>
        <v>0</v>
      </c>
      <c r="AA38" s="984">
        <f t="shared" si="28"/>
        <v>0</v>
      </c>
      <c r="AB38" s="984">
        <f t="shared" si="29"/>
        <v>0</v>
      </c>
      <c r="AC38" s="984">
        <f t="shared" si="29"/>
        <v>0</v>
      </c>
      <c r="AD38" s="984">
        <f t="shared" si="29"/>
        <v>0</v>
      </c>
      <c r="AE38" s="984">
        <f t="shared" si="30"/>
        <v>0</v>
      </c>
      <c r="AF38" s="1036"/>
      <c r="AG38" s="1037"/>
    </row>
    <row r="39" spans="1:33" ht="73.8" hidden="1" customHeight="1" x14ac:dyDescent="0.25">
      <c r="A39" s="982" t="str">
        <f>+[5]ระบบการควบคุมฯ!A943</f>
        <v>2.1.6)</v>
      </c>
      <c r="B39" s="994" t="str">
        <f>+[5]ระบบการควบคุมฯ!B943</f>
        <v>โครงการวัดและประเมินผลเพื่อพัฒนาการเรียนรู้ของผู้เรียน  100,000 บาท อนุมัติครั้งที่  1   82,000 บาท</v>
      </c>
      <c r="C39" s="994" t="str">
        <f>+[5]ระบบการควบคุมฯ!C943</f>
        <v>ศธ04002/ว46832 ลว.17 ต.ค. 68 ครั้งที่ 7  2,000,000 บาท</v>
      </c>
      <c r="D39" s="984"/>
      <c r="E39" s="984"/>
      <c r="F39" s="984"/>
      <c r="G39" s="984"/>
      <c r="H39" s="984"/>
      <c r="I39" s="984"/>
      <c r="J39" s="984"/>
      <c r="K39" s="984">
        <f>+[5]ระบบการควบคุมฯ!D943</f>
        <v>0</v>
      </c>
      <c r="L39" s="984">
        <f>+[5]ระบบการควบคุมฯ!E943</f>
        <v>0</v>
      </c>
      <c r="M39" s="984">
        <f t="shared" si="24"/>
        <v>0</v>
      </c>
      <c r="N39" s="984">
        <f>+[5]ระบบการควบคุมฯ!G943+[5]ระบบการควบคุมฯ!H943</f>
        <v>0</v>
      </c>
      <c r="O39" s="984"/>
      <c r="P39" s="984">
        <f>+[5]ระบบการควบคุมฯ!K943+[5]ระบบการควบคุมฯ!L943</f>
        <v>0</v>
      </c>
      <c r="Q39" s="984">
        <f>+M39-N39-O39-P39</f>
        <v>0</v>
      </c>
      <c r="R39" s="984"/>
      <c r="S39" s="984"/>
      <c r="T39" s="984"/>
      <c r="U39" s="984"/>
      <c r="V39" s="984"/>
      <c r="W39" s="984"/>
      <c r="X39" s="984"/>
      <c r="Y39" s="984">
        <f t="shared" si="26"/>
        <v>0</v>
      </c>
      <c r="Z39" s="984">
        <f t="shared" si="27"/>
        <v>0</v>
      </c>
      <c r="AA39" s="984">
        <f t="shared" si="28"/>
        <v>0</v>
      </c>
      <c r="AB39" s="984">
        <f t="shared" si="29"/>
        <v>0</v>
      </c>
      <c r="AC39" s="984">
        <f t="shared" si="29"/>
        <v>0</v>
      </c>
      <c r="AD39" s="984">
        <f t="shared" si="29"/>
        <v>0</v>
      </c>
      <c r="AE39" s="984">
        <f t="shared" si="30"/>
        <v>0</v>
      </c>
      <c r="AF39" s="984"/>
      <c r="AG39" s="1037" t="s">
        <v>13</v>
      </c>
    </row>
    <row r="40" spans="1:33" ht="49.2" customHeight="1" x14ac:dyDescent="0.25">
      <c r="A40" s="1030" t="str">
        <f>+[5]ระบบการควบคุมฯ!A947</f>
        <v>2.2)</v>
      </c>
      <c r="B40" s="1031" t="str">
        <f>+[5]ระบบการควบคุมฯ!B947</f>
        <v>กลยุทธ์ที่ 2 เพิ่มโอกาสและความเสมอภาคทางการศึกษา 98,710 บาท จัดสรรครั้งที่ 1 50,000 บาท ยืมงบกลาง 30710 บาท</v>
      </c>
      <c r="C40" s="1032" t="str">
        <f>+C29</f>
        <v>ศธ04002/ว11486 ลว.9 ก.ค. 69 ครั้งที่ 698  1,642,500 บาท</v>
      </c>
      <c r="D40" s="988">
        <f t="shared" ref="D40:AF40" si="31">SUM(D41:D44)</f>
        <v>0</v>
      </c>
      <c r="E40" s="988">
        <f t="shared" si="31"/>
        <v>0</v>
      </c>
      <c r="F40" s="988">
        <f t="shared" si="31"/>
        <v>0</v>
      </c>
      <c r="G40" s="988">
        <f t="shared" si="31"/>
        <v>0</v>
      </c>
      <c r="H40" s="988">
        <f t="shared" si="31"/>
        <v>0</v>
      </c>
      <c r="I40" s="988">
        <f t="shared" si="31"/>
        <v>0</v>
      </c>
      <c r="J40" s="988">
        <f t="shared" si="31"/>
        <v>0</v>
      </c>
      <c r="K40" s="1038">
        <f t="shared" si="31"/>
        <v>0</v>
      </c>
      <c r="L40" s="1038">
        <f t="shared" si="31"/>
        <v>0</v>
      </c>
      <c r="M40" s="1038">
        <f t="shared" si="31"/>
        <v>0</v>
      </c>
      <c r="N40" s="1038">
        <f t="shared" si="31"/>
        <v>0</v>
      </c>
      <c r="O40" s="1038">
        <f t="shared" si="31"/>
        <v>0</v>
      </c>
      <c r="P40" s="1038">
        <f t="shared" si="31"/>
        <v>0</v>
      </c>
      <c r="Q40" s="1038">
        <f t="shared" si="31"/>
        <v>0</v>
      </c>
      <c r="R40" s="1038">
        <f t="shared" si="31"/>
        <v>0</v>
      </c>
      <c r="S40" s="1038">
        <f t="shared" si="31"/>
        <v>0</v>
      </c>
      <c r="T40" s="1038">
        <f t="shared" si="31"/>
        <v>0</v>
      </c>
      <c r="U40" s="1038">
        <f t="shared" si="31"/>
        <v>0</v>
      </c>
      <c r="V40" s="1038">
        <f t="shared" si="31"/>
        <v>0</v>
      </c>
      <c r="W40" s="1038">
        <f t="shared" si="31"/>
        <v>0</v>
      </c>
      <c r="X40" s="1038">
        <f t="shared" si="31"/>
        <v>0</v>
      </c>
      <c r="Y40" s="1038">
        <f t="shared" si="31"/>
        <v>0</v>
      </c>
      <c r="Z40" s="1038">
        <f t="shared" si="31"/>
        <v>0</v>
      </c>
      <c r="AA40" s="1038">
        <f t="shared" si="31"/>
        <v>0</v>
      </c>
      <c r="AB40" s="1038">
        <f t="shared" si="31"/>
        <v>0</v>
      </c>
      <c r="AC40" s="1038">
        <f t="shared" si="31"/>
        <v>0</v>
      </c>
      <c r="AD40" s="1038">
        <f t="shared" si="31"/>
        <v>0</v>
      </c>
      <c r="AE40" s="1038">
        <f t="shared" si="31"/>
        <v>0</v>
      </c>
      <c r="AF40" s="1038">
        <f t="shared" si="31"/>
        <v>0</v>
      </c>
      <c r="AG40" s="1039"/>
    </row>
    <row r="41" spans="1:33" ht="73.8" hidden="1" customHeight="1" x14ac:dyDescent="0.25">
      <c r="A41" s="1035" t="str">
        <f>+[5]ระบบการควบคุมฯ!A948</f>
        <v>2.2.1)</v>
      </c>
      <c r="B41" s="1040" t="str">
        <f>+[5]ระบบการควบคุมฯ!B948</f>
        <v>โครงการเสริมสร้างพลเมืองดี วิถีประชาธิปไตยในสถานศึกษา ประจำปี 2569  10,000 บาท</v>
      </c>
      <c r="C41" s="1036" t="str">
        <f>+[5]ระบบการควบคุมฯ!C948</f>
        <v>ศธ04002/ว46832 ลว.17 ต.ค. 68 ครั้งที่ 7  2,000,000 บาท</v>
      </c>
      <c r="D41" s="971">
        <f>+[5]ระบบการควบคุมฯ!D816</f>
        <v>0</v>
      </c>
      <c r="E41" s="971">
        <f>+[5]ระบบการควบคุมฯ!E816</f>
        <v>0</v>
      </c>
      <c r="F41" s="971">
        <f>+[5]ระบบการควบคุมฯ!F816</f>
        <v>0</v>
      </c>
      <c r="G41" s="984">
        <f>+[5]ระบบการควบคุมฯ!G816+[5]ระบบการควบคุมฯ!H816</f>
        <v>0</v>
      </c>
      <c r="H41" s="984">
        <f>+[5]ระบบการควบคุมฯ!I816+[5]ระบบการควบคุมฯ!J816</f>
        <v>0</v>
      </c>
      <c r="I41" s="1041">
        <f>+[5]ระบบการควบคุมฯ!K816+[5]ระบบการควบคุมฯ!L816</f>
        <v>0</v>
      </c>
      <c r="J41" s="971">
        <f t="shared" ref="J41:J44" si="32">+F41-G41-H41-I41</f>
        <v>0</v>
      </c>
      <c r="K41" s="984"/>
      <c r="L41" s="984">
        <f>+[5]ระบบการควบคุมฯ!E948</f>
        <v>0</v>
      </c>
      <c r="M41" s="984">
        <f>+K41+L41</f>
        <v>0</v>
      </c>
      <c r="N41" s="1036">
        <f>+[5]ระบบการควบคุมฯ!G948+[5]ระบบการควบคุมฯ!H948</f>
        <v>0</v>
      </c>
      <c r="O41" s="984"/>
      <c r="P41" s="1036">
        <f>+[5]ระบบการควบคุมฯ!K948+[5]ระบบการควบคุมฯ!L948</f>
        <v>0</v>
      </c>
      <c r="Q41" s="984">
        <f>+M41-N41-O41-P41</f>
        <v>0</v>
      </c>
      <c r="R41" s="971"/>
      <c r="S41" s="971"/>
      <c r="T41" s="971"/>
      <c r="U41" s="971"/>
      <c r="V41" s="971"/>
      <c r="W41" s="971"/>
      <c r="X41" s="971"/>
      <c r="Y41" s="991">
        <f t="shared" ref="Y41:Z42" si="33">+R41+K41+D41</f>
        <v>0</v>
      </c>
      <c r="Z41" s="991">
        <f t="shared" si="33"/>
        <v>0</v>
      </c>
      <c r="AA41" s="991">
        <f t="shared" ref="AA41:AA42" si="34">SUM(Y41:Z41)</f>
        <v>0</v>
      </c>
      <c r="AB41" s="991">
        <f t="shared" ref="AB41:AD42" si="35">+G41+N41+U41</f>
        <v>0</v>
      </c>
      <c r="AC41" s="991">
        <f t="shared" si="35"/>
        <v>0</v>
      </c>
      <c r="AD41" s="991">
        <f t="shared" si="35"/>
        <v>0</v>
      </c>
      <c r="AE41" s="991">
        <f t="shared" ref="AE41:AE42" si="36">+AA41-AB41-AC41-AD41</f>
        <v>0</v>
      </c>
      <c r="AF41" s="971"/>
      <c r="AG41" s="1037" t="s">
        <v>12</v>
      </c>
    </row>
    <row r="42" spans="1:33" ht="73.8" hidden="1" customHeight="1" x14ac:dyDescent="0.25">
      <c r="A42" s="1035" t="str">
        <f>+[5]ระบบการควบคุมฯ!A949</f>
        <v>.2.2.2)</v>
      </c>
      <c r="B42" s="1040" t="str">
        <f>+[5]ระบบการควบคุมฯ!B949</f>
        <v>โครงการวัดและประเมินผลการจัดการศึกษาโดยครอบครัว ประจำปี 2569 10,710 บาท</v>
      </c>
      <c r="C42" s="1036" t="str">
        <f>+[5]ระบบการควบคุมฯ!C949</f>
        <v>ศธ04002/ว46832 ลว.17 ต.ค. 68 ครั้งที่ 7  2,000,000 บาท</v>
      </c>
      <c r="D42" s="971">
        <f>+[5]ระบบการควบคุมฯ!D817</f>
        <v>0</v>
      </c>
      <c r="E42" s="971">
        <f>+[5]ระบบการควบคุมฯ!E817</f>
        <v>0</v>
      </c>
      <c r="F42" s="971">
        <f>+[5]ระบบการควบคุมฯ!F817</f>
        <v>0</v>
      </c>
      <c r="G42" s="984">
        <f>+[5]ระบบการควบคุมฯ!G817+[5]ระบบการควบคุมฯ!H817</f>
        <v>0</v>
      </c>
      <c r="H42" s="984">
        <f>+[5]ระบบการควบคุมฯ!I817+[5]ระบบการควบคุมฯ!J817</f>
        <v>0</v>
      </c>
      <c r="I42" s="1041">
        <f>+[5]ระบบการควบคุมฯ!K817+[5]ระบบการควบคุมฯ!L817</f>
        <v>0</v>
      </c>
      <c r="J42" s="971">
        <f t="shared" si="32"/>
        <v>0</v>
      </c>
      <c r="K42" s="984"/>
      <c r="L42" s="984">
        <f>+[5]ระบบการควบคุมฯ!E949</f>
        <v>0</v>
      </c>
      <c r="M42" s="984">
        <f t="shared" ref="M42" si="37">+K42+L42</f>
        <v>0</v>
      </c>
      <c r="N42" s="1036">
        <f>+[5]ระบบการควบคุมฯ!G949+[5]ระบบการควบคุมฯ!H949</f>
        <v>0</v>
      </c>
      <c r="O42" s="984"/>
      <c r="P42" s="1036">
        <f>+[5]ระบบการควบคุมฯ!K949+[5]ระบบการควบคุมฯ!L949</f>
        <v>0</v>
      </c>
      <c r="Q42" s="984">
        <f t="shared" ref="Q42" si="38">+M42-N42-O42-P42</f>
        <v>0</v>
      </c>
      <c r="R42" s="971"/>
      <c r="S42" s="971"/>
      <c r="T42" s="971"/>
      <c r="U42" s="971"/>
      <c r="V42" s="971"/>
      <c r="W42" s="971"/>
      <c r="X42" s="971"/>
      <c r="Y42" s="991">
        <f t="shared" si="33"/>
        <v>0</v>
      </c>
      <c r="Z42" s="991">
        <f t="shared" si="33"/>
        <v>0</v>
      </c>
      <c r="AA42" s="991">
        <f t="shared" si="34"/>
        <v>0</v>
      </c>
      <c r="AB42" s="991">
        <f t="shared" si="35"/>
        <v>0</v>
      </c>
      <c r="AC42" s="991">
        <f t="shared" si="35"/>
        <v>0</v>
      </c>
      <c r="AD42" s="991">
        <f t="shared" si="35"/>
        <v>0</v>
      </c>
      <c r="AE42" s="991">
        <f t="shared" si="36"/>
        <v>0</v>
      </c>
      <c r="AF42" s="971"/>
      <c r="AG42" s="1037" t="s">
        <v>12</v>
      </c>
    </row>
    <row r="43" spans="1:33" ht="49.2" hidden="1" customHeight="1" x14ac:dyDescent="0.25">
      <c r="A43" s="1035" t="str">
        <f>+[5]ระบบการควบคุมฯ!A950</f>
        <v>2.2.3)</v>
      </c>
      <c r="B43" s="1040" t="str">
        <f>+[5]ระบบการควบคุมฯ!B950</f>
        <v>โครงการพัฒนาสมรรถนะการจัดการเรียนรู้สำหรับเด็กที่มีความต้องการพิเศษ 60,000 บาท</v>
      </c>
      <c r="C43" s="1036" t="str">
        <f>+[5]ระบบการควบคุมฯ!C950</f>
        <v>ศธ04002/ว46832 ลว.17 ต.ค. 68 ครั้งที่ 7  2,000,000 บาท</v>
      </c>
      <c r="D43" s="971"/>
      <c r="E43" s="971">
        <f>+[5]ระบบการควบคุมฯ!E818</f>
        <v>0</v>
      </c>
      <c r="F43" s="971">
        <f>SUM(E43)</f>
        <v>0</v>
      </c>
      <c r="G43" s="984">
        <f>+[5]ระบบการควบคุมฯ!G818+[5]ระบบการควบคุมฯ!H818</f>
        <v>0</v>
      </c>
      <c r="H43" s="984">
        <f>+[5]ระบบการควบคุมฯ!I818+[5]ระบบการควบคุมฯ!J818</f>
        <v>0</v>
      </c>
      <c r="I43" s="1041">
        <f>+[5]ระบบการควบคุมฯ!K818+[5]ระบบการควบคุมฯ!L818</f>
        <v>0</v>
      </c>
      <c r="J43" s="971">
        <f t="shared" si="32"/>
        <v>0</v>
      </c>
      <c r="K43" s="984"/>
      <c r="L43" s="984">
        <f>+[5]ระบบการควบคุมฯ!E950</f>
        <v>0</v>
      </c>
      <c r="M43" s="984">
        <f>+K43+L43</f>
        <v>0</v>
      </c>
      <c r="N43" s="1036">
        <f>+[5]ระบบการควบคุมฯ!G950+[5]ระบบการควบคุมฯ!H950</f>
        <v>0</v>
      </c>
      <c r="O43" s="984"/>
      <c r="P43" s="1036">
        <f>+[5]ระบบการควบคุมฯ!K950+[5]ระบบการควบคุมฯ!L950</f>
        <v>0</v>
      </c>
      <c r="Q43" s="984">
        <f>+M43-N43-O43-P43</f>
        <v>0</v>
      </c>
      <c r="R43" s="971"/>
      <c r="S43" s="971"/>
      <c r="T43" s="971"/>
      <c r="U43" s="971"/>
      <c r="V43" s="971"/>
      <c r="W43" s="971"/>
      <c r="X43" s="971"/>
      <c r="Y43" s="991">
        <f>+R43+K43+D43</f>
        <v>0</v>
      </c>
      <c r="Z43" s="991">
        <f>+S43+L43+E43</f>
        <v>0</v>
      </c>
      <c r="AA43" s="991">
        <f>SUM(Y43:Z43)</f>
        <v>0</v>
      </c>
      <c r="AB43" s="991">
        <f>+G43+N43+U43</f>
        <v>0</v>
      </c>
      <c r="AC43" s="991">
        <f>+H43+O43+V43</f>
        <v>0</v>
      </c>
      <c r="AD43" s="991">
        <f>+I43+P43+W43</f>
        <v>0</v>
      </c>
      <c r="AE43" s="991">
        <f>+AA43-AB43-AC43-AD43</f>
        <v>0</v>
      </c>
      <c r="AF43" s="971"/>
      <c r="AG43" s="1037" t="s">
        <v>13</v>
      </c>
    </row>
    <row r="44" spans="1:33" ht="49.2" hidden="1" customHeight="1" x14ac:dyDescent="0.25">
      <c r="A44" s="1035" t="str">
        <f>+[5]ระบบการควบคุมฯ!A949</f>
        <v>.2.2.2)</v>
      </c>
      <c r="B44" s="1040" t="str">
        <f>+[5]ระบบการควบคุมฯ!B819</f>
        <v>โครงการพัฒนาระบบแนะแนวการเรียน (Coaching) และแนะแนวเป้าหมายชีวิต 18,000 บาท</v>
      </c>
      <c r="C44" s="1036" t="str">
        <f>+[5]ระบบการควบคุมฯ!C819</f>
        <v>ศธ04002/ว19126 ลว. 27 ต.ค. 69 ครั้งที่ 29</v>
      </c>
      <c r="D44" s="971"/>
      <c r="E44" s="971">
        <f>+[5]ระบบการควบคุมฯ!E819</f>
        <v>0</v>
      </c>
      <c r="F44" s="971">
        <f>SUM(E44)</f>
        <v>0</v>
      </c>
      <c r="G44" s="984">
        <f>+[5]ระบบการควบคุมฯ!G819+[5]ระบบการควบคุมฯ!H819</f>
        <v>0</v>
      </c>
      <c r="H44" s="984">
        <f>+[5]ระบบการควบคุมฯ!I819+[5]ระบบการควบคุมฯ!J819</f>
        <v>0</v>
      </c>
      <c r="I44" s="1041">
        <f>+[5]ระบบการควบคุมฯ!K819+[5]ระบบการควบคุมฯ!L819</f>
        <v>0</v>
      </c>
      <c r="J44" s="971">
        <f t="shared" si="32"/>
        <v>0</v>
      </c>
      <c r="K44" s="984"/>
      <c r="L44" s="984"/>
      <c r="M44" s="984"/>
      <c r="N44" s="1036"/>
      <c r="O44" s="984"/>
      <c r="P44" s="1036"/>
      <c r="Q44" s="984"/>
      <c r="R44" s="971"/>
      <c r="S44" s="971"/>
      <c r="T44" s="971"/>
      <c r="U44" s="971"/>
      <c r="V44" s="971"/>
      <c r="W44" s="971"/>
      <c r="X44" s="971"/>
      <c r="Y44" s="991">
        <f t="shared" ref="Y44:Z58" si="39">+R44+K44+D44</f>
        <v>0</v>
      </c>
      <c r="Z44" s="991">
        <f t="shared" si="39"/>
        <v>0</v>
      </c>
      <c r="AA44" s="991">
        <f t="shared" ref="AA44:AA67" si="40">SUM(Y44:Z44)</f>
        <v>0</v>
      </c>
      <c r="AB44" s="991">
        <f t="shared" ref="AB44:AD58" si="41">+G44+N44+U44</f>
        <v>0</v>
      </c>
      <c r="AC44" s="991">
        <f t="shared" si="41"/>
        <v>0</v>
      </c>
      <c r="AD44" s="991">
        <f t="shared" si="41"/>
        <v>0</v>
      </c>
      <c r="AE44" s="991">
        <f t="shared" ref="AE44:AE67" si="42">+AA44-AB44-AC44-AD44</f>
        <v>0</v>
      </c>
      <c r="AF44" s="971"/>
      <c r="AG44" s="1037" t="s">
        <v>12</v>
      </c>
    </row>
    <row r="45" spans="1:33" ht="49.2" customHeight="1" x14ac:dyDescent="0.25">
      <c r="A45" s="1030" t="str">
        <f>+[5]ระบบการควบคุมฯ!A954</f>
        <v>2.3)</v>
      </c>
      <c r="B45" s="1031" t="str">
        <f>+[5]ระบบการควบคุมฯ!B954</f>
        <v>กลยุทธ์ที่ 3 ส่งเสริมความปลอดภัยของผู้เรียน ครูและบุคลากรทางการศึกษาและสถานศึกษา 75,800 บาท จัดสรรครั้งที่ 1 50,000 บาท</v>
      </c>
      <c r="C45" s="1031" t="str">
        <f>+[5]ระบบการควบคุมฯ!C954</f>
        <v>ศธ04002/ว46832 ลว.17 ต.ค. 68 ครั้งที่ 7  2,000,000 บาท</v>
      </c>
      <c r="D45" s="988">
        <f>SUM(D46:D47)</f>
        <v>0</v>
      </c>
      <c r="E45" s="988">
        <f t="shared" ref="E45:J45" si="43">SUM(E46:E47)</f>
        <v>0</v>
      </c>
      <c r="F45" s="988">
        <f t="shared" si="43"/>
        <v>0</v>
      </c>
      <c r="G45" s="988">
        <f t="shared" si="43"/>
        <v>0</v>
      </c>
      <c r="H45" s="988">
        <f t="shared" si="43"/>
        <v>0</v>
      </c>
      <c r="I45" s="988">
        <f t="shared" si="43"/>
        <v>0</v>
      </c>
      <c r="J45" s="988">
        <f t="shared" si="43"/>
        <v>0</v>
      </c>
      <c r="K45" s="1038"/>
      <c r="L45" s="1038">
        <f>SUM(L46:L47)</f>
        <v>0</v>
      </c>
      <c r="M45" s="1038">
        <f t="shared" ref="M45:P45" si="44">SUM(M46:M47)</f>
        <v>0</v>
      </c>
      <c r="N45" s="1038">
        <f t="shared" si="44"/>
        <v>0</v>
      </c>
      <c r="O45" s="1038">
        <f t="shared" si="44"/>
        <v>0</v>
      </c>
      <c r="P45" s="1038">
        <f t="shared" si="44"/>
        <v>0</v>
      </c>
      <c r="Q45" s="1038">
        <f>SUM(Q46:Q47)</f>
        <v>0</v>
      </c>
      <c r="R45" s="1038"/>
      <c r="S45" s="1038"/>
      <c r="T45" s="1038"/>
      <c r="U45" s="1038"/>
      <c r="V45" s="1038"/>
      <c r="W45" s="1038"/>
      <c r="X45" s="1038"/>
      <c r="Y45" s="988">
        <f t="shared" si="39"/>
        <v>0</v>
      </c>
      <c r="Z45" s="988">
        <f t="shared" si="39"/>
        <v>0</v>
      </c>
      <c r="AA45" s="988">
        <f t="shared" si="40"/>
        <v>0</v>
      </c>
      <c r="AB45" s="988">
        <f t="shared" si="41"/>
        <v>0</v>
      </c>
      <c r="AC45" s="988">
        <f t="shared" si="41"/>
        <v>0</v>
      </c>
      <c r="AD45" s="988">
        <f t="shared" si="41"/>
        <v>0</v>
      </c>
      <c r="AE45" s="988">
        <f t="shared" si="42"/>
        <v>0</v>
      </c>
      <c r="AF45" s="1038"/>
      <c r="AG45" s="1039"/>
    </row>
    <row r="46" spans="1:33" ht="49.2" hidden="1" customHeight="1" x14ac:dyDescent="0.25">
      <c r="A46" s="1035" t="str">
        <f>+[5]ระบบการควบคุมฯ!A955</f>
        <v>2.3.1)</v>
      </c>
      <c r="B46" s="994" t="str">
        <f>+[5]ระบบการควบคุมฯ!B955</f>
        <v>โครงการส่งเสริมทักษะชีวิตให้กับนักเรียน 30,000 บาท</v>
      </c>
      <c r="C46" s="993" t="str">
        <f>+[5]ระบบการควบคุมฯ!C955</f>
        <v>ศธ04002/ว46832 ลว.17 ต.ค. 68 ครั้งที่ 7  2,000,000 บาท</v>
      </c>
      <c r="D46" s="984">
        <f>+[5]ระบบการควบคุมฯ!D821</f>
        <v>0</v>
      </c>
      <c r="E46" s="984">
        <f>+[5]ระบบการควบคุมฯ!E821</f>
        <v>0</v>
      </c>
      <c r="F46" s="984">
        <f>+[5]ระบบการควบคุมฯ!F821</f>
        <v>0</v>
      </c>
      <c r="G46" s="991">
        <f>+[5]ระบบการควบคุมฯ!G821+[5]ระบบการควบคุมฯ!H821</f>
        <v>0</v>
      </c>
      <c r="H46" s="991">
        <f>+[5]ระบบการควบคุมฯ!I821+[5]ระบบการควบคุมฯ!J821</f>
        <v>0</v>
      </c>
      <c r="I46" s="1042">
        <f>+[5]ระบบการควบคุมฯ!K821+[5]ระบบการควบคุมฯ!L821</f>
        <v>0</v>
      </c>
      <c r="J46" s="971">
        <f t="shared" ref="J46:J58" si="45">+F46-G46-H46-I46</f>
        <v>0</v>
      </c>
      <c r="K46" s="971"/>
      <c r="L46" s="971">
        <f>+[5]ระบบการควบคุมฯ!E955</f>
        <v>0</v>
      </c>
      <c r="M46" s="971">
        <f>SUM(K46:L46)</f>
        <v>0</v>
      </c>
      <c r="N46" s="1036">
        <f>+[5]ระบบการควบคุมฯ!G955+[5]ระบบการควบคุมฯ!H955</f>
        <v>0</v>
      </c>
      <c r="O46" s="971"/>
      <c r="P46" s="1036">
        <f>+[5]ระบบการควบคุมฯ!K955+[5]ระบบการควบคุมฯ!L955</f>
        <v>0</v>
      </c>
      <c r="Q46" s="971">
        <f>+M46-N46-O46-P46</f>
        <v>0</v>
      </c>
      <c r="R46" s="971"/>
      <c r="S46" s="971"/>
      <c r="T46" s="971"/>
      <c r="U46" s="971"/>
      <c r="V46" s="971"/>
      <c r="W46" s="971"/>
      <c r="X46" s="971"/>
      <c r="Y46" s="991">
        <f t="shared" si="39"/>
        <v>0</v>
      </c>
      <c r="Z46" s="991">
        <f t="shared" si="39"/>
        <v>0</v>
      </c>
      <c r="AA46" s="991">
        <f t="shared" si="40"/>
        <v>0</v>
      </c>
      <c r="AB46" s="991">
        <f t="shared" si="41"/>
        <v>0</v>
      </c>
      <c r="AC46" s="991">
        <f t="shared" si="41"/>
        <v>0</v>
      </c>
      <c r="AD46" s="991">
        <f t="shared" si="41"/>
        <v>0</v>
      </c>
      <c r="AE46" s="991">
        <f t="shared" si="42"/>
        <v>0</v>
      </c>
      <c r="AF46" s="971"/>
      <c r="AG46" s="1037" t="s">
        <v>13</v>
      </c>
    </row>
    <row r="47" spans="1:33" ht="49.2" hidden="1" customHeight="1" x14ac:dyDescent="0.25">
      <c r="A47" s="1035" t="str">
        <f>+[5]ระบบการควบคุมฯ!A956</f>
        <v>2.3.2)</v>
      </c>
      <c r="B47" s="994" t="str">
        <f>+[5]ระบบการควบคุมฯ!B956</f>
        <v>โครงการพัฒนาระบบและกลไกดูแลความปลอดภัย 45,800 บาท อนุมัติครั้งที่ 1   20,000 บาท ครั้งที่ 3   25,800 บาท</v>
      </c>
      <c r="C47" s="993" t="str">
        <f>+[5]ระบบการควบคุมฯ!C956</f>
        <v>ศธ04002/ว46832 ลว.17 ต.ค. 68 ครั้งที่ 7  2,000,000 บาท</v>
      </c>
      <c r="D47" s="984">
        <f>+[5]ระบบการควบคุมฯ!D822</f>
        <v>0</v>
      </c>
      <c r="E47" s="984">
        <f>+[5]ระบบการควบคุมฯ!E822</f>
        <v>0</v>
      </c>
      <c r="F47" s="984">
        <f>+[5]ระบบการควบคุมฯ!F822</f>
        <v>0</v>
      </c>
      <c r="G47" s="991">
        <f>+[5]ระบบการควบคุมฯ!G822+[5]ระบบการควบคุมฯ!H822</f>
        <v>0</v>
      </c>
      <c r="H47" s="991">
        <f>+[5]ระบบการควบคุมฯ!I822+[5]ระบบการควบคุมฯ!J822</f>
        <v>0</v>
      </c>
      <c r="I47" s="1042">
        <f>+[5]ระบบการควบคุมฯ!K822+[5]ระบบการควบคุมฯ!L822</f>
        <v>0</v>
      </c>
      <c r="J47" s="971">
        <f t="shared" si="45"/>
        <v>0</v>
      </c>
      <c r="K47" s="971"/>
      <c r="L47" s="971">
        <f>+[5]ระบบการควบคุมฯ!E956</f>
        <v>0</v>
      </c>
      <c r="M47" s="971">
        <f>SUM(K47:L47)</f>
        <v>0</v>
      </c>
      <c r="N47" s="1036">
        <f>+[5]ระบบการควบคุมฯ!G956+[5]ระบบการควบคุมฯ!H956</f>
        <v>0</v>
      </c>
      <c r="O47" s="971"/>
      <c r="P47" s="1036">
        <f>+[5]ระบบการควบคุมฯ!K956+[5]ระบบการควบคุมฯ!L956</f>
        <v>0</v>
      </c>
      <c r="Q47" s="971">
        <f>+M47-N47-O47-P47</f>
        <v>0</v>
      </c>
      <c r="R47" s="971"/>
      <c r="S47" s="971"/>
      <c r="T47" s="971"/>
      <c r="U47" s="971"/>
      <c r="V47" s="971"/>
      <c r="W47" s="971"/>
      <c r="X47" s="971"/>
      <c r="Y47" s="991">
        <f t="shared" si="39"/>
        <v>0</v>
      </c>
      <c r="Z47" s="991">
        <f t="shared" si="39"/>
        <v>0</v>
      </c>
      <c r="AA47" s="991">
        <f t="shared" si="40"/>
        <v>0</v>
      </c>
      <c r="AB47" s="991">
        <f t="shared" si="41"/>
        <v>0</v>
      </c>
      <c r="AC47" s="991">
        <f t="shared" si="41"/>
        <v>0</v>
      </c>
      <c r="AD47" s="991">
        <f t="shared" si="41"/>
        <v>0</v>
      </c>
      <c r="AE47" s="991">
        <f t="shared" si="42"/>
        <v>0</v>
      </c>
      <c r="AF47" s="971"/>
      <c r="AG47" s="985" t="s">
        <v>12</v>
      </c>
    </row>
    <row r="48" spans="1:33" ht="73.8" x14ac:dyDescent="0.25">
      <c r="A48" s="1043" t="str">
        <f>+[5]ระบบการควบคุมฯ!A957</f>
        <v>2.4)</v>
      </c>
      <c r="B48" s="1044" t="str">
        <f>+[5]ระบบการควบคุมฯ!B957</f>
        <v xml:space="preserve">กลยุทธ์ที่ 4 เพิ่มประสิทธิภาพการบริหารจัดการศึกษา งบประมาณ 1,234,290 บาท จัดสรรครั้งที่ 1  554,400 บาท - โอนให้กลยุทธ์ที่ 1 ยืม 54400 </v>
      </c>
      <c r="C48" s="1045" t="str">
        <f>+[5]ระบบการควบคุมฯ!C957</f>
        <v>ศธ04002/ว46832 ลว.17 ต.ค. 68 ครั้งที่ 7  2,000,000 บาท</v>
      </c>
      <c r="D48" s="1046">
        <f>+[5]ระบบการควบคุมฯ!D823</f>
        <v>0</v>
      </c>
      <c r="E48" s="1046">
        <f>+[5]ระบบการควบคุมฯ!E823</f>
        <v>400000</v>
      </c>
      <c r="F48" s="1046">
        <f>+[5]ระบบการควบคุมฯ!F823</f>
        <v>400000</v>
      </c>
      <c r="G48" s="1046">
        <f>+[5]ระบบการควบคุมฯ!G823+[5]ระบบการควบคุมฯ!H823</f>
        <v>0</v>
      </c>
      <c r="H48" s="1046">
        <f>+[5]ระบบการควบคุมฯ!I823+[5]ระบบการควบคุมฯ!J823</f>
        <v>0</v>
      </c>
      <c r="I48" s="1047">
        <f>+[5]ระบบการควบคุมฯ!K823+[5]ระบบการควบคุมฯ!L823</f>
        <v>0</v>
      </c>
      <c r="J48" s="1048">
        <f t="shared" si="45"/>
        <v>400000</v>
      </c>
      <c r="K48" s="1048">
        <f>SUM(K50:K67)</f>
        <v>0</v>
      </c>
      <c r="L48" s="1048">
        <f>SUM(L50:L67)</f>
        <v>0</v>
      </c>
      <c r="M48" s="1048">
        <f t="shared" ref="M48" si="46">SUM(M50:M67)</f>
        <v>0</v>
      </c>
      <c r="N48" s="1048">
        <f>SUM(N50:N67)</f>
        <v>0</v>
      </c>
      <c r="O48" s="1048">
        <f>SUM(O50:O67)</f>
        <v>0</v>
      </c>
      <c r="P48" s="1048">
        <f>SUM(P50:P67)</f>
        <v>0</v>
      </c>
      <c r="Q48" s="1048">
        <f>SUM(Q50:Q67)</f>
        <v>0</v>
      </c>
      <c r="R48" s="1048"/>
      <c r="S48" s="1048"/>
      <c r="T48" s="1048"/>
      <c r="U48" s="1048"/>
      <c r="V48" s="1048"/>
      <c r="W48" s="1048"/>
      <c r="X48" s="1048">
        <f t="shared" ref="X48" si="47">+T48-U48-V48-W48</f>
        <v>0</v>
      </c>
      <c r="Y48" s="1046">
        <f t="shared" si="39"/>
        <v>0</v>
      </c>
      <c r="Z48" s="1046">
        <f t="shared" si="39"/>
        <v>400000</v>
      </c>
      <c r="AA48" s="1046">
        <f t="shared" si="40"/>
        <v>400000</v>
      </c>
      <c r="AB48" s="1046">
        <f t="shared" si="41"/>
        <v>0</v>
      </c>
      <c r="AC48" s="1046">
        <f t="shared" si="41"/>
        <v>0</v>
      </c>
      <c r="AD48" s="1046">
        <f t="shared" si="41"/>
        <v>0</v>
      </c>
      <c r="AE48" s="1046">
        <f t="shared" si="42"/>
        <v>400000</v>
      </c>
      <c r="AF48" s="1048"/>
      <c r="AG48" s="1049"/>
    </row>
    <row r="49" spans="1:33" ht="24.6" x14ac:dyDescent="0.25">
      <c r="A49" s="1050">
        <f>+[5]ระบบการควบคุมฯ!A958</f>
        <v>1</v>
      </c>
      <c r="B49" s="1051" t="str">
        <f>+[5]ระบบการควบคุมฯ!B958</f>
        <v>งบกลาง  กลยุทธ์ที่ 4</v>
      </c>
      <c r="C49" s="1052">
        <f>+[5]ระบบการควบคุมฯ!C958</f>
        <v>0</v>
      </c>
      <c r="D49" s="1053">
        <f>+[5]ระบบการควบคุมฯ!D824</f>
        <v>0</v>
      </c>
      <c r="E49" s="1053">
        <f>+[5]ระบบการควบคุมฯ!E824</f>
        <v>400000</v>
      </c>
      <c r="F49" s="1053">
        <f>+[5]ระบบการควบคุมฯ!F824</f>
        <v>400000</v>
      </c>
      <c r="G49" s="1053">
        <f>+[5]ระบบการควบคุมฯ!G824+[5]ระบบการควบคุมฯ!H824</f>
        <v>0</v>
      </c>
      <c r="H49" s="1053">
        <f>+[5]ระบบการควบคุมฯ!I824+[5]ระบบการควบคุมฯ!J824</f>
        <v>0</v>
      </c>
      <c r="I49" s="1054">
        <f>+[5]ระบบการควบคุมฯ!K824+[5]ระบบการควบคุมฯ!L824</f>
        <v>0</v>
      </c>
      <c r="J49" s="1055">
        <f t="shared" si="45"/>
        <v>400000</v>
      </c>
      <c r="K49" s="1055"/>
      <c r="L49" s="1055"/>
      <c r="M49" s="1055"/>
      <c r="N49" s="1056"/>
      <c r="O49" s="1055"/>
      <c r="P49" s="1056"/>
      <c r="Q49" s="1055"/>
      <c r="R49" s="1055"/>
      <c r="S49" s="1055"/>
      <c r="T49" s="1055"/>
      <c r="U49" s="1055"/>
      <c r="V49" s="1055"/>
      <c r="W49" s="1055"/>
      <c r="X49" s="1055"/>
      <c r="Y49" s="1053">
        <f t="shared" si="39"/>
        <v>0</v>
      </c>
      <c r="Z49" s="1053">
        <f t="shared" si="39"/>
        <v>400000</v>
      </c>
      <c r="AA49" s="1053">
        <f t="shared" si="40"/>
        <v>400000</v>
      </c>
      <c r="AB49" s="1053">
        <f t="shared" si="41"/>
        <v>0</v>
      </c>
      <c r="AC49" s="1053">
        <f t="shared" si="41"/>
        <v>0</v>
      </c>
      <c r="AD49" s="1053">
        <f t="shared" si="41"/>
        <v>0</v>
      </c>
      <c r="AE49" s="1053">
        <f t="shared" si="42"/>
        <v>400000</v>
      </c>
      <c r="AF49" s="971"/>
      <c r="AG49" s="985"/>
    </row>
    <row r="50" spans="1:33" ht="98.4" hidden="1" x14ac:dyDescent="0.25">
      <c r="A50" s="1035" t="str">
        <f>+[5]ระบบการควบคุมฯ!A959</f>
        <v>2.4.1)</v>
      </c>
      <c r="B50" s="994" t="str">
        <f>+[5]ระบบการควบคุมฯ!B959</f>
        <v>โครงการเพิ่มประสิทธิภาพการบริหารจัดการงานนโยบายและแผนและการบริหารงบประมาณ 75,000 บาท อนุมัติครั้งที่ 1   47,000 บาท โอนไปประชุมเชิงปฏิบัติการสำนักงานเขตพื้นที่ 34,715 บาท</v>
      </c>
      <c r="C50" s="993" t="str">
        <f>+[5]ระบบการควบคุมฯ!C959</f>
        <v>ศธ04002/ว46832 ลว.17 ต.ค. 68 ครั้งที่ 7  2,000,000 บาท</v>
      </c>
      <c r="D50" s="984">
        <f>+[5]ระบบการควบคุมฯ!D825</f>
        <v>0</v>
      </c>
      <c r="E50" s="984">
        <f>+[5]ระบบการควบคุมฯ!E825</f>
        <v>0</v>
      </c>
      <c r="F50" s="984">
        <f>+[5]ระบบการควบคุมฯ!F825</f>
        <v>0</v>
      </c>
      <c r="G50" s="991">
        <f>+[5]ระบบการควบคุมฯ!G825+[5]ระบบการควบคุมฯ!H825</f>
        <v>0</v>
      </c>
      <c r="H50" s="991">
        <f>+[5]ระบบการควบคุมฯ!I825+[5]ระบบการควบคุมฯ!J825</f>
        <v>0</v>
      </c>
      <c r="I50" s="1042">
        <f>+[5]ระบบการควบคุมฯ!K825+[5]ระบบการควบคุมฯ!L825</f>
        <v>0</v>
      </c>
      <c r="J50" s="971">
        <f t="shared" si="45"/>
        <v>0</v>
      </c>
      <c r="K50" s="984">
        <f>+[5]ระบบการควบคุมฯ!D959</f>
        <v>0</v>
      </c>
      <c r="L50" s="984">
        <f>+[5]ระบบการควบคุมฯ!E959</f>
        <v>0</v>
      </c>
      <c r="M50" s="984">
        <f>+K50+L50</f>
        <v>0</v>
      </c>
      <c r="N50" s="1036">
        <f>+[5]ระบบการควบคุมฯ!G959+[5]ระบบการควบคุมฯ!H959</f>
        <v>0</v>
      </c>
      <c r="O50" s="1036">
        <f>+[5]ระบบการควบคุมฯ!I959+[5]ระบบการควบคุมฯ!J959</f>
        <v>0</v>
      </c>
      <c r="P50" s="1036">
        <f>+[5]ระบบการควบคุมฯ!K959+[5]ระบบการควบคุมฯ!L959</f>
        <v>0</v>
      </c>
      <c r="Q50" s="984">
        <f>+M50-N50-O50-P50</f>
        <v>0</v>
      </c>
      <c r="R50" s="971"/>
      <c r="S50" s="971"/>
      <c r="T50" s="971"/>
      <c r="U50" s="971"/>
      <c r="V50" s="971"/>
      <c r="W50" s="971"/>
      <c r="X50" s="971"/>
      <c r="Y50" s="991">
        <f t="shared" si="39"/>
        <v>0</v>
      </c>
      <c r="Z50" s="991">
        <f t="shared" si="39"/>
        <v>0</v>
      </c>
      <c r="AA50" s="991">
        <f t="shared" si="40"/>
        <v>0</v>
      </c>
      <c r="AB50" s="991">
        <f t="shared" si="41"/>
        <v>0</v>
      </c>
      <c r="AC50" s="991">
        <f t="shared" si="41"/>
        <v>0</v>
      </c>
      <c r="AD50" s="991">
        <f t="shared" si="41"/>
        <v>0</v>
      </c>
      <c r="AE50" s="991">
        <f t="shared" si="42"/>
        <v>0</v>
      </c>
      <c r="AF50" s="971"/>
      <c r="AG50" s="985" t="s">
        <v>15</v>
      </c>
    </row>
    <row r="51" spans="1:33" ht="98.4" hidden="1" x14ac:dyDescent="0.25">
      <c r="A51" s="1035" t="str">
        <f>+[5]ระบบการควบคุมฯ!A826</f>
        <v>2.4.2)</v>
      </c>
      <c r="B51" s="994" t="str">
        <f>+[5]ระบบการควบคุมฯ!B826</f>
        <v>โครงการสร้างเครือข่ายตรวจสอบภายใน 25,000 บาท โอนไปกลุ่มอำนวยการอบรมผู้บริหาร  12070 บาท  โอนไปประชุมเชิงปฏิบัติการสำนักงานเขตพื้นที่ 12,930 บาท</v>
      </c>
      <c r="C51" s="993">
        <f t="shared" ref="C51" si="48">+C49</f>
        <v>0</v>
      </c>
      <c r="D51" s="984">
        <f>+[5]ระบบการควบคุมฯ!D826</f>
        <v>0</v>
      </c>
      <c r="E51" s="984">
        <f>+[5]ระบบการควบคุมฯ!E826</f>
        <v>0</v>
      </c>
      <c r="F51" s="984">
        <f>+[5]ระบบการควบคุมฯ!F826</f>
        <v>0</v>
      </c>
      <c r="G51" s="991">
        <f>+[5]ระบบการควบคุมฯ!G826+[5]ระบบการควบคุมฯ!H826</f>
        <v>0</v>
      </c>
      <c r="H51" s="991">
        <f>+[5]ระบบการควบคุมฯ!I826+[5]ระบบการควบคุมฯ!J826</f>
        <v>0</v>
      </c>
      <c r="I51" s="1042">
        <f>+[5]ระบบการควบคุมฯ!K826+[5]ระบบการควบคุมฯ!L826</f>
        <v>0</v>
      </c>
      <c r="J51" s="971">
        <f t="shared" si="45"/>
        <v>0</v>
      </c>
      <c r="K51" s="984">
        <f>+[5]ระบบการควบคุมฯ!D961</f>
        <v>0</v>
      </c>
      <c r="L51" s="984">
        <f>+[5]ระบบการควบคุมฯ!E961</f>
        <v>0</v>
      </c>
      <c r="M51" s="984">
        <f t="shared" ref="M51:M66" si="49">+K51+L51</f>
        <v>0</v>
      </c>
      <c r="N51" s="1036">
        <f>+[5]ระบบการควบคุมฯ!G961+[5]ระบบการควบคุมฯ!H961</f>
        <v>0</v>
      </c>
      <c r="O51" s="1036">
        <f>+[5]ระบบการควบคุมฯ!I961+[5]ระบบการควบคุมฯ!J961</f>
        <v>0</v>
      </c>
      <c r="P51" s="1036">
        <f>+[5]ระบบการควบคุมฯ!K961+[5]ระบบการควบคุมฯ!L961</f>
        <v>0</v>
      </c>
      <c r="Q51" s="984">
        <f t="shared" ref="Q51:Q66" si="50">+M51-N51-O51-P51</f>
        <v>0</v>
      </c>
      <c r="R51" s="971"/>
      <c r="S51" s="971"/>
      <c r="T51" s="971"/>
      <c r="U51" s="971"/>
      <c r="V51" s="971"/>
      <c r="W51" s="971"/>
      <c r="X51" s="971"/>
      <c r="Y51" s="991">
        <f t="shared" si="39"/>
        <v>0</v>
      </c>
      <c r="Z51" s="991">
        <f t="shared" si="39"/>
        <v>0</v>
      </c>
      <c r="AA51" s="991">
        <f t="shared" si="40"/>
        <v>0</v>
      </c>
      <c r="AB51" s="991">
        <f t="shared" si="41"/>
        <v>0</v>
      </c>
      <c r="AC51" s="991">
        <f t="shared" si="41"/>
        <v>0</v>
      </c>
      <c r="AD51" s="991">
        <f t="shared" si="41"/>
        <v>0</v>
      </c>
      <c r="AE51" s="991">
        <f t="shared" si="42"/>
        <v>0</v>
      </c>
      <c r="AF51" s="971"/>
      <c r="AG51" s="985" t="s">
        <v>211</v>
      </c>
    </row>
    <row r="52" spans="1:33" ht="98.4" hidden="1" x14ac:dyDescent="0.25">
      <c r="A52" s="982" t="str">
        <f>+[5]ระบบการควบคุมฯ!A827</f>
        <v>2.4.3)</v>
      </c>
      <c r="B52" s="994" t="str">
        <f>+[5]ระบบการควบคุมฯ!B827</f>
        <v>โครงการพัฒนาศักยภาพการจัดการศึกษาแบบมีส่วนร่วมของคณะกรรมการติดตาม ตรวจสอบ ประเมินผลและนิเทศการศึกษาของเขตพื้นที่การศึกษา (ก.ต.ป.น.) 92,000 บาท  อนุมัติครั้งที่ 1   25,550 บาท</v>
      </c>
      <c r="C52" s="993" t="str">
        <f>+C46</f>
        <v>ศธ04002/ว46832 ลว.17 ต.ค. 68 ครั้งที่ 7  2,000,000 บาท</v>
      </c>
      <c r="D52" s="984">
        <f>+[5]ระบบการควบคุมฯ!D827</f>
        <v>0</v>
      </c>
      <c r="E52" s="984">
        <f>+[5]ระบบการควบคุมฯ!E827</f>
        <v>0</v>
      </c>
      <c r="F52" s="984">
        <f>+[5]ระบบการควบคุมฯ!F827</f>
        <v>0</v>
      </c>
      <c r="G52" s="991">
        <f>+[5]ระบบการควบคุมฯ!G827+[5]ระบบการควบคุมฯ!H827</f>
        <v>0</v>
      </c>
      <c r="H52" s="991">
        <f>+[5]ระบบการควบคุมฯ!I827+[5]ระบบการควบคุมฯ!J827</f>
        <v>0</v>
      </c>
      <c r="I52" s="991">
        <f>+[5]ระบบการควบคุมฯ!K827+[5]ระบบการควบคุมฯ!L827</f>
        <v>0</v>
      </c>
      <c r="J52" s="984">
        <f t="shared" si="45"/>
        <v>0</v>
      </c>
      <c r="K52" s="984">
        <f>+[5]ระบบการควบคุมฯ!D963</f>
        <v>0</v>
      </c>
      <c r="L52" s="984">
        <f>+[5]ระบบการควบคุมฯ!E963</f>
        <v>0</v>
      </c>
      <c r="M52" s="984">
        <f t="shared" si="49"/>
        <v>0</v>
      </c>
      <c r="N52" s="1036">
        <f>+[5]ระบบการควบคุมฯ!G963+[5]ระบบการควบคุมฯ!H963</f>
        <v>0</v>
      </c>
      <c r="O52" s="1036">
        <f>+[5]ระบบการควบคุมฯ!I963+[5]ระบบการควบคุมฯ!J963</f>
        <v>0</v>
      </c>
      <c r="P52" s="1036">
        <f>+[5]ระบบการควบคุมฯ!K963+[5]ระบบการควบคุมฯ!L963</f>
        <v>0</v>
      </c>
      <c r="Q52" s="984">
        <f t="shared" si="50"/>
        <v>0</v>
      </c>
      <c r="R52" s="971"/>
      <c r="S52" s="971"/>
      <c r="T52" s="971"/>
      <c r="U52" s="971"/>
      <c r="V52" s="971"/>
      <c r="W52" s="971"/>
      <c r="X52" s="971"/>
      <c r="Y52" s="991">
        <f t="shared" si="39"/>
        <v>0</v>
      </c>
      <c r="Z52" s="991">
        <f t="shared" si="39"/>
        <v>0</v>
      </c>
      <c r="AA52" s="991">
        <f t="shared" si="40"/>
        <v>0</v>
      </c>
      <c r="AB52" s="991">
        <f t="shared" si="41"/>
        <v>0</v>
      </c>
      <c r="AC52" s="991">
        <f t="shared" si="41"/>
        <v>0</v>
      </c>
      <c r="AD52" s="991">
        <f t="shared" si="41"/>
        <v>0</v>
      </c>
      <c r="AE52" s="991">
        <f t="shared" si="42"/>
        <v>0</v>
      </c>
      <c r="AF52" s="984"/>
      <c r="AG52" s="985" t="s">
        <v>13</v>
      </c>
    </row>
    <row r="53" spans="1:33" ht="73.8" hidden="1" x14ac:dyDescent="0.25">
      <c r="A53" s="982" t="str">
        <f>+[5]ระบบการควบคุมฯ!A828</f>
        <v>2.4.4)</v>
      </c>
      <c r="B53" s="994" t="str">
        <f>+[5]ระบบการควบคุมฯ!B828</f>
        <v>โครงการประชุมเชิงปฏิบัติการเพื่อเพิ่มประสิทธิภาพการบริหารจัดการด้านงบประมาณ ด้านการเงินบัญชีและพัสดุ 65,000 บาท</v>
      </c>
      <c r="C53" s="993" t="str">
        <f t="shared" ref="C53:C61" si="51">+C52</f>
        <v>ศธ04002/ว46832 ลว.17 ต.ค. 68 ครั้งที่ 7  2,000,000 บาท</v>
      </c>
      <c r="D53" s="984">
        <f>+[5]ระบบการควบคุมฯ!D828</f>
        <v>0</v>
      </c>
      <c r="E53" s="984">
        <f>+[5]ระบบการควบคุมฯ!E828</f>
        <v>0</v>
      </c>
      <c r="F53" s="984">
        <f>+[5]ระบบการควบคุมฯ!F828</f>
        <v>0</v>
      </c>
      <c r="G53" s="991">
        <f>+[5]ระบบการควบคุมฯ!G828+[5]ระบบการควบคุมฯ!H828</f>
        <v>0</v>
      </c>
      <c r="H53" s="991">
        <f>+[5]ระบบการควบคุมฯ!I828+[5]ระบบการควบคุมฯ!J828</f>
        <v>0</v>
      </c>
      <c r="I53" s="991">
        <f>+[5]ระบบการควบคุมฯ!K828+[5]ระบบการควบคุมฯ!L828</f>
        <v>0</v>
      </c>
      <c r="J53" s="984">
        <f t="shared" si="45"/>
        <v>0</v>
      </c>
      <c r="K53" s="984">
        <f>+[5]ระบบการควบคุมฯ!D965</f>
        <v>0</v>
      </c>
      <c r="L53" s="984">
        <f>+[5]ระบบการควบคุมฯ!E965</f>
        <v>0</v>
      </c>
      <c r="M53" s="984">
        <f t="shared" si="49"/>
        <v>0</v>
      </c>
      <c r="N53" s="1036">
        <f>+[5]ระบบการควบคุมฯ!G965+[5]ระบบการควบคุมฯ!H965</f>
        <v>0</v>
      </c>
      <c r="O53" s="1036">
        <f>+[5]ระบบการควบคุมฯ!I965+[5]ระบบการควบคุมฯ!J965</f>
        <v>0</v>
      </c>
      <c r="P53" s="1036">
        <f>+[5]ระบบการควบคุมฯ!K965+[5]ระบบการควบคุมฯ!L965</f>
        <v>0</v>
      </c>
      <c r="Q53" s="984">
        <f t="shared" si="50"/>
        <v>0</v>
      </c>
      <c r="R53" s="971"/>
      <c r="S53" s="971"/>
      <c r="T53" s="971"/>
      <c r="U53" s="971"/>
      <c r="V53" s="971"/>
      <c r="W53" s="971"/>
      <c r="X53" s="971"/>
      <c r="Y53" s="991">
        <f t="shared" si="39"/>
        <v>0</v>
      </c>
      <c r="Z53" s="991">
        <f t="shared" si="39"/>
        <v>0</v>
      </c>
      <c r="AA53" s="991">
        <f t="shared" si="40"/>
        <v>0</v>
      </c>
      <c r="AB53" s="991">
        <f t="shared" si="41"/>
        <v>0</v>
      </c>
      <c r="AC53" s="991">
        <f t="shared" si="41"/>
        <v>0</v>
      </c>
      <c r="AD53" s="991">
        <f t="shared" si="41"/>
        <v>0</v>
      </c>
      <c r="AE53" s="991">
        <f t="shared" si="42"/>
        <v>0</v>
      </c>
      <c r="AF53" s="984"/>
      <c r="AG53" s="985" t="s">
        <v>14</v>
      </c>
    </row>
    <row r="54" spans="1:33" ht="98.4" hidden="1" x14ac:dyDescent="0.25">
      <c r="A54" s="982" t="str">
        <f>+[5]ระบบการควบคุมฯ!A829</f>
        <v>2.4.5)</v>
      </c>
      <c r="B54" s="994" t="str">
        <f>+[5]ระบบการควบคุมฯ!B829</f>
        <v>โครงการงานศิลปหัตถกรรมนักเรียน ระดับเขตพื้นที่การศึกษา ปีการศึกษา 2568  250,000 บาท ศูนย์ประสานการดำเนินงาน ข้อ 13 อนุมัติครั้งที่ 1   24,195 บาท</v>
      </c>
      <c r="C54" s="993" t="str">
        <f t="shared" si="51"/>
        <v>ศธ04002/ว46832 ลว.17 ต.ค. 68 ครั้งที่ 7  2,000,000 บาท</v>
      </c>
      <c r="D54" s="984">
        <f>+[5]ระบบการควบคุมฯ!D829</f>
        <v>0</v>
      </c>
      <c r="E54" s="984">
        <f>+[5]ระบบการควบคุมฯ!E829</f>
        <v>0</v>
      </c>
      <c r="F54" s="984">
        <f>+[5]ระบบการควบคุมฯ!F829</f>
        <v>0</v>
      </c>
      <c r="G54" s="991">
        <f>+[5]ระบบการควบคุมฯ!G829+[5]ระบบการควบคุมฯ!H829</f>
        <v>0</v>
      </c>
      <c r="H54" s="991">
        <f>+[5]ระบบการควบคุมฯ!I829+[5]ระบบการควบคุมฯ!J829</f>
        <v>0</v>
      </c>
      <c r="I54" s="991">
        <f>+[5]ระบบการควบคุมฯ!K829+[5]ระบบการควบคุมฯ!L829</f>
        <v>0</v>
      </c>
      <c r="J54" s="984">
        <f t="shared" si="45"/>
        <v>0</v>
      </c>
      <c r="K54" s="984">
        <f>+[5]ระบบการควบคุมฯ!D966</f>
        <v>0</v>
      </c>
      <c r="L54" s="984">
        <f>+[5]ระบบการควบคุมฯ!E966</f>
        <v>0</v>
      </c>
      <c r="M54" s="984">
        <f t="shared" si="49"/>
        <v>0</v>
      </c>
      <c r="N54" s="1036">
        <f>+[5]ระบบการควบคุมฯ!G966+[5]ระบบการควบคุมฯ!H966</f>
        <v>0</v>
      </c>
      <c r="O54" s="1036">
        <f>+[5]ระบบการควบคุมฯ!I966+[5]ระบบการควบคุมฯ!J966</f>
        <v>0</v>
      </c>
      <c r="P54" s="1036">
        <f>+[5]ระบบการควบคุมฯ!K966+[5]ระบบการควบคุมฯ!L966</f>
        <v>0</v>
      </c>
      <c r="Q54" s="984">
        <f t="shared" si="50"/>
        <v>0</v>
      </c>
      <c r="R54" s="971"/>
      <c r="S54" s="971"/>
      <c r="T54" s="971"/>
      <c r="U54" s="971"/>
      <c r="V54" s="971"/>
      <c r="W54" s="971"/>
      <c r="X54" s="971"/>
      <c r="Y54" s="991">
        <f t="shared" si="39"/>
        <v>0</v>
      </c>
      <c r="Z54" s="991">
        <f t="shared" si="39"/>
        <v>0</v>
      </c>
      <c r="AA54" s="991">
        <f t="shared" si="40"/>
        <v>0</v>
      </c>
      <c r="AB54" s="991">
        <f t="shared" si="41"/>
        <v>0</v>
      </c>
      <c r="AC54" s="991">
        <f t="shared" si="41"/>
        <v>0</v>
      </c>
      <c r="AD54" s="991">
        <f t="shared" si="41"/>
        <v>0</v>
      </c>
      <c r="AE54" s="991">
        <f t="shared" si="42"/>
        <v>0</v>
      </c>
      <c r="AF54" s="984"/>
      <c r="AG54" s="985" t="s">
        <v>12</v>
      </c>
    </row>
    <row r="55" spans="1:33" ht="73.8" hidden="1" x14ac:dyDescent="0.25">
      <c r="A55" s="982">
        <f>+[5]ระบบการควบคุมฯ!A830</f>
        <v>0</v>
      </c>
      <c r="B55" s="994" t="str">
        <f>+[5]ระบบการควบคุมฯ!B830</f>
        <v>อนุมัติ ครั้งที่ 2  225,805 บาท</v>
      </c>
      <c r="C55" s="993" t="str">
        <f t="shared" si="51"/>
        <v>ศธ04002/ว46832 ลว.17 ต.ค. 68 ครั้งที่ 7  2,000,000 บาท</v>
      </c>
      <c r="D55" s="984">
        <f>+[5]ระบบการควบคุมฯ!D830</f>
        <v>0</v>
      </c>
      <c r="E55" s="984">
        <f>+[5]ระบบการควบคุมฯ!E830</f>
        <v>0</v>
      </c>
      <c r="F55" s="984">
        <f>+[5]ระบบการควบคุมฯ!F830</f>
        <v>0</v>
      </c>
      <c r="G55" s="991">
        <f>+[5]ระบบการควบคุมฯ!G830+[5]ระบบการควบคุมฯ!H830</f>
        <v>0</v>
      </c>
      <c r="H55" s="991">
        <f>+[5]ระบบการควบคุมฯ!I830+[5]ระบบการควบคุมฯ!J830</f>
        <v>0</v>
      </c>
      <c r="I55" s="991">
        <f>+[5]ระบบการควบคุมฯ!K830+[5]ระบบการควบคุมฯ!L830</f>
        <v>0</v>
      </c>
      <c r="J55" s="984">
        <f t="shared" si="45"/>
        <v>0</v>
      </c>
      <c r="K55" s="984">
        <f>+[5]ระบบการควบคุมฯ!D967</f>
        <v>0</v>
      </c>
      <c r="L55" s="984">
        <f>+[5]ระบบการควบคุมฯ!E967</f>
        <v>0</v>
      </c>
      <c r="M55" s="984">
        <f t="shared" si="49"/>
        <v>0</v>
      </c>
      <c r="N55" s="1036">
        <f>+[5]ระบบการควบคุมฯ!G967+[5]ระบบการควบคุมฯ!H967</f>
        <v>0</v>
      </c>
      <c r="O55" s="1036">
        <f>+[5]ระบบการควบคุมฯ!I967+[5]ระบบการควบคุมฯ!J967</f>
        <v>0</v>
      </c>
      <c r="P55" s="1036">
        <f>+[5]ระบบการควบคุมฯ!K967+[5]ระบบการควบคุมฯ!L967</f>
        <v>0</v>
      </c>
      <c r="Q55" s="984">
        <f t="shared" si="50"/>
        <v>0</v>
      </c>
      <c r="R55" s="971"/>
      <c r="S55" s="971"/>
      <c r="T55" s="971"/>
      <c r="U55" s="971"/>
      <c r="V55" s="971"/>
      <c r="W55" s="971"/>
      <c r="X55" s="971"/>
      <c r="Y55" s="991">
        <f t="shared" si="39"/>
        <v>0</v>
      </c>
      <c r="Z55" s="991">
        <f t="shared" si="39"/>
        <v>0</v>
      </c>
      <c r="AA55" s="991">
        <f t="shared" si="40"/>
        <v>0</v>
      </c>
      <c r="AB55" s="991">
        <f t="shared" si="41"/>
        <v>0</v>
      </c>
      <c r="AC55" s="991">
        <f t="shared" si="41"/>
        <v>0</v>
      </c>
      <c r="AD55" s="991">
        <f t="shared" si="41"/>
        <v>0</v>
      </c>
      <c r="AE55" s="991">
        <f t="shared" si="42"/>
        <v>0</v>
      </c>
      <c r="AF55" s="984"/>
      <c r="AG55" s="985"/>
    </row>
    <row r="56" spans="1:33" ht="98.4" hidden="1" x14ac:dyDescent="0.25">
      <c r="A56" s="982" t="str">
        <f>+[5]ระบบการควบคุมฯ!A831</f>
        <v>2.4.6)</v>
      </c>
      <c r="B56" s="994" t="str">
        <f>+[5]ระบบการควบคุมฯ!B831</f>
        <v>โครงการยกย่องเชิดชูเกียรติข้าราชการครูและบุคลากรทางการศึกษา 80,000 บาท อนุมัติครั้งที่ 1    30,000 บาท โอนไปประชุมเชิงปฏิบัติการสำนักงานเขตพื้นที่ 20875,000 บาท</v>
      </c>
      <c r="C56" s="993" t="str">
        <f t="shared" si="51"/>
        <v>ศธ04002/ว46832 ลว.17 ต.ค. 68 ครั้งที่ 7  2,000,000 บาท</v>
      </c>
      <c r="D56" s="984">
        <f>+[5]ระบบการควบคุมฯ!D831</f>
        <v>0</v>
      </c>
      <c r="E56" s="984">
        <f>+[5]ระบบการควบคุมฯ!E831</f>
        <v>0</v>
      </c>
      <c r="F56" s="984">
        <f>+[5]ระบบการควบคุมฯ!F831</f>
        <v>0</v>
      </c>
      <c r="G56" s="991">
        <f>+[5]ระบบการควบคุมฯ!G831+[5]ระบบการควบคุมฯ!H831</f>
        <v>0</v>
      </c>
      <c r="H56" s="991">
        <f>+[5]ระบบการควบคุมฯ!I831+[5]ระบบการควบคุมฯ!J831</f>
        <v>0</v>
      </c>
      <c r="I56" s="991">
        <f>+[5]ระบบการควบคุมฯ!K831+[5]ระบบการควบคุมฯ!L831</f>
        <v>0</v>
      </c>
      <c r="J56" s="984">
        <f t="shared" si="45"/>
        <v>0</v>
      </c>
      <c r="K56" s="984">
        <f>+[5]ระบบการควบคุมฯ!D968</f>
        <v>0</v>
      </c>
      <c r="L56" s="984">
        <f>+[5]ระบบการควบคุมฯ!E968</f>
        <v>0</v>
      </c>
      <c r="M56" s="984">
        <f t="shared" si="49"/>
        <v>0</v>
      </c>
      <c r="N56" s="1036">
        <f>+[5]ระบบการควบคุมฯ!G968+[5]ระบบการควบคุมฯ!H968</f>
        <v>0</v>
      </c>
      <c r="O56" s="1036">
        <f>+[5]ระบบการควบคุมฯ!I968+[5]ระบบการควบคุมฯ!J968</f>
        <v>0</v>
      </c>
      <c r="P56" s="1036">
        <f>+[5]ระบบการควบคุมฯ!K968+[5]ระบบการควบคุมฯ!L968</f>
        <v>0</v>
      </c>
      <c r="Q56" s="984">
        <f t="shared" si="50"/>
        <v>0</v>
      </c>
      <c r="R56" s="971"/>
      <c r="S56" s="971"/>
      <c r="T56" s="971"/>
      <c r="U56" s="971"/>
      <c r="V56" s="971"/>
      <c r="W56" s="971"/>
      <c r="X56" s="971"/>
      <c r="Y56" s="991">
        <f t="shared" si="39"/>
        <v>0</v>
      </c>
      <c r="Z56" s="991">
        <f t="shared" si="39"/>
        <v>0</v>
      </c>
      <c r="AA56" s="991">
        <f t="shared" si="40"/>
        <v>0</v>
      </c>
      <c r="AB56" s="991">
        <f t="shared" si="41"/>
        <v>0</v>
      </c>
      <c r="AC56" s="991">
        <f t="shared" si="41"/>
        <v>0</v>
      </c>
      <c r="AD56" s="991">
        <f t="shared" si="41"/>
        <v>0</v>
      </c>
      <c r="AE56" s="991">
        <f t="shared" si="42"/>
        <v>0</v>
      </c>
      <c r="AF56" s="984"/>
      <c r="AG56" s="985" t="s">
        <v>148</v>
      </c>
    </row>
    <row r="57" spans="1:33" ht="73.8" hidden="1" x14ac:dyDescent="0.25">
      <c r="A57" s="982" t="str">
        <f>+[5]ระบบการควบคุมฯ!A832</f>
        <v>2.4.7)</v>
      </c>
      <c r="B57" s="994" t="str">
        <f>+[5]ระบบการควบคุมฯ!B832</f>
        <v xml:space="preserve">โครงการเสริมสร้างศักยภาพบุคลากรในสังกัดสพป.ปทุมธานี เขต 2 130,595 บาท  </v>
      </c>
      <c r="C57" s="993" t="str">
        <f t="shared" si="51"/>
        <v>ศธ04002/ว46832 ลว.17 ต.ค. 68 ครั้งที่ 7  2,000,000 บาท</v>
      </c>
      <c r="D57" s="984">
        <f>+[5]ระบบการควบคุมฯ!D832</f>
        <v>0</v>
      </c>
      <c r="E57" s="984">
        <f>+[5]ระบบการควบคุมฯ!E832</f>
        <v>0</v>
      </c>
      <c r="F57" s="984">
        <f>+[5]ระบบการควบคุมฯ!F832</f>
        <v>0</v>
      </c>
      <c r="G57" s="991">
        <f>+[5]ระบบการควบคุมฯ!G832+[5]ระบบการควบคุมฯ!H832</f>
        <v>0</v>
      </c>
      <c r="H57" s="991">
        <f>+[5]ระบบการควบคุมฯ!I832+[5]ระบบการควบคุมฯ!J832</f>
        <v>0</v>
      </c>
      <c r="I57" s="991">
        <f>+[5]ระบบการควบคุมฯ!K832+[5]ระบบการควบคุมฯ!L832</f>
        <v>0</v>
      </c>
      <c r="J57" s="984">
        <f t="shared" si="45"/>
        <v>0</v>
      </c>
      <c r="K57" s="984">
        <f>+[5]ระบบการควบคุมฯ!D970</f>
        <v>0</v>
      </c>
      <c r="L57" s="984">
        <f>+[5]ระบบการควบคุมฯ!E970</f>
        <v>0</v>
      </c>
      <c r="M57" s="984">
        <f t="shared" si="49"/>
        <v>0</v>
      </c>
      <c r="N57" s="1036">
        <f>+[5]ระบบการควบคุมฯ!G970+[5]ระบบการควบคุมฯ!H970</f>
        <v>0</v>
      </c>
      <c r="O57" s="1036">
        <f>+[5]ระบบการควบคุมฯ!I970+[5]ระบบการควบคุมฯ!J970</f>
        <v>0</v>
      </c>
      <c r="P57" s="1036">
        <f>+[5]ระบบการควบคุมฯ!K970+[5]ระบบการควบคุมฯ!L970</f>
        <v>0</v>
      </c>
      <c r="Q57" s="984">
        <f t="shared" si="50"/>
        <v>0</v>
      </c>
      <c r="R57" s="971"/>
      <c r="S57" s="971"/>
      <c r="T57" s="971"/>
      <c r="U57" s="971"/>
      <c r="V57" s="971"/>
      <c r="W57" s="971"/>
      <c r="X57" s="971"/>
      <c r="Y57" s="991">
        <f t="shared" si="39"/>
        <v>0</v>
      </c>
      <c r="Z57" s="991">
        <f t="shared" si="39"/>
        <v>0</v>
      </c>
      <c r="AA57" s="991">
        <f t="shared" si="40"/>
        <v>0</v>
      </c>
      <c r="AB57" s="991">
        <f t="shared" si="41"/>
        <v>0</v>
      </c>
      <c r="AC57" s="991">
        <f t="shared" si="41"/>
        <v>0</v>
      </c>
      <c r="AD57" s="991">
        <f t="shared" si="41"/>
        <v>0</v>
      </c>
      <c r="AE57" s="991">
        <f t="shared" si="42"/>
        <v>0</v>
      </c>
      <c r="AF57" s="984"/>
      <c r="AG57" s="985" t="str">
        <f>+AG56</f>
        <v>กลุ่มพัฒนาครูและบุคลากรทางการศึกษา</v>
      </c>
    </row>
    <row r="58" spans="1:33" ht="73.8" hidden="1" x14ac:dyDescent="0.25">
      <c r="A58" s="982" t="str">
        <f>+[5]ระบบการควบคุมฯ!A833</f>
        <v>2.4.8)</v>
      </c>
      <c r="B58" s="994" t="str">
        <f>+[5]ระบบการควบคุมฯ!B833</f>
        <v>โครงการประชุม อ.ก.ค.ศ. เขตพื้นที่ 258,060 บาท  อนุมัติครั้งที่ 1   95,000 บาท โอนไปประชุมเชิงปฏิบัติการสำนักงานเขตพื้นที่ 49,333 บาท</v>
      </c>
      <c r="C58" s="993" t="str">
        <f t="shared" si="51"/>
        <v>ศธ04002/ว46832 ลว.17 ต.ค. 68 ครั้งที่ 7  2,000,000 บาท</v>
      </c>
      <c r="D58" s="984">
        <f>+[5]ระบบการควบคุมฯ!D833</f>
        <v>0</v>
      </c>
      <c r="E58" s="984">
        <f>+[5]ระบบการควบคุมฯ!E833</f>
        <v>0</v>
      </c>
      <c r="F58" s="984">
        <f>+[5]ระบบการควบคุมฯ!F833</f>
        <v>0</v>
      </c>
      <c r="G58" s="991">
        <f>+[5]ระบบการควบคุมฯ!G833+[5]ระบบการควบคุมฯ!H833</f>
        <v>0</v>
      </c>
      <c r="H58" s="991">
        <f>+[5]ระบบการควบคุมฯ!I833+[5]ระบบการควบคุมฯ!J833</f>
        <v>0</v>
      </c>
      <c r="I58" s="991">
        <f>+[5]ระบบการควบคุมฯ!K833+[5]ระบบการควบคุมฯ!L833</f>
        <v>0</v>
      </c>
      <c r="J58" s="984">
        <f t="shared" si="45"/>
        <v>0</v>
      </c>
      <c r="K58" s="984">
        <f>+[5]ระบบการควบคุมฯ!D971</f>
        <v>0</v>
      </c>
      <c r="L58" s="984">
        <f>+[5]ระบบการควบคุมฯ!E971</f>
        <v>0</v>
      </c>
      <c r="M58" s="984">
        <f t="shared" si="49"/>
        <v>0</v>
      </c>
      <c r="N58" s="1036">
        <f>+[5]ระบบการควบคุมฯ!G971+[5]ระบบการควบคุมฯ!H971</f>
        <v>0</v>
      </c>
      <c r="O58" s="1036">
        <f>+[5]ระบบการควบคุมฯ!I971+[5]ระบบการควบคุมฯ!J971</f>
        <v>0</v>
      </c>
      <c r="P58" s="1036">
        <f>+[5]ระบบการควบคุมฯ!K971+[5]ระบบการควบคุมฯ!L971</f>
        <v>0</v>
      </c>
      <c r="Q58" s="984">
        <f t="shared" si="50"/>
        <v>0</v>
      </c>
      <c r="R58" s="971"/>
      <c r="S58" s="971"/>
      <c r="T58" s="971"/>
      <c r="U58" s="971"/>
      <c r="V58" s="971"/>
      <c r="W58" s="971"/>
      <c r="X58" s="971"/>
      <c r="Y58" s="991">
        <f t="shared" si="39"/>
        <v>0</v>
      </c>
      <c r="Z58" s="991">
        <f t="shared" si="39"/>
        <v>0</v>
      </c>
      <c r="AA58" s="991">
        <f t="shared" si="40"/>
        <v>0</v>
      </c>
      <c r="AB58" s="991">
        <f t="shared" si="41"/>
        <v>0</v>
      </c>
      <c r="AC58" s="991">
        <f t="shared" si="41"/>
        <v>0</v>
      </c>
      <c r="AD58" s="991">
        <f t="shared" si="41"/>
        <v>0</v>
      </c>
      <c r="AE58" s="991">
        <f t="shared" si="42"/>
        <v>0</v>
      </c>
      <c r="AF58" s="984"/>
      <c r="AG58" s="985" t="s">
        <v>17</v>
      </c>
    </row>
    <row r="59" spans="1:33" ht="49.2" hidden="1" x14ac:dyDescent="0.25">
      <c r="A59" s="982" t="str">
        <f>+[5]ระบบการควบคุมฯ!A972</f>
        <v>2.4.8.1)</v>
      </c>
      <c r="B59" s="994" t="str">
        <f>+[5]ระบบการควบคุมฯ!B972</f>
        <v>โครงการประชุม อ.ก.ค.ศ. เขตพื้นที่ 258,060 บาท  อนุมัติครั้งที่ 4  138,060 บาท</v>
      </c>
      <c r="C59" s="993"/>
      <c r="D59" s="984"/>
      <c r="E59" s="984"/>
      <c r="F59" s="984"/>
      <c r="G59" s="991"/>
      <c r="H59" s="991"/>
      <c r="I59" s="991"/>
      <c r="J59" s="984"/>
      <c r="K59" s="984"/>
      <c r="L59" s="984"/>
      <c r="M59" s="984"/>
      <c r="N59" s="1036"/>
      <c r="O59" s="1036"/>
      <c r="P59" s="1036"/>
      <c r="Q59" s="984"/>
      <c r="R59" s="971"/>
      <c r="S59" s="971"/>
      <c r="T59" s="971"/>
      <c r="U59" s="971"/>
      <c r="V59" s="971"/>
      <c r="W59" s="971"/>
      <c r="X59" s="971"/>
      <c r="Y59" s="991"/>
      <c r="Z59" s="991"/>
      <c r="AA59" s="991"/>
      <c r="AB59" s="991"/>
      <c r="AC59" s="991"/>
      <c r="AD59" s="991"/>
      <c r="AE59" s="991"/>
      <c r="AF59" s="984"/>
      <c r="AG59" s="985"/>
    </row>
    <row r="60" spans="1:33" ht="98.4" hidden="1" x14ac:dyDescent="0.25">
      <c r="A60" s="982" t="str">
        <f>+[5]ระบบการควบคุมฯ!A834</f>
        <v>2.4.9)</v>
      </c>
      <c r="B60" s="994" t="str">
        <f>+[5]ระบบการควบคุมฯ!B834</f>
        <v>โครงการกิจกรรมการบริหารอัตรากำลังในสถานศึกษาระดับเขตพื้นที่การศึกษาฯ 80,145 บาท  อนุมัติครั้งที่ 1    30,000 บาทโอนไปกลุ่มอำนวยการอบรมผู้บริหาร  70525 บาท</v>
      </c>
      <c r="C60" s="993" t="str">
        <f>+C58</f>
        <v>ศธ04002/ว46832 ลว.17 ต.ค. 68 ครั้งที่ 7  2,000,000 บาท</v>
      </c>
      <c r="D60" s="984">
        <f>+[5]ระบบการควบคุมฯ!D834</f>
        <v>0</v>
      </c>
      <c r="E60" s="984">
        <f>+[5]ระบบการควบคุมฯ!E834</f>
        <v>0</v>
      </c>
      <c r="F60" s="984">
        <f>+[5]ระบบการควบคุมฯ!F834</f>
        <v>0</v>
      </c>
      <c r="G60" s="991">
        <f>+[5]ระบบการควบคุมฯ!G834+[5]ระบบการควบคุมฯ!H834</f>
        <v>0</v>
      </c>
      <c r="H60" s="991">
        <f>+[5]ระบบการควบคุมฯ!I834+[5]ระบบการควบคุมฯ!J834</f>
        <v>0</v>
      </c>
      <c r="I60" s="991">
        <f>+[5]ระบบการควบคุมฯ!K834+[5]ระบบการควบคุมฯ!L834</f>
        <v>0</v>
      </c>
      <c r="J60" s="984">
        <f t="shared" ref="J60:J61" si="52">+F60-G60-H60-I60</f>
        <v>0</v>
      </c>
      <c r="K60" s="984">
        <f>+[5]ระบบการควบคุมฯ!D973</f>
        <v>0</v>
      </c>
      <c r="L60" s="984">
        <f>+[5]ระบบการควบคุมฯ!E973</f>
        <v>0</v>
      </c>
      <c r="M60" s="984">
        <f t="shared" si="49"/>
        <v>0</v>
      </c>
      <c r="N60" s="1036">
        <f>+[5]ระบบการควบคุมฯ!G973+[5]ระบบการควบคุมฯ!H973</f>
        <v>0</v>
      </c>
      <c r="O60" s="1036">
        <f>+[5]ระบบการควบคุมฯ!I973+[5]ระบบการควบคุมฯ!J973</f>
        <v>0</v>
      </c>
      <c r="P60" s="1036">
        <f>+[5]ระบบการควบคุมฯ!K973+[5]ระบบการควบคุมฯ!L973</f>
        <v>0</v>
      </c>
      <c r="Q60" s="984">
        <f t="shared" si="50"/>
        <v>0</v>
      </c>
      <c r="R60" s="971"/>
      <c r="S60" s="971"/>
      <c r="T60" s="971"/>
      <c r="U60" s="971"/>
      <c r="V60" s="971"/>
      <c r="W60" s="971"/>
      <c r="X60" s="971"/>
      <c r="Y60" s="991">
        <f t="shared" ref="Y60:Z73" si="53">+R60+K60+D60</f>
        <v>0</v>
      </c>
      <c r="Z60" s="991">
        <f t="shared" si="53"/>
        <v>0</v>
      </c>
      <c r="AA60" s="991">
        <f t="shared" si="40"/>
        <v>0</v>
      </c>
      <c r="AB60" s="991">
        <f t="shared" ref="AB60:AD73" si="54">+G60+N60+U60</f>
        <v>0</v>
      </c>
      <c r="AC60" s="991">
        <f t="shared" si="54"/>
        <v>0</v>
      </c>
      <c r="AD60" s="991">
        <f t="shared" si="54"/>
        <v>0</v>
      </c>
      <c r="AE60" s="991">
        <f t="shared" si="42"/>
        <v>0</v>
      </c>
      <c r="AF60" s="984"/>
      <c r="AG60" s="985" t="str">
        <f>+AG58</f>
        <v>กลุ่มบริหารงานบุคคล</v>
      </c>
    </row>
    <row r="61" spans="1:33" ht="98.4" hidden="1" x14ac:dyDescent="0.25">
      <c r="A61" s="982" t="str">
        <f>+[5]ระบบการควบคุมฯ!A835</f>
        <v>2.4.10)</v>
      </c>
      <c r="B61" s="994" t="str">
        <f>+[5]ระบบการควบคุมฯ!B835</f>
        <v>โครงการพัฒนาประสิทธิภาพการบริหารจัดการงานอำนวยการ 148,490 บาท  อนุมัติครั้งที่ 1    41,650 บาท รับโอนจากกลุ่มบุคคล 70,525 บาท ตรวจสอบภายใน 12,070 บาท</v>
      </c>
      <c r="C61" s="993" t="str">
        <f t="shared" si="51"/>
        <v>ศธ04002/ว46832 ลว.17 ต.ค. 68 ครั้งที่ 7  2,000,000 บาท</v>
      </c>
      <c r="D61" s="984">
        <f>+[5]ระบบการควบคุมฯ!D835</f>
        <v>0</v>
      </c>
      <c r="E61" s="984">
        <f>+[5]ระบบการควบคุมฯ!E835</f>
        <v>0</v>
      </c>
      <c r="F61" s="984">
        <f>+[5]ระบบการควบคุมฯ!F835</f>
        <v>0</v>
      </c>
      <c r="G61" s="991">
        <f>+[5]ระบบการควบคุมฯ!G835+[5]ระบบการควบคุมฯ!H835</f>
        <v>0</v>
      </c>
      <c r="H61" s="991">
        <f>+[5]ระบบการควบคุมฯ!I835+[5]ระบบการควบคุมฯ!J835</f>
        <v>0</v>
      </c>
      <c r="I61" s="991">
        <f>+[5]ระบบการควบคุมฯ!K835+[5]ระบบการควบคุมฯ!L835</f>
        <v>0</v>
      </c>
      <c r="J61" s="984">
        <f t="shared" si="52"/>
        <v>0</v>
      </c>
      <c r="K61" s="984">
        <f>+[5]ระบบการควบคุมฯ!D975</f>
        <v>0</v>
      </c>
      <c r="L61" s="984">
        <f>+[5]ระบบการควบคุมฯ!E975</f>
        <v>0</v>
      </c>
      <c r="M61" s="984">
        <f t="shared" si="49"/>
        <v>0</v>
      </c>
      <c r="N61" s="1036">
        <f>+[5]ระบบการควบคุมฯ!G975+[5]ระบบการควบคุมฯ!H975</f>
        <v>0</v>
      </c>
      <c r="O61" s="1036">
        <f>+[5]ระบบการควบคุมฯ!I975+[5]ระบบการควบคุมฯ!J975</f>
        <v>0</v>
      </c>
      <c r="P61" s="1036">
        <f>+[5]ระบบการควบคุมฯ!K975+[5]ระบบการควบคุมฯ!L975</f>
        <v>0</v>
      </c>
      <c r="Q61" s="984">
        <f t="shared" si="50"/>
        <v>0</v>
      </c>
      <c r="R61" s="971"/>
      <c r="S61" s="971"/>
      <c r="T61" s="971"/>
      <c r="U61" s="971"/>
      <c r="V61" s="971"/>
      <c r="W61" s="971"/>
      <c r="X61" s="971"/>
      <c r="Y61" s="991">
        <f t="shared" si="53"/>
        <v>0</v>
      </c>
      <c r="Z61" s="991">
        <f t="shared" si="53"/>
        <v>0</v>
      </c>
      <c r="AA61" s="991">
        <f t="shared" si="40"/>
        <v>0</v>
      </c>
      <c r="AB61" s="991">
        <f t="shared" si="54"/>
        <v>0</v>
      </c>
      <c r="AC61" s="991">
        <f t="shared" si="54"/>
        <v>0</v>
      </c>
      <c r="AD61" s="991">
        <f t="shared" si="54"/>
        <v>0</v>
      </c>
      <c r="AE61" s="991">
        <f t="shared" si="42"/>
        <v>0</v>
      </c>
      <c r="AF61" s="984"/>
      <c r="AG61" s="985" t="s">
        <v>16</v>
      </c>
    </row>
    <row r="62" spans="1:33" ht="73.8" hidden="1" x14ac:dyDescent="0.25">
      <c r="A62" s="982"/>
      <c r="B62" s="994" t="str">
        <f>+[5]ระบบการควบคุมฯ!B976</f>
        <v>โครงการพัฒนาประสิทธิภาพการบริหารจัดการงานอำนวยการ 148,490 บาท  อนุมัติครั้งที่ 4    86,090 บาท</v>
      </c>
      <c r="C62" s="993"/>
      <c r="D62" s="984"/>
      <c r="E62" s="984"/>
      <c r="F62" s="984"/>
      <c r="G62" s="991"/>
      <c r="H62" s="991"/>
      <c r="I62" s="991"/>
      <c r="J62" s="984"/>
      <c r="K62" s="984"/>
      <c r="L62" s="984"/>
      <c r="M62" s="984"/>
      <c r="N62" s="1036"/>
      <c r="O62" s="1036"/>
      <c r="P62" s="1036"/>
      <c r="Q62" s="984"/>
      <c r="R62" s="971"/>
      <c r="S62" s="971"/>
      <c r="T62" s="971"/>
      <c r="U62" s="971"/>
      <c r="V62" s="971"/>
      <c r="W62" s="971"/>
      <c r="X62" s="971"/>
      <c r="Y62" s="991"/>
      <c r="Z62" s="991"/>
      <c r="AA62" s="991"/>
      <c r="AB62" s="991"/>
      <c r="AC62" s="991"/>
      <c r="AD62" s="991"/>
      <c r="AE62" s="991"/>
      <c r="AF62" s="984"/>
      <c r="AG62" s="985"/>
    </row>
    <row r="63" spans="1:33" ht="73.8" hidden="1" x14ac:dyDescent="0.25">
      <c r="A63" s="982" t="str">
        <f>+[5]ระบบการควบคุมฯ!A836</f>
        <v>2.4.11)</v>
      </c>
      <c r="B63" s="994" t="str">
        <f>+[5]ระบบการควบคุมฯ!B836</f>
        <v>โครงการพัฒนาระบบข้อมูลสารสนเทศ 30,000 บาท โอนไปประชุมเชิงปฏิบัติการสำนักงานเขตพื้นที่ 10,000 บาท</v>
      </c>
      <c r="C63" s="993"/>
      <c r="D63" s="984"/>
      <c r="E63" s="984"/>
      <c r="F63" s="984"/>
      <c r="G63" s="991"/>
      <c r="H63" s="991"/>
      <c r="I63" s="991"/>
      <c r="J63" s="984"/>
      <c r="K63" s="984"/>
      <c r="L63" s="984"/>
      <c r="M63" s="984"/>
      <c r="N63" s="1036"/>
      <c r="O63" s="1036"/>
      <c r="P63" s="1036"/>
      <c r="Q63" s="984"/>
      <c r="R63" s="971"/>
      <c r="S63" s="971"/>
      <c r="T63" s="971"/>
      <c r="U63" s="971"/>
      <c r="V63" s="971"/>
      <c r="W63" s="971"/>
      <c r="X63" s="971"/>
      <c r="Y63" s="991"/>
      <c r="Z63" s="991"/>
      <c r="AA63" s="991"/>
      <c r="AB63" s="991"/>
      <c r="AC63" s="991"/>
      <c r="AD63" s="991"/>
      <c r="AE63" s="991"/>
      <c r="AF63" s="984"/>
      <c r="AG63" s="985"/>
    </row>
    <row r="64" spans="1:33" ht="49.2" hidden="1" x14ac:dyDescent="0.25">
      <c r="A64" s="982" t="str">
        <f>+[5]ระบบการควบคุมฯ!A837</f>
        <v>4)</v>
      </c>
      <c r="B64" s="994" t="str">
        <f>+[5]ระบบการควบคุมฯ!B837</f>
        <v>โครงการเพิ่มประสิทธิภาพการบริหารจัดการศึกษา 800,000 บาท อนุมัติครั้งที่ 1 (400,000 บาท)</v>
      </c>
      <c r="C64" s="993"/>
      <c r="D64" s="984"/>
      <c r="E64" s="984"/>
      <c r="F64" s="984"/>
      <c r="G64" s="991"/>
      <c r="H64" s="991"/>
      <c r="I64" s="991"/>
      <c r="J64" s="984"/>
      <c r="K64" s="984"/>
      <c r="L64" s="984"/>
      <c r="M64" s="984"/>
      <c r="N64" s="1036"/>
      <c r="O64" s="1036"/>
      <c r="P64" s="1036"/>
      <c r="Q64" s="984"/>
      <c r="R64" s="971"/>
      <c r="S64" s="971"/>
      <c r="T64" s="971"/>
      <c r="U64" s="971"/>
      <c r="V64" s="971"/>
      <c r="W64" s="971"/>
      <c r="X64" s="971"/>
      <c r="Y64" s="991"/>
      <c r="Z64" s="991"/>
      <c r="AA64" s="991"/>
      <c r="AB64" s="991"/>
      <c r="AC64" s="991"/>
      <c r="AD64" s="991"/>
      <c r="AE64" s="991"/>
      <c r="AF64" s="984"/>
      <c r="AG64" s="985"/>
    </row>
    <row r="65" spans="1:33" ht="24.6" hidden="1" x14ac:dyDescent="0.25">
      <c r="A65" s="982">
        <f>+[5]ระบบการควบคุมฯ!A838</f>
        <v>0</v>
      </c>
      <c r="B65" s="994" t="str">
        <f>+[5]ระบบการควบคุมฯ!B838</f>
        <v>20004 68 00148 00000</v>
      </c>
      <c r="C65" s="993"/>
      <c r="D65" s="984"/>
      <c r="E65" s="984"/>
      <c r="F65" s="984"/>
      <c r="G65" s="991"/>
      <c r="H65" s="991"/>
      <c r="I65" s="991"/>
      <c r="J65" s="984"/>
      <c r="K65" s="984"/>
      <c r="L65" s="984"/>
      <c r="M65" s="984"/>
      <c r="N65" s="1036"/>
      <c r="O65" s="1036"/>
      <c r="P65" s="1036"/>
      <c r="Q65" s="984"/>
      <c r="R65" s="971"/>
      <c r="S65" s="971"/>
      <c r="T65" s="971"/>
      <c r="U65" s="971"/>
      <c r="V65" s="971"/>
      <c r="W65" s="971"/>
      <c r="X65" s="971"/>
      <c r="Y65" s="991"/>
      <c r="Z65" s="991"/>
      <c r="AA65" s="991"/>
      <c r="AB65" s="991"/>
      <c r="AC65" s="991"/>
      <c r="AD65" s="991"/>
      <c r="AE65" s="991"/>
      <c r="AF65" s="984"/>
      <c r="AG65" s="985"/>
    </row>
    <row r="66" spans="1:33" ht="123" hidden="1" x14ac:dyDescent="0.25">
      <c r="A66" s="982" t="str">
        <f>+[5]ระบบการควบคุมฯ!A836</f>
        <v>2.4.11)</v>
      </c>
      <c r="B66" s="994" t="str">
        <f>+[5]ระบบการควบคุมฯ!B836</f>
        <v>โครงการพัฒนาระบบข้อมูลสารสนเทศ 30,000 บาท โอนไปประชุมเชิงปฏิบัติการสำนักงานเขตพื้นที่ 10,000 บาท</v>
      </c>
      <c r="C66" s="993" t="str">
        <f>+C61</f>
        <v>ศธ04002/ว46832 ลว.17 ต.ค. 68 ครั้งที่ 7  2,000,000 บาท</v>
      </c>
      <c r="D66" s="984">
        <f>+[5]ระบบการควบคุมฯ!D836</f>
        <v>0</v>
      </c>
      <c r="E66" s="984">
        <f>+[5]ระบบการควบคุมฯ!E836</f>
        <v>0</v>
      </c>
      <c r="F66" s="984">
        <f>+[5]ระบบการควบคุมฯ!F836</f>
        <v>0</v>
      </c>
      <c r="G66" s="991">
        <f>+[5]ระบบการควบคุมฯ!G836+[5]ระบบการควบคุมฯ!H836</f>
        <v>0</v>
      </c>
      <c r="H66" s="991">
        <f>+[5]ระบบการควบคุมฯ!I836+[5]ระบบการควบคุมฯ!J836</f>
        <v>0</v>
      </c>
      <c r="I66" s="991">
        <f>+[5]ระบบการควบคุมฯ!K836+[5]ระบบการควบคุมฯ!L836</f>
        <v>0</v>
      </c>
      <c r="J66" s="984">
        <f t="shared" ref="J66" si="55">+F66-G66-H66-I66</f>
        <v>0</v>
      </c>
      <c r="K66" s="984">
        <f>+[5]ระบบการควบคุมฯ!D977</f>
        <v>0</v>
      </c>
      <c r="L66" s="984">
        <f>+[5]ระบบการควบคุมฯ!E977</f>
        <v>0</v>
      </c>
      <c r="M66" s="984">
        <f t="shared" si="49"/>
        <v>0</v>
      </c>
      <c r="N66" s="1036">
        <f>+[5]ระบบการควบคุมฯ!G977+[5]ระบบการควบคุมฯ!H977</f>
        <v>0</v>
      </c>
      <c r="O66" s="1036">
        <f>+[5]ระบบการควบคุมฯ!I977+[5]ระบบการควบคุมฯ!J977</f>
        <v>0</v>
      </c>
      <c r="P66" s="1036">
        <f>+[5]ระบบการควบคุมฯ!K977+[5]ระบบการควบคุมฯ!L977</f>
        <v>0</v>
      </c>
      <c r="Q66" s="984">
        <f t="shared" si="50"/>
        <v>0</v>
      </c>
      <c r="R66" s="971"/>
      <c r="S66" s="971"/>
      <c r="T66" s="971"/>
      <c r="U66" s="971"/>
      <c r="V66" s="971"/>
      <c r="W66" s="971"/>
      <c r="X66" s="971"/>
      <c r="Y66" s="991">
        <f t="shared" si="53"/>
        <v>0</v>
      </c>
      <c r="Z66" s="991">
        <f t="shared" si="53"/>
        <v>0</v>
      </c>
      <c r="AA66" s="991">
        <f t="shared" si="40"/>
        <v>0</v>
      </c>
      <c r="AB66" s="991">
        <f t="shared" si="54"/>
        <v>0</v>
      </c>
      <c r="AC66" s="991">
        <f t="shared" si="54"/>
        <v>0</v>
      </c>
      <c r="AD66" s="991">
        <f t="shared" si="54"/>
        <v>0</v>
      </c>
      <c r="AE66" s="991">
        <f t="shared" si="42"/>
        <v>0</v>
      </c>
      <c r="AF66" s="984"/>
      <c r="AG66" s="985" t="s">
        <v>212</v>
      </c>
    </row>
    <row r="67" spans="1:33" ht="73.8" hidden="1" x14ac:dyDescent="0.25">
      <c r="A67" s="982" t="str">
        <f>+[5]ระบบการควบคุมฯ!A979</f>
        <v>2.4.12)</v>
      </c>
      <c r="B67" s="994" t="str">
        <f>+[5]ระบบการควบคุมฯ!B979</f>
        <v>โครงการประชุมเชิงปฏิบัติการพัฒนาศักยภาพบุคลากรทางการศึกษาเพื่อขับเคลื่อนคุณภาพการศึกษาสู่องค์กรแห่งการแห่งการเรียนรู้</v>
      </c>
      <c r="C67" s="993" t="str">
        <f>+[5]ระบบการควบคุมฯ!C979</f>
        <v>มติที่ประชุมเร่งรัดติดตาม 5 ส.ค.69</v>
      </c>
      <c r="D67" s="984"/>
      <c r="E67" s="956"/>
      <c r="F67" s="956"/>
      <c r="G67" s="956"/>
      <c r="H67" s="956"/>
      <c r="I67" s="956"/>
      <c r="J67" s="984"/>
      <c r="K67" s="984">
        <f>+[5]ระบบการควบคุมฯ!D978</f>
        <v>0</v>
      </c>
      <c r="L67" s="984">
        <f>+[5]ระบบการควบคุมฯ!E979</f>
        <v>0</v>
      </c>
      <c r="M67" s="984">
        <f>SUM(K67:L67)</f>
        <v>0</v>
      </c>
      <c r="N67" s="984">
        <f>+[5]ระบบการควบคุมฯ!G979+[5]ระบบการควบคุมฯ!H979</f>
        <v>0</v>
      </c>
      <c r="O67" s="991">
        <f>+[5]ระบบการควบคุมฯ!I979+[5]ระบบการควบคุมฯ!J979</f>
        <v>0</v>
      </c>
      <c r="P67" s="991">
        <f>+[5]ระบบการควบคุมฯ!K979+[5]ระบบการควบคุมฯ!L979</f>
        <v>0</v>
      </c>
      <c r="Q67" s="991">
        <f>+[5]ระบบการควบคุมฯ!K979+[5]ระบบการควบคุมฯ!L979</f>
        <v>0</v>
      </c>
      <c r="R67" s="971"/>
      <c r="S67" s="971"/>
      <c r="T67" s="971"/>
      <c r="U67" s="971"/>
      <c r="V67" s="971"/>
      <c r="W67" s="971"/>
      <c r="X67" s="971"/>
      <c r="Y67" s="991">
        <f t="shared" si="53"/>
        <v>0</v>
      </c>
      <c r="Z67" s="991">
        <f t="shared" si="53"/>
        <v>0</v>
      </c>
      <c r="AA67" s="991">
        <f t="shared" si="40"/>
        <v>0</v>
      </c>
      <c r="AB67" s="991">
        <f t="shared" si="54"/>
        <v>0</v>
      </c>
      <c r="AC67" s="991">
        <f t="shared" si="54"/>
        <v>0</v>
      </c>
      <c r="AD67" s="991">
        <f t="shared" si="54"/>
        <v>0</v>
      </c>
      <c r="AE67" s="991">
        <f t="shared" si="42"/>
        <v>0</v>
      </c>
      <c r="AF67" s="984"/>
      <c r="AG67" s="985" t="s">
        <v>16</v>
      </c>
    </row>
    <row r="68" spans="1:33" ht="24.6" x14ac:dyDescent="0.25">
      <c r="A68" s="1057"/>
      <c r="B68" s="1058" t="s">
        <v>18</v>
      </c>
      <c r="C68" s="1059"/>
      <c r="D68" s="1060">
        <f t="shared" ref="D68:X68" si="56">+D10</f>
        <v>1600000</v>
      </c>
      <c r="E68" s="1060">
        <f t="shared" si="56"/>
        <v>400000</v>
      </c>
      <c r="F68" s="1060">
        <f t="shared" si="56"/>
        <v>2000000</v>
      </c>
      <c r="G68" s="1060">
        <f t="shared" si="56"/>
        <v>0</v>
      </c>
      <c r="H68" s="1060">
        <f t="shared" si="56"/>
        <v>0</v>
      </c>
      <c r="I68" s="1060">
        <f t="shared" si="56"/>
        <v>1952.95</v>
      </c>
      <c r="J68" s="1060">
        <f t="shared" si="56"/>
        <v>1998047.05</v>
      </c>
      <c r="K68" s="1060">
        <f t="shared" si="56"/>
        <v>0</v>
      </c>
      <c r="L68" s="1060">
        <f t="shared" si="56"/>
        <v>0</v>
      </c>
      <c r="M68" s="1060">
        <f t="shared" si="56"/>
        <v>0</v>
      </c>
      <c r="N68" s="1060">
        <f t="shared" si="56"/>
        <v>0</v>
      </c>
      <c r="O68" s="1060">
        <f t="shared" si="56"/>
        <v>0</v>
      </c>
      <c r="P68" s="1060">
        <f t="shared" si="56"/>
        <v>0</v>
      </c>
      <c r="Q68" s="1060">
        <f t="shared" si="56"/>
        <v>0</v>
      </c>
      <c r="R68" s="1060">
        <f t="shared" si="56"/>
        <v>0</v>
      </c>
      <c r="S68" s="1060">
        <f t="shared" si="56"/>
        <v>0</v>
      </c>
      <c r="T68" s="1060">
        <f t="shared" si="56"/>
        <v>0</v>
      </c>
      <c r="U68" s="1060">
        <f t="shared" si="56"/>
        <v>0</v>
      </c>
      <c r="V68" s="1060">
        <f t="shared" si="56"/>
        <v>0</v>
      </c>
      <c r="W68" s="1060">
        <f t="shared" si="56"/>
        <v>0</v>
      </c>
      <c r="X68" s="1060">
        <f t="shared" si="56"/>
        <v>0</v>
      </c>
      <c r="Y68" s="1060">
        <f t="shared" ref="Y68:AE68" si="57">+Y12</f>
        <v>1600000</v>
      </c>
      <c r="Z68" s="1060">
        <f t="shared" si="57"/>
        <v>400000</v>
      </c>
      <c r="AA68" s="1060">
        <f t="shared" si="57"/>
        <v>2000000</v>
      </c>
      <c r="AB68" s="1060">
        <f t="shared" si="57"/>
        <v>0</v>
      </c>
      <c r="AC68" s="1060">
        <f t="shared" si="57"/>
        <v>0</v>
      </c>
      <c r="AD68" s="1060">
        <f t="shared" si="57"/>
        <v>1952.95</v>
      </c>
      <c r="AE68" s="1060">
        <f t="shared" si="57"/>
        <v>1998047.05</v>
      </c>
      <c r="AF68" s="1060"/>
      <c r="AG68" s="1061">
        <f>+AG12</f>
        <v>0</v>
      </c>
    </row>
    <row r="69" spans="1:33" ht="24.6" x14ac:dyDescent="0.25">
      <c r="A69" s="1062"/>
      <c r="B69" s="1063" t="s">
        <v>19</v>
      </c>
      <c r="C69" s="986"/>
      <c r="D69" s="1064"/>
      <c r="E69" s="1065"/>
      <c r="F69" s="1066"/>
      <c r="G69" s="1067"/>
      <c r="H69" s="1068"/>
      <c r="I69" s="1064"/>
      <c r="J69" s="1069"/>
      <c r="K69" s="1069"/>
      <c r="L69" s="1069"/>
      <c r="M69" s="1069"/>
      <c r="N69" s="1069"/>
      <c r="O69" s="1069"/>
      <c r="P69" s="1069">
        <v>0</v>
      </c>
      <c r="Q69" s="1069"/>
      <c r="R69" s="1069"/>
      <c r="S69" s="1069"/>
      <c r="T69" s="1069"/>
      <c r="U69" s="1069"/>
      <c r="V69" s="1069"/>
      <c r="W69" s="1069"/>
      <c r="X69" s="1069"/>
      <c r="Y69" s="1118">
        <f>+Z68+Y68</f>
        <v>2000000</v>
      </c>
      <c r="Z69" s="1119"/>
      <c r="AA69" s="1069">
        <f>SUM(AB69:AE69)</f>
        <v>100</v>
      </c>
      <c r="AB69" s="1069">
        <f>+AB68*100/AA68</f>
        <v>0</v>
      </c>
      <c r="AC69" s="1069">
        <f>+AC68*100/AA68</f>
        <v>0</v>
      </c>
      <c r="AD69" s="1069">
        <f>+AD68*100/AA68</f>
        <v>9.7647499999999998E-2</v>
      </c>
      <c r="AE69" s="1069">
        <f>+AE68*100/AA68</f>
        <v>99.902352500000006</v>
      </c>
      <c r="AF69" s="1069"/>
      <c r="AG69" s="983"/>
    </row>
    <row r="70" spans="1:33" ht="24.6" x14ac:dyDescent="0.25">
      <c r="A70" s="1070"/>
      <c r="B70" s="1071"/>
      <c r="C70" s="1071"/>
      <c r="D70" s="1072"/>
      <c r="E70" s="1072"/>
      <c r="F70" s="1120" t="s">
        <v>104</v>
      </c>
      <c r="G70" s="1120"/>
      <c r="H70" s="1120"/>
      <c r="I70" s="1120"/>
      <c r="J70" s="1073"/>
      <c r="K70" s="1073"/>
      <c r="L70" s="1073"/>
      <c r="M70" s="1073"/>
      <c r="N70" s="1074" t="s">
        <v>213</v>
      </c>
      <c r="O70" s="1073"/>
      <c r="P70" s="1073"/>
      <c r="Q70" s="1073"/>
      <c r="R70" s="1073"/>
      <c r="S70" s="1073"/>
      <c r="T70" s="1073"/>
      <c r="U70" s="1073"/>
      <c r="V70" s="1073"/>
      <c r="W70" s="1073"/>
      <c r="X70" s="1073"/>
      <c r="Y70" s="1073"/>
      <c r="Z70" s="1073"/>
      <c r="AA70" s="1073"/>
      <c r="AB70" s="1073"/>
      <c r="AC70" s="1073"/>
      <c r="AD70" s="1073"/>
      <c r="AE70" s="1073"/>
      <c r="AF70" s="1073"/>
      <c r="AG70" s="1075"/>
    </row>
    <row r="71" spans="1:33" ht="24.6" x14ac:dyDescent="0.25">
      <c r="A71" s="1070"/>
      <c r="B71" s="1071"/>
      <c r="C71" s="1071"/>
      <c r="D71" s="1076"/>
      <c r="E71" s="1072"/>
      <c r="F71" s="1072"/>
      <c r="G71" s="1077"/>
      <c r="H71" s="1077"/>
      <c r="I71" s="1077"/>
      <c r="J71" s="1077"/>
      <c r="K71" s="1077"/>
      <c r="L71" s="1077"/>
      <c r="M71" s="1077"/>
      <c r="N71" s="1077"/>
      <c r="O71" s="1077"/>
      <c r="P71" s="1077"/>
      <c r="Q71" s="1077"/>
      <c r="R71" s="1077"/>
      <c r="S71" s="1077"/>
      <c r="T71" s="1077"/>
      <c r="U71" s="1077"/>
      <c r="V71" s="1077"/>
      <c r="W71" s="1077"/>
      <c r="X71" s="1077"/>
      <c r="Y71" s="1121" t="s">
        <v>230</v>
      </c>
      <c r="Z71" s="1121"/>
      <c r="AA71" s="1121"/>
      <c r="AB71" s="1121"/>
      <c r="AC71" s="1121"/>
      <c r="AD71" s="1077"/>
      <c r="AE71" s="1077"/>
      <c r="AF71" s="1077"/>
      <c r="AG71" s="1075"/>
    </row>
    <row r="72" spans="1:33" ht="24.6" x14ac:dyDescent="0.25">
      <c r="A72" s="1078" t="s">
        <v>105</v>
      </c>
      <c r="B72" s="1079"/>
      <c r="C72" s="1079"/>
      <c r="D72" s="1077"/>
      <c r="E72" s="1077"/>
      <c r="F72" s="1077"/>
      <c r="G72" s="1077"/>
      <c r="H72" s="1077"/>
      <c r="I72" s="1080"/>
      <c r="J72" s="1077"/>
      <c r="K72" s="1077"/>
      <c r="L72" s="1077"/>
      <c r="M72" s="1078" t="s">
        <v>206</v>
      </c>
      <c r="N72" s="1079"/>
      <c r="O72" s="1079"/>
      <c r="P72" s="1077"/>
      <c r="Q72" s="1077"/>
      <c r="R72" s="1077"/>
      <c r="S72" s="1077"/>
      <c r="T72" s="1077"/>
      <c r="U72" s="1077"/>
      <c r="V72" s="1077"/>
      <c r="W72" s="1077"/>
      <c r="X72" s="1077"/>
      <c r="Y72" s="1081"/>
      <c r="Z72" s="1082"/>
      <c r="AA72" s="1083"/>
      <c r="AB72" s="1084"/>
      <c r="AC72" s="1085"/>
      <c r="AD72" s="1077"/>
      <c r="AE72" s="1077"/>
      <c r="AF72" s="1077"/>
      <c r="AG72" s="1075"/>
    </row>
    <row r="73" spans="1:33" ht="24.6" x14ac:dyDescent="0.25">
      <c r="A73" s="1086" t="s">
        <v>221</v>
      </c>
      <c r="B73" s="1086"/>
      <c r="C73" s="1085"/>
      <c r="D73" s="1077"/>
      <c r="E73" s="1077"/>
      <c r="F73" s="1077"/>
      <c r="G73" s="1077"/>
      <c r="H73" s="1077"/>
      <c r="I73" s="1077"/>
      <c r="J73" s="1077"/>
      <c r="K73" s="1077"/>
      <c r="L73" s="1077"/>
      <c r="M73" s="1086"/>
      <c r="N73" s="1086"/>
      <c r="O73" s="1085" t="s">
        <v>209</v>
      </c>
      <c r="P73" s="1077"/>
      <c r="Q73" s="1087" t="s">
        <v>20</v>
      </c>
      <c r="R73" s="1077"/>
      <c r="S73" s="1088" t="s">
        <v>106</v>
      </c>
      <c r="T73" s="1077" t="s">
        <v>107</v>
      </c>
      <c r="U73" s="1089"/>
      <c r="V73" s="1077"/>
      <c r="W73" s="1077"/>
      <c r="X73" s="1077"/>
      <c r="Y73" s="1090" t="s">
        <v>20</v>
      </c>
      <c r="Z73" s="1091"/>
      <c r="AA73" s="1092"/>
      <c r="AB73" s="1077" t="s">
        <v>102</v>
      </c>
      <c r="AC73" s="1092"/>
      <c r="AD73" s="1077"/>
      <c r="AE73" s="1077"/>
      <c r="AF73" s="1077"/>
      <c r="AG73" s="1075"/>
    </row>
    <row r="74" spans="1:33" ht="24.6" x14ac:dyDescent="0.25">
      <c r="A74" s="1078" t="s">
        <v>44</v>
      </c>
      <c r="B74" s="1093"/>
      <c r="C74" s="1079"/>
      <c r="D74" s="1077"/>
      <c r="E74" s="1077"/>
      <c r="F74" s="1077"/>
      <c r="G74" s="1077"/>
      <c r="H74" s="1077"/>
      <c r="I74" s="1077"/>
      <c r="J74" s="1094"/>
      <c r="K74" s="1094"/>
      <c r="L74" s="1094"/>
      <c r="M74" s="1078"/>
      <c r="N74" s="1093"/>
      <c r="O74" s="1079"/>
      <c r="P74" s="1095"/>
      <c r="Q74" s="1095"/>
      <c r="R74" s="1095"/>
      <c r="S74" s="1095"/>
      <c r="T74" s="1095"/>
      <c r="U74" s="1095"/>
      <c r="V74" s="1095"/>
      <c r="W74" s="1095"/>
      <c r="X74" s="1095"/>
      <c r="Y74" s="1095"/>
      <c r="Z74" s="1095"/>
      <c r="AA74" s="1095"/>
      <c r="AB74" s="1095" t="s">
        <v>245</v>
      </c>
      <c r="AC74" s="1095"/>
      <c r="AD74" s="1077"/>
      <c r="AE74" s="1094"/>
      <c r="AF74" s="1094"/>
      <c r="AG74" s="1075"/>
    </row>
  </sheetData>
  <sheetProtection algorithmName="SHA-512" hashValue="j6pZQuqMv3JFN2FmBjwSSuGwzHwCeD9tQiWFJ3VQ88Kp9QJJTd/uuzNoOqw0GYnrpH3F9vHFHt6bhRR7ab43lA==" saltValue="z4iFvkWasRXyK2ku26Q7ww==" spinCount="100000" sheet="1" objects="1" scenarios="1" formatCells="0" formatColumns="0" formatRows="0" insertColumns="0" insertRows="0" insertHyperlinks="0" deleteColumns="0" deleteRows="0" sort="0"/>
  <mergeCells count="22">
    <mergeCell ref="A1:AG1"/>
    <mergeCell ref="A2:AG2"/>
    <mergeCell ref="A3:AG3"/>
    <mergeCell ref="A4:AG4"/>
    <mergeCell ref="A5:A8"/>
    <mergeCell ref="B5:B8"/>
    <mergeCell ref="D5:J5"/>
    <mergeCell ref="K5:Q5"/>
    <mergeCell ref="R5:X5"/>
    <mergeCell ref="Y5:AE5"/>
    <mergeCell ref="AG5:AG8"/>
    <mergeCell ref="D6:D7"/>
    <mergeCell ref="E6:E7"/>
    <mergeCell ref="K6:K7"/>
    <mergeCell ref="L6:L7"/>
    <mergeCell ref="R6:R7"/>
    <mergeCell ref="S6:S7"/>
    <mergeCell ref="Y6:Y7"/>
    <mergeCell ref="Z6:Z7"/>
    <mergeCell ref="Y69:Z69"/>
    <mergeCell ref="F70:I70"/>
    <mergeCell ref="Y71:AC7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61FD6-8421-4ACD-85A0-6BE5757161F3}">
  <dimension ref="A1:I559"/>
  <sheetViews>
    <sheetView topLeftCell="A530" zoomScale="73" zoomScaleNormal="73" workbookViewId="0">
      <selection activeCell="B553" sqref="B553"/>
    </sheetView>
  </sheetViews>
  <sheetFormatPr defaultRowHeight="13.8" x14ac:dyDescent="0.25"/>
  <cols>
    <col min="1" max="1" width="6.09765625" customWidth="1"/>
    <col min="2" max="2" width="21.59765625" customWidth="1"/>
    <col min="3" max="3" width="15.5" customWidth="1"/>
    <col min="4" max="4" width="10.296875" customWidth="1"/>
    <col min="7" max="7" width="14.296875" customWidth="1"/>
    <col min="8" max="8" width="10.69921875" customWidth="1"/>
    <col min="9" max="9" width="12.8984375" customWidth="1"/>
  </cols>
  <sheetData>
    <row r="1" spans="1:9" ht="21" x14ac:dyDescent="0.6">
      <c r="A1" s="1147" t="s">
        <v>236</v>
      </c>
      <c r="B1" s="1147"/>
      <c r="C1" s="1147"/>
      <c r="D1" s="1147"/>
      <c r="E1" s="1147"/>
      <c r="F1" s="1147"/>
      <c r="G1" s="1147"/>
      <c r="H1" s="1147"/>
      <c r="I1" s="1147"/>
    </row>
    <row r="2" spans="1:9" ht="21" x14ac:dyDescent="0.6">
      <c r="A2" s="1147" t="s">
        <v>260</v>
      </c>
      <c r="B2" s="1147"/>
      <c r="C2" s="1147"/>
      <c r="D2" s="1147"/>
      <c r="E2" s="1147"/>
      <c r="F2" s="1147"/>
      <c r="G2" s="1147"/>
      <c r="H2" s="1147"/>
      <c r="I2" s="1147"/>
    </row>
    <row r="3" spans="1:9" ht="21" x14ac:dyDescent="0.6">
      <c r="A3" s="1147" t="s">
        <v>0</v>
      </c>
      <c r="B3" s="1147"/>
      <c r="C3" s="1147"/>
      <c r="D3" s="1147"/>
      <c r="E3" s="1147"/>
      <c r="F3" s="1147"/>
      <c r="G3" s="1147"/>
      <c r="H3" s="1147"/>
      <c r="I3" s="1147"/>
    </row>
    <row r="4" spans="1:9" ht="21" x14ac:dyDescent="0.55000000000000004">
      <c r="A4" s="305"/>
      <c r="B4" s="1148" t="str">
        <f>+[5]งบประจำและงบกลยุทธ์!A4</f>
        <v>ประจำเดือนตุลาคม 2569</v>
      </c>
      <c r="C4" s="1148"/>
      <c r="D4" s="1148"/>
      <c r="E4" s="1148"/>
      <c r="F4" s="1148"/>
      <c r="G4" s="1148"/>
      <c r="H4" s="1148"/>
      <c r="I4" s="385" t="s">
        <v>108</v>
      </c>
    </row>
    <row r="5" spans="1:9" ht="42" x14ac:dyDescent="0.25">
      <c r="A5" s="77" t="s">
        <v>22</v>
      </c>
      <c r="B5" s="78" t="s">
        <v>23</v>
      </c>
      <c r="C5" s="23" t="s">
        <v>33</v>
      </c>
      <c r="D5" s="22" t="s">
        <v>21</v>
      </c>
      <c r="E5" s="24" t="s">
        <v>3</v>
      </c>
      <c r="F5" s="25" t="s">
        <v>222</v>
      </c>
      <c r="G5" s="24" t="s">
        <v>24</v>
      </c>
      <c r="H5" s="24" t="s">
        <v>5</v>
      </c>
      <c r="I5" s="26" t="s">
        <v>6</v>
      </c>
    </row>
    <row r="6" spans="1:9" ht="18.600000000000001" x14ac:dyDescent="0.25">
      <c r="A6" s="438" t="str">
        <f>+[5]ระบบการควบคุมฯ!A7</f>
        <v>ก</v>
      </c>
      <c r="B6" s="439" t="str">
        <f>+[5]ระบบการควบคุมฯ!B7</f>
        <v xml:space="preserve">แผนงานบุคลากรภาครัฐ </v>
      </c>
      <c r="C6" s="440" t="str">
        <f>+[5]ระบบการควบคุมฯ!C7 [5]ระบบการควบคุมฯ!C7</f>
        <v>20004 1400 0800</v>
      </c>
      <c r="D6" s="441">
        <f>+D7</f>
        <v>3653000</v>
      </c>
      <c r="E6" s="441">
        <f t="shared" ref="E6:H7" si="0">+E7</f>
        <v>0</v>
      </c>
      <c r="F6" s="441">
        <f t="shared" si="0"/>
        <v>0</v>
      </c>
      <c r="G6" s="441">
        <f t="shared" si="0"/>
        <v>583295</v>
      </c>
      <c r="H6" s="441">
        <f t="shared" si="0"/>
        <v>3069705</v>
      </c>
      <c r="I6" s="442"/>
    </row>
    <row r="7" spans="1:9" ht="55.8" x14ac:dyDescent="0.25">
      <c r="A7" s="386">
        <f>+[5]ระบบการควบคุมฯ!A8</f>
        <v>1</v>
      </c>
      <c r="B7" s="81" t="str">
        <f>+[5]ระบบการควบคุมฯ!B8</f>
        <v>ผลผลิตรายการค่าใช้จ่ายบุคลากรภาครัฐ ยกระดับคุณภาพการศึกษาและการเรียนรู้ตลอดชีวิต</v>
      </c>
      <c r="C7" s="81" t="str">
        <f>+[5]ระบบการควบคุมฯ!C8</f>
        <v>20004 1400 0800</v>
      </c>
      <c r="D7" s="82">
        <f>+D8</f>
        <v>3653000</v>
      </c>
      <c r="E7" s="82">
        <f t="shared" si="0"/>
        <v>0</v>
      </c>
      <c r="F7" s="82">
        <f t="shared" si="0"/>
        <v>0</v>
      </c>
      <c r="G7" s="82">
        <f t="shared" si="0"/>
        <v>583295</v>
      </c>
      <c r="H7" s="82">
        <f t="shared" si="0"/>
        <v>3069705</v>
      </c>
      <c r="I7" s="83"/>
    </row>
    <row r="8" spans="1:9" ht="55.8" x14ac:dyDescent="0.25">
      <c r="A8" s="91">
        <f>+[5]ระบบการควบคุมฯ!A10</f>
        <v>1.1000000000000001</v>
      </c>
      <c r="B8" s="27" t="str">
        <f>+[5]ระบบการควบคุมฯ!B10</f>
        <v>กิจกรรมค่าใช้จ่ายบุคลากรภาครัฐของสำนักงานคณะกรรมการการศึกษาขั้นพื้นฐาน</v>
      </c>
      <c r="C8" s="28" t="str">
        <f>+[5]ระบบการควบคุมฯ!C10</f>
        <v>20004 70 79456 00000</v>
      </c>
      <c r="D8" s="92">
        <f>+D9+D13+D20</f>
        <v>3653000</v>
      </c>
      <c r="E8" s="92">
        <f t="shared" ref="E8:H8" si="1">+E9+E13+E20</f>
        <v>0</v>
      </c>
      <c r="F8" s="92">
        <f t="shared" si="1"/>
        <v>0</v>
      </c>
      <c r="G8" s="92">
        <f t="shared" si="1"/>
        <v>583295</v>
      </c>
      <c r="H8" s="92">
        <f t="shared" si="1"/>
        <v>3069705</v>
      </c>
      <c r="I8" s="84"/>
    </row>
    <row r="9" spans="1:9" ht="18.600000000000001" x14ac:dyDescent="0.25">
      <c r="A9" s="85"/>
      <c r="B9" s="105" t="str">
        <f>+[5]ระบบการควบคุมฯ!B12</f>
        <v>งบบุคลากร ค่าจ้างชั่วคราว  7011130</v>
      </c>
      <c r="C9" s="29" t="str">
        <f>+[5]ระบบการควบคุมฯ!C12</f>
        <v>20004 14000800 1000000</v>
      </c>
      <c r="D9" s="86">
        <f>+D10+D11</f>
        <v>0</v>
      </c>
      <c r="E9" s="86">
        <f t="shared" ref="E9:H9" si="2">+E10+E11</f>
        <v>0</v>
      </c>
      <c r="F9" s="86">
        <f t="shared" si="2"/>
        <v>0</v>
      </c>
      <c r="G9" s="86">
        <f t="shared" si="2"/>
        <v>0</v>
      </c>
      <c r="H9" s="86">
        <f t="shared" si="2"/>
        <v>0</v>
      </c>
      <c r="I9" s="87"/>
    </row>
    <row r="10" spans="1:9" ht="55.8" x14ac:dyDescent="0.25">
      <c r="A10" s="88" t="str">
        <f>+[5]ระบบการควบคุมฯ!A13</f>
        <v>1.2.1</v>
      </c>
      <c r="B10" s="32" t="str">
        <f>+[5]ระบบการควบคุมฯ!_Hlk231936231</f>
        <v xml:space="preserve"> ค่าจ้างชั่วคราว จำนวน 26 อัตรา จำนวน 2 เดือน (มิถุนายน - กรกฎาคม 2569) 994,300 บาท</v>
      </c>
      <c r="C10" s="44" t="str">
        <f>+[5]ระบบการควบคุมฯ!C13</f>
        <v>ศธ 04002/ว9361 ลว. 4 มิ.ย. 69 ครั้งที่ 691</v>
      </c>
      <c r="D10" s="89">
        <f>+[5]ระบบการควบคุมฯ!F13</f>
        <v>0</v>
      </c>
      <c r="E10" s="89">
        <f>+[5]ระบบการควบคุมฯ!G13+[5]ระบบการควบคุมฯ!H13</f>
        <v>0</v>
      </c>
      <c r="F10" s="89">
        <f>+[5]ระบบการควบคุมฯ!I13+[5]ระบบการควบคุมฯ!J13</f>
        <v>0</v>
      </c>
      <c r="G10" s="89">
        <f>+[5]ระบบการควบคุมฯ!K13+[5]ระบบการควบคุมฯ!L13</f>
        <v>0</v>
      </c>
      <c r="H10" s="90">
        <f>+D10-E10-F10-G10</f>
        <v>0</v>
      </c>
      <c r="I10" s="34" t="s">
        <v>14</v>
      </c>
    </row>
    <row r="11" spans="1:9" ht="55.8" x14ac:dyDescent="0.25">
      <c r="A11" s="88" t="str">
        <f>+[5]ระบบการควบคุมฯ!A14</f>
        <v>1.2.2</v>
      </c>
      <c r="B11" s="32" t="str">
        <f>+[5]ระบบการควบคุมฯ!B14</f>
        <v xml:space="preserve"> ค่าจ้างชั่วคราว จำนวน 26 อัตรา จำนวน 1 เดือน (สิงหาคม 2569) 497,200 บาท</v>
      </c>
      <c r="C11" s="44" t="str">
        <f>+[5]ระบบการควบคุมฯ!C14</f>
        <v>ศธ 04002/ว13660 ลว. 6 ส.ค. 69 ครั้งที่ 830</v>
      </c>
      <c r="D11" s="89"/>
      <c r="E11" s="89">
        <f>+[5]ระบบการควบคุมฯ!G14+[5]ระบบการควบคุมฯ!H14</f>
        <v>0</v>
      </c>
      <c r="F11" s="89">
        <f>+[5]ระบบการควบคุมฯ!I14+[5]ระบบการควบคุมฯ!J14</f>
        <v>0</v>
      </c>
      <c r="G11" s="89">
        <f>+[5]ระบบการควบคุมฯ!K14+[5]ระบบการควบคุมฯ!L14</f>
        <v>0</v>
      </c>
      <c r="H11" s="90">
        <f>+D11-E11-F11-G11</f>
        <v>0</v>
      </c>
      <c r="I11" s="34" t="s">
        <v>14</v>
      </c>
    </row>
    <row r="12" spans="1:9" ht="55.8" x14ac:dyDescent="0.25">
      <c r="A12" s="88" t="str">
        <f>+[5]ระบบการควบคุมฯ!A15</f>
        <v>1.2.3</v>
      </c>
      <c r="B12" s="32" t="str">
        <f>+[5]ระบบการควบคุมฯ!B15</f>
        <v xml:space="preserve"> ค่าจ้างชั่วคราว จำนวน 26 อัตรา จำนวน 1 เดือน (กันยายน 2569) 497,200 บาท</v>
      </c>
      <c r="C12" s="44" t="str">
        <f>+[5]ระบบการควบคุมฯ!C15</f>
        <v>ศธ 04002/ว16102 ลว. 10  ก.ย. 69 ครั้งที่ 910</v>
      </c>
      <c r="D12" s="89"/>
      <c r="E12" s="89">
        <f>+[5]ระบบการควบคุมฯ!G15+[5]ระบบการควบคุมฯ!H15</f>
        <v>0</v>
      </c>
      <c r="F12" s="89">
        <f>+[5]ระบบการควบคุมฯ!I15+[5]ระบบการควบคุมฯ!J15</f>
        <v>0</v>
      </c>
      <c r="G12" s="89">
        <f>+[5]ระบบการควบคุมฯ!K15+[5]ระบบการควบคุมฯ!L15</f>
        <v>0</v>
      </c>
      <c r="H12" s="90">
        <f>+D12-E12-F12-G12</f>
        <v>0</v>
      </c>
      <c r="I12" s="34" t="s">
        <v>14</v>
      </c>
    </row>
    <row r="13" spans="1:9" ht="18.600000000000001" x14ac:dyDescent="0.25">
      <c r="A13" s="85"/>
      <c r="B13" s="105" t="str">
        <f>+[5]ระบบการควบคุมฯ!B16</f>
        <v>งบบุคลากร  7011150</v>
      </c>
      <c r="C13" s="29" t="str">
        <f>+[5]ระบบการควบคุมฯ!C16</f>
        <v>20004 14000800 1000000</v>
      </c>
      <c r="D13" s="86">
        <f>SUM(D14:D18)</f>
        <v>3522000</v>
      </c>
      <c r="E13" s="86">
        <f t="shared" ref="E13:H13" si="3">SUM(E14:E18)</f>
        <v>0</v>
      </c>
      <c r="F13" s="86">
        <f t="shared" si="3"/>
        <v>0</v>
      </c>
      <c r="G13" s="86">
        <f t="shared" si="3"/>
        <v>564920</v>
      </c>
      <c r="H13" s="86">
        <f t="shared" si="3"/>
        <v>2957080</v>
      </c>
      <c r="I13" s="87"/>
    </row>
    <row r="14" spans="1:9" ht="55.8" x14ac:dyDescent="0.25">
      <c r="A14" s="88" t="str">
        <f>+[5]ระบบการควบคุมฯ!A18</f>
        <v>1.1.1</v>
      </c>
      <c r="B14" s="32" t="str">
        <f>+[5]ระบบการควบคุมฯ!B18</f>
        <v>ค่าตอบแทนพนักงานราชการ 22 อัตรา  6 เดือน(ต.ค.69 - มี.ค.70) 3522000 บาท</v>
      </c>
      <c r="C14" s="44" t="str">
        <f>+[5]ระบบการควบคุมฯ!C18</f>
        <v>ศธ 04002/ว18314 ลว.14 ต.ค.69 ครั้งที่ 2</v>
      </c>
      <c r="D14" s="89">
        <f>+[5]ระบบการควบคุมฯ!F18</f>
        <v>3522000</v>
      </c>
      <c r="E14" s="89">
        <f>+[5]ระบบการควบคุมฯ!G18+[5]ระบบการควบคุมฯ!H18</f>
        <v>0</v>
      </c>
      <c r="F14" s="89">
        <f>+[5]ระบบการควบคุมฯ!I18+[5]ระบบการควบคุมฯ!J18</f>
        <v>0</v>
      </c>
      <c r="G14" s="89">
        <f>+[5]ระบบการควบคุมฯ!K18+[5]ระบบการควบคุมฯ!L18</f>
        <v>564920</v>
      </c>
      <c r="H14" s="90">
        <f>+D14-E14-F14-G14</f>
        <v>2957080</v>
      </c>
      <c r="I14" s="34" t="s">
        <v>14</v>
      </c>
    </row>
    <row r="15" spans="1:9" ht="93" x14ac:dyDescent="0.25">
      <c r="A15" s="88" t="str">
        <f>+[5]ระบบการควบคุมฯ!A19</f>
        <v>1.1.1.1</v>
      </c>
      <c r="B15" s="32" t="str">
        <f>+[5]ระบบการควบคุมฯ!B19</f>
        <v>ค่าตอบแทนพนักงานราชการ 22 อัตรา เงินเลื่อนค่าตอบแทนพนักงานราชการประจำปี จำนวน 5 เดือน (ตุลาคม 2568 -กุมภาพันธ์ 2569) 116,000 บาท</v>
      </c>
      <c r="C15" s="44" t="str">
        <f>+[5]ระบบการควบคุมฯ!C19</f>
        <v>ศธ 04002/ว50977 ลว. 22 ธ.ค.68 ครั้งที่ 172</v>
      </c>
      <c r="D15" s="89"/>
      <c r="E15" s="89"/>
      <c r="F15" s="89"/>
      <c r="G15" s="89"/>
      <c r="H15" s="90"/>
      <c r="I15" s="34"/>
    </row>
    <row r="16" spans="1:9" ht="55.8" x14ac:dyDescent="0.25">
      <c r="A16" s="88" t="str">
        <f>+[5]ระบบการควบคุมฯ!A20</f>
        <v>1.1.1.2</v>
      </c>
      <c r="B16" s="32" t="str">
        <f>+[5]ระบบการควบคุมฯ!B20</f>
        <v xml:space="preserve">ค่าตอบแทนพนักงานราชการ 22 อัตรา 5 เดือน (มีค-กค 69) 2,965,000 บาท </v>
      </c>
      <c r="C16" s="387" t="str">
        <f>+[5]ระบบการควบคุมฯ!C20</f>
        <v>ศธ 04002/ว4964 ลว. 23 มีค 69 ครั้งที่ 386</v>
      </c>
      <c r="D16" s="89"/>
      <c r="E16" s="89"/>
      <c r="F16" s="89"/>
      <c r="G16" s="89"/>
      <c r="H16" s="90"/>
      <c r="I16" s="34"/>
    </row>
    <row r="17" spans="1:9" ht="37.200000000000003" x14ac:dyDescent="0.25">
      <c r="A17" s="88" t="str">
        <f>+[5]ระบบการควบคุมฯ!A21</f>
        <v>1.1.1.3</v>
      </c>
      <c r="B17" s="33" t="str">
        <f>+[5]ระบบการควบคุมฯ!B21</f>
        <v xml:space="preserve">ค่าตอบแทนพนักงานราชการ 21 อัตรา  (ส.ค.69) 317,000 บาท </v>
      </c>
      <c r="C17" s="44" t="str">
        <f>+[5]ระบบการควบคุมฯ!C21</f>
        <v>ศธ 04002/ว13456 ลว. 4 ส.ค.69 ครั้งที่ 808</v>
      </c>
      <c r="D17" s="89">
        <f>+[5]ระบบการควบคุมฯ!F23</f>
        <v>0</v>
      </c>
      <c r="E17" s="89">
        <f>+[5]ระบบการควบคุมฯ!G23+[5]ระบบการควบคุมฯ!H23</f>
        <v>0</v>
      </c>
      <c r="F17" s="89">
        <f>+[5]ระบบการควบคุมฯ!I23+[5]ระบบการควบคุมฯ!J23</f>
        <v>0</v>
      </c>
      <c r="G17" s="89">
        <f>+[5]ระบบการควบคุมฯ!K23+[5]ระบบการควบคุมฯ!L23</f>
        <v>0</v>
      </c>
      <c r="H17" s="90">
        <f>+D17-E17-F17-G17</f>
        <v>0</v>
      </c>
      <c r="I17" s="34"/>
    </row>
    <row r="18" spans="1:9" ht="37.200000000000003" x14ac:dyDescent="0.25">
      <c r="A18" s="88" t="str">
        <f>+[5]ระบบการควบคุมฯ!A22</f>
        <v>1.1.1.4</v>
      </c>
      <c r="B18" s="33" t="str">
        <f>+[5]ระบบการควบคุมฯ!B22</f>
        <v xml:space="preserve">ค่าตอบแทนพนักงานราชการ 21 อัตรา  (ก.ย.69)570,000 บาท </v>
      </c>
      <c r="C18" s="44" t="str">
        <f>+[5]ระบบการควบคุมฯ!C22</f>
        <v>ศธ 04002/ว16100 ลว. 10 ก.ย. 69 ครั้งที่ 909</v>
      </c>
      <c r="D18" s="89">
        <f>+[5]ระบบการควบคุมฯ!F24</f>
        <v>0</v>
      </c>
      <c r="E18" s="89">
        <f>+[5]ระบบการควบคุมฯ!G24+[5]ระบบการควบคุมฯ!H24</f>
        <v>0</v>
      </c>
      <c r="F18" s="89">
        <f>+[5]ระบบการควบคุมฯ!I24+[5]ระบบการควบคุมฯ!J24</f>
        <v>0</v>
      </c>
      <c r="G18" s="89">
        <f>+[5]ระบบการควบคุมฯ!K24+[5]ระบบการควบคุมฯ!L24</f>
        <v>0</v>
      </c>
      <c r="H18" s="90">
        <f>+D18-E18-F18-G18</f>
        <v>0</v>
      </c>
      <c r="I18" s="34"/>
    </row>
    <row r="19" spans="1:9" ht="18.600000000000001" x14ac:dyDescent="0.25">
      <c r="A19" s="88"/>
      <c r="B19" s="32"/>
      <c r="C19" s="44"/>
      <c r="D19" s="89"/>
      <c r="E19" s="89"/>
      <c r="F19" s="89"/>
      <c r="G19" s="89"/>
      <c r="H19" s="90"/>
      <c r="I19" s="34"/>
    </row>
    <row r="20" spans="1:9" ht="18.600000000000001" x14ac:dyDescent="0.25">
      <c r="A20" s="85">
        <f>+[5]ระบบการควบคุมฯ!A27</f>
        <v>0</v>
      </c>
      <c r="B20" s="105" t="str">
        <f>+[5]ระบบการควบคุมฯ!B27</f>
        <v xml:space="preserve"> งบดำเนินงาน 7011220</v>
      </c>
      <c r="C20" s="29" t="str">
        <f>+[5]ระบบการควบคุมฯ!C27</f>
        <v>20004 1420 0800 2000000</v>
      </c>
      <c r="D20" s="86">
        <f>SUM(D21:D30)</f>
        <v>131000</v>
      </c>
      <c r="E20" s="86">
        <f>SUM(E21:E30)</f>
        <v>0</v>
      </c>
      <c r="F20" s="86">
        <f>SUM(F21:F30)</f>
        <v>0</v>
      </c>
      <c r="G20" s="86">
        <f>SUM(G21:G30)</f>
        <v>18375</v>
      </c>
      <c r="H20" s="86">
        <f>SUM(H21:H30)</f>
        <v>112625</v>
      </c>
      <c r="I20" s="87"/>
    </row>
    <row r="21" spans="1:9" ht="93" x14ac:dyDescent="0.25">
      <c r="A21" s="88" t="str">
        <f>+[5]ระบบการควบคุมฯ!A29</f>
        <v>1.1.2</v>
      </c>
      <c r="B21" s="32" t="str">
        <f>+[5]ระบบการควบคุมฯ!B29</f>
        <v>เงินสมทบประกันสังคมพนง.ราชการ 6 เดือน ต.ค. 69 -มี.ค.70)/เงินสมทบกองทุนทดแทน 12 เดือน (มค 70 - ธค 70) 120,000+11,000(131,000 บาท)</v>
      </c>
      <c r="C21" s="44" t="str">
        <f>+[5]ระบบการควบคุมฯ!C29</f>
        <v>ศธ 04002/ว46528 ลว.14 ต.ค.68 ครั้งที่ 2</v>
      </c>
      <c r="D21" s="89">
        <f>+[5]ระบบการควบคุมฯ!F29</f>
        <v>131000</v>
      </c>
      <c r="E21" s="89">
        <f>+[5]ระบบการควบคุมฯ!G29+[5]ระบบการควบคุมฯ!H29</f>
        <v>0</v>
      </c>
      <c r="F21" s="89">
        <f>+[5]ระบบการควบคุมฯ!I29+[5]ระบบการควบคุมฯ!J29</f>
        <v>0</v>
      </c>
      <c r="G21" s="89">
        <f>+[5]ระบบการควบคุมฯ!K29+[5]ระบบการควบคุมฯ!L29</f>
        <v>18375</v>
      </c>
      <c r="H21" s="90">
        <f>+D21-E21-F21-G21</f>
        <v>112625</v>
      </c>
      <c r="I21" s="34" t="s">
        <v>14</v>
      </c>
    </row>
    <row r="22" spans="1:9" ht="55.8" hidden="1" x14ac:dyDescent="0.25">
      <c r="A22" s="88" t="str">
        <f>+[5]ระบบการควบคุมฯ!A30</f>
        <v>1.1.2.1</v>
      </c>
      <c r="B22" s="32" t="str">
        <f>+[5]ระบบการควบคุมฯ!B30</f>
        <v>เงินสมทบกองทุนประกันสังคม จำนวน 2 เดือน  ( ม.ค.-กพ.69) 4,600</v>
      </c>
      <c r="C22" s="44" t="str">
        <f>+[5]ระบบการควบคุมฯ!C30</f>
        <v>ศธ 04002/ว658 ลว.16 มค 69 ครั้งที่ 227</v>
      </c>
      <c r="D22" s="89"/>
      <c r="E22" s="89"/>
      <c r="F22" s="89"/>
      <c r="G22" s="89"/>
      <c r="H22" s="90"/>
      <c r="I22" s="34"/>
    </row>
    <row r="23" spans="1:9" ht="55.8" hidden="1" x14ac:dyDescent="0.25">
      <c r="A23" s="88" t="str">
        <f>+[5]ระบบการควบคุมฯ!A31</f>
        <v>1.1.2.2</v>
      </c>
      <c r="B23" s="32" t="str">
        <f>+[5]ระบบการควบคุมฯ!B31</f>
        <v>เงินสมทบกองทุนประกันสังคม จำนวน 5 เดือน  (มี.ค.69 - ก.ค. 2569) 100,000 บาท</v>
      </c>
      <c r="C23" s="44" t="str">
        <f>+[5]ระบบการควบคุมฯ!C31</f>
        <v>ศธ 04002/ว4964 ลว. 23 มีค 69 ครั้งที่ 386</v>
      </c>
      <c r="D23" s="89"/>
      <c r="E23" s="89"/>
      <c r="F23" s="89"/>
      <c r="G23" s="89"/>
      <c r="H23" s="90"/>
      <c r="I23" s="34"/>
    </row>
    <row r="24" spans="1:9" ht="55.8" hidden="1" x14ac:dyDescent="0.25">
      <c r="A24" s="88" t="str">
        <f>+[5]ระบบการควบคุมฯ!A32</f>
        <v>1.1.2.3</v>
      </c>
      <c r="B24" s="32" t="str">
        <f>+[5]ระบบการควบคุมฯ!B32</f>
        <v>เงินสมทบกองทุนประกันสังคมพนักงานราชการ จำนวน 2 เดือน  ( ส.ค. - กย 69) 7,200 บาท</v>
      </c>
      <c r="C24" s="44" t="str">
        <f>+[5]ระบบการควบคุมฯ!C32</f>
        <v>ศธ 04002/ว13456 ลว. 4 ส.ค. 69 ครั้งที่ 808</v>
      </c>
      <c r="D24" s="89"/>
      <c r="E24" s="89"/>
      <c r="F24" s="89"/>
      <c r="G24" s="89"/>
      <c r="H24" s="90"/>
      <c r="I24" s="34"/>
    </row>
    <row r="25" spans="1:9" ht="55.8" hidden="1" x14ac:dyDescent="0.25">
      <c r="A25" s="88" t="str">
        <f>+[5]ระบบการควบคุมฯ!A33</f>
        <v>1.1.2.4</v>
      </c>
      <c r="B25" s="32" t="str">
        <f>+[5]ระบบการควบคุมฯ!B33</f>
        <v>เงินสมทบกองทุนประกันสังคมพนักงานราชการ   (  กย 69) 19,000 บาท</v>
      </c>
      <c r="C25" s="44" t="str">
        <f>+[5]ระบบการควบคุมฯ!C33</f>
        <v>ศธ 04002/ว16100 ลว. 10 ก.ย. 69 ครั้งที่ 909</v>
      </c>
      <c r="D25" s="89"/>
      <c r="E25" s="89"/>
      <c r="F25" s="89"/>
      <c r="G25" s="89"/>
      <c r="H25" s="90"/>
      <c r="I25" s="34"/>
    </row>
    <row r="26" spans="1:9" ht="111.6" hidden="1" x14ac:dyDescent="0.25">
      <c r="A26" s="88" t="str">
        <f>+[5]ระบบการควบคุมฯ!A34</f>
        <v>1.1.3</v>
      </c>
      <c r="B26" s="33" t="str">
        <f>+[5]ระบบการควบคุมฯ!B34</f>
        <v>เงินสมทบกองทุนประกันสังคม ค่าจ้างชั่วคราว จำนวน 2 เดือน (มิถุนายน - กรกฎาคม 2569 และรายการเงินสมทบกองทุนเงินทดแทน จำนวน 7 เดือน (มิถุนายน - ธันวาคม 2569) 52800 บาท</v>
      </c>
      <c r="C26" s="44" t="str">
        <f>+[5]ระบบการควบคุมฯ!C34</f>
        <v>ศธ 04002/ว9361 ลว. 4 มิ.ย. 69 ครั้งที่ 691</v>
      </c>
      <c r="D26" s="89">
        <f>+[5]ระบบการควบคุมฯ!F34</f>
        <v>0</v>
      </c>
      <c r="E26" s="89">
        <f>+[5]ระบบการควบคุมฯ!G34+[5]ระบบการควบคุมฯ!H34</f>
        <v>0</v>
      </c>
      <c r="F26" s="89">
        <f>+[5]ระบบการควบคุมฯ!I34+[5]ระบบการควบคุมฯ!J34</f>
        <v>0</v>
      </c>
      <c r="G26" s="89">
        <f>+[5]ระบบการควบคุมฯ!K34+[5]ระบบการควบคุมฯ!L34</f>
        <v>0</v>
      </c>
      <c r="H26" s="90">
        <f>+D26-E26-F26-G26</f>
        <v>0</v>
      </c>
      <c r="I26" s="34"/>
    </row>
    <row r="27" spans="1:9" ht="55.8" hidden="1" x14ac:dyDescent="0.25">
      <c r="A27" s="88" t="str">
        <f>+[5]ระบบการควบคุมฯ!A35</f>
        <v>1.1.3.1</v>
      </c>
      <c r="B27" s="33" t="str">
        <f>+[5]ระบบการควบคุมฯ!B35</f>
        <v>เงินสมทบกองทุนประกันสังคม ค่าจ้างชั่วคราว จำนวน 1 เดือน (สิงหาคม 2569) 22800 บาท</v>
      </c>
      <c r="C27" s="44" t="str">
        <f>+[5]ระบบการควบคุมฯ!C35</f>
        <v>ศธ 04002/ว13660 ลว. 6 ส.ค. 69 ครั้งที่ 830</v>
      </c>
      <c r="D27" s="89"/>
      <c r="E27" s="89"/>
      <c r="F27" s="89"/>
      <c r="G27" s="89"/>
      <c r="H27" s="90"/>
      <c r="I27" s="34"/>
    </row>
    <row r="28" spans="1:9" ht="55.8" hidden="1" x14ac:dyDescent="0.25">
      <c r="A28" s="88" t="str">
        <f>+[5]ระบบการควบคุมฯ!A36</f>
        <v>1.1.3.2</v>
      </c>
      <c r="B28" s="33" t="str">
        <f>+[5]ระบบการควบคุมฯ!B36</f>
        <v>เงินสมทบกองทุนประกันสังคม ค่าจ้างชั่วคราว จำนวน 1 เดือน (กันยายน 2569) 22800 บาท</v>
      </c>
      <c r="C28" s="44" t="str">
        <f>+[5]ระบบการควบคุมฯ!C36</f>
        <v>ศธ 04002/ว16102 ลว. 10  ก.ย. 69 ครั้งที่ 910</v>
      </c>
      <c r="D28" s="89"/>
      <c r="E28" s="89"/>
      <c r="F28" s="89"/>
      <c r="G28" s="89"/>
      <c r="H28" s="90"/>
      <c r="I28" s="34"/>
    </row>
    <row r="29" spans="1:9" ht="55.8" hidden="1" x14ac:dyDescent="0.25">
      <c r="A29" s="88" t="str">
        <f>+[5]ระบบการควบคุมฯ!A39</f>
        <v>1.1.4</v>
      </c>
      <c r="B29" s="32" t="str">
        <f>+[5]ระบบการควบคุมฯ!B39</f>
        <v xml:space="preserve">ค่าเช่าบ้าน  (ตุลาคม  2568 - กพ. 2569) ครั้งที่ 1 741,200 บาท </v>
      </c>
      <c r="C29" s="44" t="str">
        <f>+[5]ระบบการควบคุมฯ!C39</f>
        <v>ศธ 04002/ว48512 ลว 11 พ.ย.2025 โอนครั้งที่ 65</v>
      </c>
      <c r="D29" s="89">
        <f>+[5]ระบบการควบคุมฯ!F39</f>
        <v>0</v>
      </c>
      <c r="E29" s="89">
        <f>+[5]ระบบการควบคุมฯ!G39+[5]ระบบการควบคุมฯ!H39</f>
        <v>0</v>
      </c>
      <c r="F29" s="89">
        <f>+[5]ระบบการควบคุมฯ!I39+[5]ระบบการควบคุมฯ!J39</f>
        <v>0</v>
      </c>
      <c r="G29" s="89">
        <f>+[5]ระบบการควบคุมฯ!K39+[5]ระบบการควบคุมฯ!L39</f>
        <v>0</v>
      </c>
      <c r="H29" s="90">
        <f>+D29-E29-F29-G29</f>
        <v>0</v>
      </c>
      <c r="I29" s="34" t="s">
        <v>14</v>
      </c>
    </row>
    <row r="30" spans="1:9" ht="55.8" hidden="1" x14ac:dyDescent="0.25">
      <c r="A30" s="88" t="str">
        <f>+[5]ระบบการควบคุมฯ!A40</f>
        <v>1.1.4.1</v>
      </c>
      <c r="B30" s="32" t="str">
        <f>+[5]ระบบการควบคุมฯ!B40</f>
        <v>ค่าเช่าบ้าน ครั้งที่ 2  ระยะเวลา  5 เดือน (มีนาคม - กรกฎาคม 2569) 744,900 บาท</v>
      </c>
      <c r="C30" s="44" t="str">
        <f>+[5]ระบบการควบคุมฯ!C40</f>
        <v>ศธ 04002/ว5379 ลว. 30 มี.ค. 69 ครั้งที่ 404</v>
      </c>
      <c r="D30" s="89"/>
      <c r="E30" s="89"/>
      <c r="F30" s="89"/>
      <c r="G30" s="89"/>
      <c r="H30" s="90"/>
      <c r="I30" s="34"/>
    </row>
    <row r="31" spans="1:9" ht="37.200000000000003" hidden="1" x14ac:dyDescent="0.25">
      <c r="A31" s="88" t="str">
        <f>+[5]ระบบการควบคุมฯ!A41</f>
        <v>1.1.4.2</v>
      </c>
      <c r="B31" s="32" t="str">
        <f>+[5]ระบบการควบคุมฯ!B41</f>
        <v>ค่าเช่าบ้านครั้งที่ 3 (ส.ค.-ก.ย. 69) จำนวนเงิน 215,300 บาท</v>
      </c>
      <c r="C31" s="44" t="str">
        <f>+[5]ระบบการควบคุมฯ!C41</f>
        <v>ก.ย. 69 ครั้งที่ 916</v>
      </c>
      <c r="D31" s="89"/>
      <c r="E31" s="89"/>
      <c r="F31" s="89"/>
      <c r="G31" s="89"/>
      <c r="H31" s="90"/>
      <c r="I31" s="34"/>
    </row>
    <row r="32" spans="1:9" ht="37.200000000000003" x14ac:dyDescent="0.25">
      <c r="A32" s="438" t="str">
        <f>+[5]ระบบการควบคุมฯ!A44</f>
        <v>ข</v>
      </c>
      <c r="B32" s="439" t="str">
        <f>+[5]ระบบการควบคุมฯ!B44</f>
        <v xml:space="preserve">แผนงานยุทธศาสตร์พัฒนาคุณภาพการศึกษาและการเรียนรู้ </v>
      </c>
      <c r="C32" s="440" t="str">
        <f>+[5]ระบบการควบคุมฯ!C44</f>
        <v>20004 3300</v>
      </c>
      <c r="D32" s="441">
        <f>+D33+D68+D89+D186+D199+D234</f>
        <v>11348200</v>
      </c>
      <c r="E32" s="441">
        <f>+E33+E68+E89+E186+E199+E234</f>
        <v>216000</v>
      </c>
      <c r="F32" s="441">
        <f>+F33+F68+F89+F186+F199+F234</f>
        <v>0</v>
      </c>
      <c r="G32" s="441">
        <f>+G33+G68+G89+G186+G199+G234</f>
        <v>0</v>
      </c>
      <c r="H32" s="441">
        <f>+H33+H68+H89+H186+H199+H234</f>
        <v>11132200</v>
      </c>
      <c r="I32" s="441">
        <f>+I33+I89</f>
        <v>0</v>
      </c>
    </row>
    <row r="33" spans="1:9" ht="37.200000000000003" x14ac:dyDescent="0.25">
      <c r="A33" s="388" t="str">
        <f>+[3]งบสพฐ!A31</f>
        <v>1.1.4.2</v>
      </c>
      <c r="B33" s="324" t="str">
        <f>+[5]ระบบการควบคุมฯ!B50</f>
        <v>โครงการพัฒนาหลักสูตรกระบวนการเรียนการสอน การวัดและประเมินผล</v>
      </c>
      <c r="C33" s="324" t="str">
        <f>+[5]ระบบการควบคุมฯ!C50</f>
        <v>20004 3320 3300 2000000</v>
      </c>
      <c r="D33" s="325">
        <f>+D34+D37+D42+D47+D51+D55+D62+D65</f>
        <v>0</v>
      </c>
      <c r="E33" s="325">
        <f>+E34+E37+E42+E47+E51+E55+E62+E65</f>
        <v>0</v>
      </c>
      <c r="F33" s="325">
        <f t="shared" ref="F33:H33" si="4">+F34+F37+F42+F47+F51+F55+F62+F65</f>
        <v>0</v>
      </c>
      <c r="G33" s="325">
        <f t="shared" si="4"/>
        <v>0</v>
      </c>
      <c r="H33" s="325">
        <f t="shared" si="4"/>
        <v>0</v>
      </c>
      <c r="I33" s="326"/>
    </row>
    <row r="34" spans="1:9" ht="55.8" x14ac:dyDescent="0.25">
      <c r="A34" s="91">
        <f>+[5]ระบบการควบคุมฯ!A53</f>
        <v>1.1000000000000001</v>
      </c>
      <c r="B34" s="27" t="str">
        <f>+[5]ระบบการควบคุมฯ!B53</f>
        <v>กิจกรรมการส่งเสริมและพัฒนาระบบการประกันคุณภาพภายในสถานศึกษา</v>
      </c>
      <c r="C34" s="28" t="str">
        <f>+[5]ระบบการควบคุมฯ!C53</f>
        <v>20004 70 00015 00000</v>
      </c>
      <c r="D34" s="92">
        <f>+D35</f>
        <v>0</v>
      </c>
      <c r="E34" s="92">
        <f t="shared" ref="E34:H34" si="5">+E35</f>
        <v>0</v>
      </c>
      <c r="F34" s="92">
        <f t="shared" si="5"/>
        <v>0</v>
      </c>
      <c r="G34" s="92">
        <f t="shared" si="5"/>
        <v>0</v>
      </c>
      <c r="H34" s="92">
        <f t="shared" si="5"/>
        <v>0</v>
      </c>
      <c r="I34" s="84"/>
    </row>
    <row r="35" spans="1:9" ht="37.200000000000003" x14ac:dyDescent="0.25">
      <c r="A35" s="85"/>
      <c r="B35" s="30" t="str">
        <f>+[5]ระบบการควบคุมฯ!B54</f>
        <v>งบดำเนินงาน 70112xx</v>
      </c>
      <c r="C35" s="31" t="str">
        <f>+[5]ระบบการควบคุมฯ!C54</f>
        <v>20004 3320 3300 2000000</v>
      </c>
      <c r="D35" s="86">
        <f>SUM(D36)</f>
        <v>0</v>
      </c>
      <c r="E35" s="86">
        <f t="shared" ref="E35:I35" si="6">SUM(E36)</f>
        <v>0</v>
      </c>
      <c r="F35" s="86">
        <f t="shared" si="6"/>
        <v>0</v>
      </c>
      <c r="G35" s="86">
        <f t="shared" si="6"/>
        <v>0</v>
      </c>
      <c r="H35" s="86">
        <f t="shared" si="6"/>
        <v>0</v>
      </c>
      <c r="I35" s="86">
        <f t="shared" si="6"/>
        <v>0</v>
      </c>
    </row>
    <row r="36" spans="1:9" ht="67.8" hidden="1" customHeight="1" x14ac:dyDescent="0.25">
      <c r="A36" s="88" t="str">
        <f>+[5]ระบบการควบคุมฯ!A55</f>
        <v>1.1.1</v>
      </c>
      <c r="B36" s="33" t="str">
        <f>+[5]ระบบการควบคุมฯ!B55</f>
        <v>สนับสนุนการคัดเลือกสถานศึกษาเพื่อรับรางวัล IQA AWARD ประจำปีการศึกษา 2568</v>
      </c>
      <c r="C36" s="44" t="str">
        <f>+[5]ระบบการควบคุมฯ!C55</f>
        <v>ศธ 04002/ว7915  ลว. 11 พ.ค. 69 โอนครั้งที่ 526</v>
      </c>
      <c r="D36" s="89">
        <f>+[5]ระบบการควบคุมฯ!F55</f>
        <v>0</v>
      </c>
      <c r="E36" s="89">
        <f>+[5]ระบบการควบคุมฯ!G55+[5]ระบบการควบคุมฯ!H55</f>
        <v>0</v>
      </c>
      <c r="F36" s="89"/>
      <c r="G36" s="89">
        <f>+[5]ระบบการควบคุมฯ!K55+[5]ระบบการควบคุมฯ!L55</f>
        <v>0</v>
      </c>
      <c r="H36" s="90">
        <f>+D36-E36-F36-G36</f>
        <v>0</v>
      </c>
      <c r="I36" s="34" t="s">
        <v>42</v>
      </c>
    </row>
    <row r="37" spans="1:9" ht="55.8" x14ac:dyDescent="0.25">
      <c r="A37" s="91">
        <f>+[5]ระบบการควบคุมฯ!A59</f>
        <v>1.2</v>
      </c>
      <c r="B37" s="27" t="str">
        <f>+[5]ระบบการควบคุมฯ!B59</f>
        <v>กิจกรรมการยกระดับผลการทดสอบทางการศึกษาระดับชาติที่สอดคล้องกับบริบทพื้นที่</v>
      </c>
      <c r="C37" s="28" t="str">
        <f>+[5]ระบบการควบคุมฯ!C59</f>
        <v>20004 70 00040 00000</v>
      </c>
      <c r="D37" s="92">
        <f>+D38</f>
        <v>0</v>
      </c>
      <c r="E37" s="92">
        <f>+E38</f>
        <v>0</v>
      </c>
      <c r="F37" s="92">
        <f>+F38</f>
        <v>0</v>
      </c>
      <c r="G37" s="92">
        <f>+G38</f>
        <v>0</v>
      </c>
      <c r="H37" s="92">
        <f>+H38</f>
        <v>0</v>
      </c>
      <c r="I37" s="84"/>
    </row>
    <row r="38" spans="1:9" ht="37.200000000000003" x14ac:dyDescent="0.25">
      <c r="A38" s="85"/>
      <c r="B38" s="30" t="str">
        <f>+[5]ระบบการควบคุมฯ!B60</f>
        <v>งบดำเนินงาน   70112xx</v>
      </c>
      <c r="C38" s="31" t="str">
        <f>+[5]ระบบการควบคุมฯ!C60</f>
        <v>20004 3320 3300 2000000</v>
      </c>
      <c r="D38" s="86">
        <f>SUM(D39:D41)</f>
        <v>0</v>
      </c>
      <c r="E38" s="86">
        <f t="shared" ref="E38:H38" si="7">SUM(E39:E41)</f>
        <v>0</v>
      </c>
      <c r="F38" s="86">
        <f t="shared" si="7"/>
        <v>0</v>
      </c>
      <c r="G38" s="86">
        <f t="shared" si="7"/>
        <v>0</v>
      </c>
      <c r="H38" s="86">
        <f t="shared" si="7"/>
        <v>0</v>
      </c>
      <c r="I38" s="87"/>
    </row>
    <row r="39" spans="1:9" ht="244.2" customHeight="1" x14ac:dyDescent="0.25">
      <c r="A39" s="88" t="str">
        <f>+[5]ระบบการควบคุมฯ!A61</f>
        <v>1.2.1</v>
      </c>
      <c r="B39" s="32" t="str">
        <f>+[5]ระบบการควบคุมฯ!B61</f>
        <v>ค่าใช้จ่ายในการดำเนินโครงการการประเมินความสามารถด้านการอ่านของผู้เรียน (RT) ชั้นประถมศึกษาปีที่ 1 ปีการศึกษา 2568 จำนวนเงิน 15,540.00 บาท และค่าใช้จ่ายในการดำเนินโครงการการประเมินคุณภาพผู้เรียน (NT) ชั้นประถมศึกษาปีที่ 3 ปีการศึกษา 2568 สำหรับโรงเรียนตามโครงการพระราชดำริ สมเด็จพระกนิษฐาธิราชเจ้า กรมสมเด็จพระเทพรัตนราชสุดาฯ สยามบรมราชกุมารี โรงเรียนกองทุนการศึกษาและโรงเรียนทั่วไป จำนวน 14,660 บาท</v>
      </c>
      <c r="C39" s="33" t="str">
        <f>+[5]ระบบการควบคุมฯ!C61</f>
        <v>ศธ 04002/ว777  ลว. 19 มค 69 โอนครั้งที่ 230 จำนวนเงิน 30,200 บาท</v>
      </c>
      <c r="D39" s="89">
        <f>+[5]ระบบการควบคุมฯ!F61</f>
        <v>0</v>
      </c>
      <c r="E39" s="89">
        <f>+[5]ระบบการควบคุมฯ!G61+[5]ระบบการควบคุมฯ!H61</f>
        <v>0</v>
      </c>
      <c r="F39" s="89">
        <f>+[5]ระบบการควบคุมฯ!I61+[5]ระบบการควบคุมฯ!J61</f>
        <v>0</v>
      </c>
      <c r="G39" s="89">
        <f>+[5]ระบบการควบคุมฯ!K61+[5]ระบบการควบคุมฯ!L61</f>
        <v>0</v>
      </c>
      <c r="H39" s="90">
        <f>+D39-E39-F39-G39</f>
        <v>0</v>
      </c>
      <c r="I39" s="34" t="s">
        <v>42</v>
      </c>
    </row>
    <row r="40" spans="1:9" ht="93" x14ac:dyDescent="0.25">
      <c r="A40" s="88" t="str">
        <f>+[5]ระบบการควบคุมฯ!A62</f>
        <v>1.2.2</v>
      </c>
      <c r="B40" s="32" t="str">
        <f>+[5]ระบบการควบคุมฯ!B62</f>
        <v xml:space="preserve">ค่าใช้จ่ายในการดำเนินการคัดเลือกนักเรียนและสถานศึกษาเพื่อรับรางวัลพระราชทาน ระดับการศึกษาขั้นพื้นฐาน ประจำปีการศึกษา 2569 (ระดับสำนักงานเขตพื้นที่การศึกษา)  </v>
      </c>
      <c r="C40" s="33" t="str">
        <f>+[5]ระบบการควบคุมฯ!C62</f>
        <v>ศธ 04002/ว13341 ลว. 3 ส.ค 69 โอนครั้งที่ 800</v>
      </c>
      <c r="D40" s="89">
        <f>+[5]ระบบการควบคุมฯ!F62</f>
        <v>0</v>
      </c>
      <c r="E40" s="89">
        <f>+[5]ระบบการควบคุมฯ!G62+[5]ระบบการควบคุมฯ!H62</f>
        <v>0</v>
      </c>
      <c r="F40" s="89">
        <f>+[5]ระบบการควบคุมฯ!I62+[5]ระบบการควบคุมฯ!J62</f>
        <v>0</v>
      </c>
      <c r="G40" s="89">
        <f>+[5]ระบบการควบคุมฯ!K62+[5]ระบบการควบคุมฯ!L62</f>
        <v>0</v>
      </c>
      <c r="H40" s="90">
        <f>+D40-E40-F40-G40</f>
        <v>0</v>
      </c>
      <c r="I40" s="34" t="s">
        <v>12</v>
      </c>
    </row>
    <row r="41" spans="1:9" ht="148.80000000000001" hidden="1" x14ac:dyDescent="0.25">
      <c r="A41" s="88" t="str">
        <f>+[5]ระบบการควบคุมฯ!A63</f>
        <v>1.2.3</v>
      </c>
      <c r="B41" s="32" t="str">
        <f>+[5]ระบบการควบคุมฯ!B63</f>
        <v xml:space="preserve">ค่าใช้จ่ายในการเดินทางเข้าร่วมการประชุมเชิงปฏิบัติการพัฒนาศักยภาพศึกษานิเทศก์ด้านการประเมินการเรียนรู้และการประกันคุณภาพภายในสถานศึกษาโดยการประยุกต์ใช้ปัญญาประดิษฐ์ ระหว่างวันที่ 23 – 26 สิงหาคม 2569 ณ โรงแรมริเวอร์ไซด์ กรุงเทพหานคร  </v>
      </c>
      <c r="C41" s="33" t="str">
        <f>+[5]ระบบการควบคุมฯ!C63</f>
        <v>ศธ 04002/ว13562 ลว. 3 ส.ค 69 โอนครั้งที่ 822</v>
      </c>
      <c r="D41" s="89">
        <f>+[5]ระบบการควบคุมฯ!F63</f>
        <v>0</v>
      </c>
      <c r="E41" s="89">
        <f>+[5]ระบบการควบคุมฯ!G63+[5]ระบบการควบคุมฯ!H63</f>
        <v>0</v>
      </c>
      <c r="F41" s="89">
        <f>+[5]ระบบการควบคุมฯ!I63+[5]ระบบการควบคุมฯ!J63</f>
        <v>0</v>
      </c>
      <c r="G41" s="89">
        <f>+[5]ระบบการควบคุมฯ!K63+[5]ระบบการควบคุมฯ!L63</f>
        <v>0</v>
      </c>
      <c r="H41" s="90">
        <f>+D41-E41-F41-G41</f>
        <v>0</v>
      </c>
      <c r="I41" s="34" t="s">
        <v>42</v>
      </c>
    </row>
    <row r="42" spans="1:9" ht="55.8" x14ac:dyDescent="0.25">
      <c r="A42" s="91">
        <f>+[5]ระบบการควบคุมฯ!A68</f>
        <v>1.3</v>
      </c>
      <c r="B42" s="27" t="str">
        <f>+[5]ระบบการควบคุมฯ!B68</f>
        <v>กิจกรรมการขับเคลื่อนการจัดการเรียนรู้วิทยาการคำนวณและการออกแบบเทคโนโลยี</v>
      </c>
      <c r="C42" s="27" t="str">
        <f>+[5]ระบบการควบคุมฯ!C68</f>
        <v>20004 70 00075 00000</v>
      </c>
      <c r="D42" s="92">
        <f>+D43</f>
        <v>0</v>
      </c>
      <c r="E42" s="92">
        <f>+E43</f>
        <v>0</v>
      </c>
      <c r="F42" s="92">
        <f>+F43</f>
        <v>0</v>
      </c>
      <c r="G42" s="92">
        <f>+G43</f>
        <v>0</v>
      </c>
      <c r="H42" s="92">
        <f>+H43</f>
        <v>0</v>
      </c>
      <c r="I42" s="84"/>
    </row>
    <row r="43" spans="1:9" ht="18.600000000000001" x14ac:dyDescent="0.25">
      <c r="A43" s="85"/>
      <c r="B43" s="105" t="str">
        <f>+[5]ระบบการควบคุมฯ!B69</f>
        <v>งบดำเนินงาน   7011200</v>
      </c>
      <c r="C43" s="29" t="str">
        <f>+[5]ระบบการควบคุมฯ!C69</f>
        <v>20004 3320 3300 2000000</v>
      </c>
      <c r="D43" s="86">
        <f>SUM(D44:D46)</f>
        <v>0</v>
      </c>
      <c r="E43" s="86">
        <f t="shared" ref="E43:H43" si="8">SUM(E44:E46)</f>
        <v>0</v>
      </c>
      <c r="F43" s="86">
        <f t="shared" si="8"/>
        <v>0</v>
      </c>
      <c r="G43" s="86">
        <f t="shared" si="8"/>
        <v>0</v>
      </c>
      <c r="H43" s="86">
        <f t="shared" si="8"/>
        <v>0</v>
      </c>
      <c r="I43" s="87"/>
    </row>
    <row r="44" spans="1:9" ht="55.8" hidden="1" x14ac:dyDescent="0.25">
      <c r="A44" s="88" t="str">
        <f>+[5]ระบบการควบคุมฯ!A70</f>
        <v>1.3.1</v>
      </c>
      <c r="B44" s="32">
        <f>+[5]ระบบการควบคุมฯ!B70</f>
        <v>0</v>
      </c>
      <c r="C44" s="32">
        <f>+[5]ระบบการควบคุมฯ!C70</f>
        <v>0</v>
      </c>
      <c r="D44" s="89"/>
      <c r="E44" s="89"/>
      <c r="F44" s="89"/>
      <c r="G44" s="89"/>
      <c r="H44" s="90">
        <f>+D44-E44-F44-G44</f>
        <v>0</v>
      </c>
      <c r="I44" s="34" t="s">
        <v>42</v>
      </c>
    </row>
    <row r="45" spans="1:9" ht="390.6" hidden="1" x14ac:dyDescent="0.25">
      <c r="A45" s="88" t="str">
        <f>+[5]ระบบการควบคุมฯ!A71</f>
        <v>1.3.2</v>
      </c>
      <c r="B45" s="32" t="str">
        <f>+[5]ระบบการควบคุมฯ!B71</f>
        <v>ค่าใช้จ่ายในการดำเนินโครงการประเมินความสามารถด้านการอ่านของผู้เรียน (RT) ชั้นประถมศึกษาปีที่ 1 ปีการศึกษา 2566  จำนวนเงิน 18,440.-บาท  (หนึ่งหมื่นแปดพันสี่ร้อยสี่สิบบาทถ้วน)    ให้กลุ่มนิเทศติดตามและประเมินผลการจัดการศึกษา และตามบันทึกกลุ่มนโยบายและแผน(ที่ ศธ 04087/128 ลงวันที่ 17 มกราคม 2567) แจ้งการจัดสรรงบประมาณ เป็นค่าใช้จ่ายดำเนินโครงการประเมินคุณภาพผู้เรียน (NT) ชั้นประถมศึกษาปีที่ 3 ปีการศึกษา 2566 สำหรับโรงเรียนตามโครงการพระราชดำริสมเด็จพระกนิษฐาธิราชเจ้า กรมสมเด็จพระเทพรัตนราชสุดาฯ สยามบรมราชกุมารีและโรงเรียนทั่วไป จำนวนเงิน 18,640.-บาท  (หนึ่งหมื่นแปดพันหกร้อยสี่สิบบาทถ้วน) ให้กลุ่มนิเทศ</v>
      </c>
      <c r="C45" s="32" t="str">
        <f>+[5]ระบบการควบคุมฯ!C71</f>
        <v>ศธ 04002/ว2439 ลว. 17 มค 67 โอนครั้งที่ 139</v>
      </c>
      <c r="D45" s="89"/>
      <c r="E45" s="89"/>
      <c r="F45" s="89"/>
      <c r="G45" s="89"/>
      <c r="H45" s="90">
        <f>+D45-E45-F45-G45</f>
        <v>0</v>
      </c>
      <c r="I45" s="34" t="s">
        <v>42</v>
      </c>
    </row>
    <row r="46" spans="1:9" ht="74.400000000000006" hidden="1" x14ac:dyDescent="0.25">
      <c r="A46" s="88" t="str">
        <f>+[5]ระบบการควบคุมฯ!A72</f>
        <v>1.1.3</v>
      </c>
      <c r="B46" s="32" t="str">
        <f>+[5]ระบบการควบคุมฯ!B72</f>
        <v>ค่าใช้จ่ายในการสนับสนุนการขับเคลื่อนการยกระดับคุณภาพการเสริมสร้างสมรรถนะผู้เรียนตามแนวทางการประเมินนานาชาติ (PISA)</v>
      </c>
      <c r="C46" s="32" t="str">
        <f>+[5]ระบบการควบคุมฯ!C72</f>
        <v>ศธ 04002/ว3556  ลว. 15 สค 67 โอนครั้งที่ 324</v>
      </c>
      <c r="D46" s="89"/>
      <c r="E46" s="89"/>
      <c r="F46" s="89"/>
      <c r="G46" s="89"/>
      <c r="H46" s="90">
        <f>+D46-E46-F46-G46</f>
        <v>0</v>
      </c>
      <c r="I46" s="34" t="s">
        <v>42</v>
      </c>
    </row>
    <row r="47" spans="1:9" ht="55.8" x14ac:dyDescent="0.25">
      <c r="A47" s="91">
        <f>+[5]ระบบการควบคุมฯ!A75</f>
        <v>1.4</v>
      </c>
      <c r="B47" s="27" t="str">
        <f>+[5]ระบบการควบคุมฯ!B75</f>
        <v>กิจกรรมการพัฒนาระบบธนาคารหน่วยกิต และผลคะแนนการเรียนเฉลี่ยสะสม</v>
      </c>
      <c r="C47" s="27" t="str">
        <f>+[5]ระบบการควบคุมฯ!C75</f>
        <v>20004 70 00088 00000</v>
      </c>
      <c r="D47" s="92">
        <f>+D48</f>
        <v>0</v>
      </c>
      <c r="E47" s="92">
        <f>+E48</f>
        <v>0</v>
      </c>
      <c r="F47" s="92">
        <f>+F48</f>
        <v>0</v>
      </c>
      <c r="G47" s="92">
        <f>+G48</f>
        <v>0</v>
      </c>
      <c r="H47" s="92">
        <f>+H48</f>
        <v>0</v>
      </c>
      <c r="I47" s="84"/>
    </row>
    <row r="48" spans="1:9" ht="37.200000000000003" x14ac:dyDescent="0.25">
      <c r="A48" s="85"/>
      <c r="B48" s="105" t="str">
        <f>+[5]ระบบการควบคุมฯ!B76</f>
        <v>งบรายจ่ายอื่น   7011500</v>
      </c>
      <c r="C48" s="30" t="str">
        <f>+[2]งบสพฐ!C48</f>
        <v>20004 3720 1000 2000000</v>
      </c>
      <c r="D48" s="86">
        <f>SUM(D49:D50)</f>
        <v>0</v>
      </c>
      <c r="E48" s="86">
        <f>SUM(E49:E50)</f>
        <v>0</v>
      </c>
      <c r="F48" s="86">
        <f>SUM(F49:F50)</f>
        <v>0</v>
      </c>
      <c r="G48" s="86">
        <f>SUM(G49:G50)</f>
        <v>0</v>
      </c>
      <c r="H48" s="86">
        <f>SUM(H49:H50)</f>
        <v>0</v>
      </c>
      <c r="I48" s="87"/>
    </row>
    <row r="49" spans="1:9" ht="74.400000000000006" hidden="1" x14ac:dyDescent="0.25">
      <c r="A49" s="88" t="str">
        <f>+[5]ระบบการควบคุมฯ!A77</f>
        <v>1.4.1</v>
      </c>
      <c r="B49" s="32" t="str">
        <f>+[5]ระบบการควบคุมฯ!B77</f>
        <v xml:space="preserve">ค่าใช้จ่ายในการนิเทศ กำกับ ติดตามการจัดการเรียนรู้วิทยาการคำนวณและการออกแบบเทคโนโลยี (CODING) </v>
      </c>
      <c r="C49" s="35" t="str">
        <f>+[5]ระบบการควบคุมฯ!C77</f>
        <v>ศธ 04002/ว2345 ลว.11 มิย 67 โอนครั้งที่ 118</v>
      </c>
      <c r="D49" s="89"/>
      <c r="E49" s="89"/>
      <c r="F49" s="89"/>
      <c r="G49" s="89"/>
      <c r="H49" s="90">
        <f>+D49-E49-F49-G49</f>
        <v>0</v>
      </c>
      <c r="I49" s="34" t="s">
        <v>61</v>
      </c>
    </row>
    <row r="50" spans="1:9" ht="18.600000000000001" hidden="1" customHeight="1" x14ac:dyDescent="0.25">
      <c r="A50" s="88"/>
      <c r="B50" s="32"/>
      <c r="C50" s="35"/>
      <c r="D50" s="89">
        <f>+[5]ระบบการควบคุมฯ!F78</f>
        <v>0</v>
      </c>
      <c r="E50" s="89">
        <f>+[5]ระบบการควบคุมฯ!G78+[5]ระบบการควบคุมฯ!H78</f>
        <v>0</v>
      </c>
      <c r="F50" s="89">
        <f>+[5]ระบบการควบคุมฯ!I78+[5]ระบบการควบคุมฯ!J78</f>
        <v>0</v>
      </c>
      <c r="G50" s="89">
        <f>+[5]ระบบการควบคุมฯ!K78+[5]ระบบการควบคุมฯ!L78</f>
        <v>0</v>
      </c>
      <c r="H50" s="90">
        <f>+D50-E50-F50-G50</f>
        <v>0</v>
      </c>
      <c r="I50" s="34"/>
    </row>
    <row r="51" spans="1:9" ht="55.8" x14ac:dyDescent="0.25">
      <c r="A51" s="91">
        <f>+[5]ระบบการควบคุมฯ!A79</f>
        <v>1.5</v>
      </c>
      <c r="B51" s="36" t="str">
        <f>+[5]ระบบการควบคุมฯ!B79</f>
        <v>กิจกรรมส่งเสริมและพัฒนาศักยภาพตามพหุปัญญาระดับการศึกษาขั้นพื้นฐาน</v>
      </c>
      <c r="C51" s="37" t="str">
        <f>+[5]ระบบการควบคุมฯ!C79</f>
        <v>20004 70 00107 00000</v>
      </c>
      <c r="D51" s="92">
        <f>+D52</f>
        <v>0</v>
      </c>
      <c r="E51" s="92">
        <f t="shared" ref="E51:G51" si="9">+E52</f>
        <v>0</v>
      </c>
      <c r="F51" s="92">
        <f t="shared" si="9"/>
        <v>0</v>
      </c>
      <c r="G51" s="92">
        <f t="shared" si="9"/>
        <v>0</v>
      </c>
      <c r="H51" s="1250">
        <f>+D51-E51-F51-G51</f>
        <v>0</v>
      </c>
      <c r="I51" s="27"/>
    </row>
    <row r="52" spans="1:9" ht="37.200000000000003" x14ac:dyDescent="0.25">
      <c r="A52" s="85"/>
      <c r="B52" s="107" t="str">
        <f>+[5]ระบบการควบคุมฯ!B80</f>
        <v>งบรายจ่ายอื่น  7011500</v>
      </c>
      <c r="C52" s="100" t="str">
        <f>+[5]ระบบการควบคุมฯ!C80</f>
        <v>20004 31003100 5000007</v>
      </c>
      <c r="D52" s="86">
        <f>SUM(D53:D54)</f>
        <v>0</v>
      </c>
      <c r="E52" s="86">
        <f>SUM(E53:E54)</f>
        <v>0</v>
      </c>
      <c r="F52" s="86">
        <f>SUM(F53:F54)</f>
        <v>0</v>
      </c>
      <c r="G52" s="86">
        <f>SUM(G53:G54)</f>
        <v>0</v>
      </c>
      <c r="H52" s="86">
        <f>SUM(H53:H54)</f>
        <v>0</v>
      </c>
      <c r="I52" s="86"/>
    </row>
    <row r="53" spans="1:9" ht="111.6" hidden="1" x14ac:dyDescent="0.25">
      <c r="A53" s="88" t="str">
        <f>+[5]ระบบการควบคุมฯ!A81</f>
        <v>1.4.1</v>
      </c>
      <c r="B53" s="32" t="str">
        <f>+[5]ระบบการควบคุมฯ!B81</f>
        <v xml:space="preserve">ค่าใช้จ่ายในการประชุมเชิงปฏิบัติการพัฒนาศักยภาพศึกษานิเทศก์พร้อมรับการประเมิน PISA 2025 ระหว่างวันที่ 1- 4 กันยายน  2566 ณ โรงแรมเอวาน่า เขตบางนา กรุงเทพมหานคร </v>
      </c>
      <c r="C53" s="37" t="str">
        <f>+[5]ระบบการควบคุมฯ!C81</f>
        <v>ศธ 04002/ว2988  ลว. 20 ก.ค. 66 โอนครั้งที่ 688 งบ 10800 บาท</v>
      </c>
      <c r="D53" s="89">
        <f>+[5]ระบบการควบคุมฯ!F81</f>
        <v>0</v>
      </c>
      <c r="E53" s="89">
        <f>+[5]ระบบการควบคุมฯ!G81+[5]ระบบการควบคุมฯ!H81</f>
        <v>0</v>
      </c>
      <c r="F53" s="89">
        <f>+[5]ระบบการควบคุมฯ!I81+[5]ระบบการควบคุมฯ!J81</f>
        <v>0</v>
      </c>
      <c r="G53" s="90">
        <f>+[5]ระบบการควบคุมฯ!K81+[5]ระบบการควบคุมฯ!L81</f>
        <v>0</v>
      </c>
      <c r="H53" s="90">
        <f>+D53-E53-F53-G53</f>
        <v>0</v>
      </c>
      <c r="I53" s="93" t="s">
        <v>62</v>
      </c>
    </row>
    <row r="54" spans="1:9" ht="93" hidden="1" x14ac:dyDescent="0.25">
      <c r="A54" s="88" t="str">
        <f>+[5]ระบบการควบคุมฯ!A82</f>
        <v>1.4.2</v>
      </c>
      <c r="B54" s="32" t="str">
        <f>+[5]ระบบการควบคุมฯ!B82</f>
        <v xml:space="preserve">ค่าใช้จ่ายดำเนินงานโครงการยกระดับสมรรถนะความฉลาดรู้ของผู้เรียนตามกรอบการประเมิน PISA 2025 สู่การเพิ่มขีดความสามารถการแข่งขันในศตวรรษที่ 21 </v>
      </c>
      <c r="C54" s="37" t="str">
        <f>+[5]ระบบการควบคุมฯ!C82</f>
        <v xml:space="preserve">ศธ 04002/ว3528  ลว. 22 ส.ค. 66 โอนครั้งที่ 797 </v>
      </c>
      <c r="D54" s="89">
        <f>+[5]ระบบการควบคุมฯ!F82</f>
        <v>0</v>
      </c>
      <c r="E54" s="89">
        <f>+[5]ระบบการควบคุมฯ!G82+[5]ระบบการควบคุมฯ!H82</f>
        <v>0</v>
      </c>
      <c r="F54" s="89">
        <f>+[5]ระบบการควบคุมฯ!I82+[5]ระบบการควบคุมฯ!J82</f>
        <v>0</v>
      </c>
      <c r="G54" s="90">
        <f>+[5]ระบบการควบคุมฯ!K82+[5]ระบบการควบคุมฯ!L82</f>
        <v>0</v>
      </c>
      <c r="H54" s="90">
        <f>+D54-E54-F54-G54</f>
        <v>0</v>
      </c>
      <c r="I54" s="93" t="s">
        <v>62</v>
      </c>
    </row>
    <row r="55" spans="1:9" ht="37.200000000000003" x14ac:dyDescent="0.25">
      <c r="A55" s="91">
        <f>+[5]ระบบการควบคุมฯ!A84</f>
        <v>1.6</v>
      </c>
      <c r="B55" s="36" t="str">
        <f>+[5]ระบบการควบคุมฯ!B84</f>
        <v>กิจกรรมการขับเคลื่อนการจัดการเรียนรู้สตีมศึกษา</v>
      </c>
      <c r="C55" s="37" t="str">
        <f>+[5]ระบบการควบคุมฯ!C84</f>
        <v>20004 70 00155 00000</v>
      </c>
      <c r="D55" s="92">
        <f>+D56</f>
        <v>0</v>
      </c>
      <c r="E55" s="92">
        <f>+E56</f>
        <v>0</v>
      </c>
      <c r="F55" s="92">
        <f>+F56</f>
        <v>0</v>
      </c>
      <c r="G55" s="92">
        <f>+G56</f>
        <v>0</v>
      </c>
      <c r="H55" s="92">
        <f>+H56</f>
        <v>0</v>
      </c>
      <c r="I55" s="27"/>
    </row>
    <row r="56" spans="1:9" ht="37.200000000000003" x14ac:dyDescent="0.25">
      <c r="A56" s="85"/>
      <c r="B56" s="107" t="str">
        <f>+[5]ระบบการควบคุมฯ!B85</f>
        <v>งบดำเนินงาน   70112xx</v>
      </c>
      <c r="C56" s="30" t="str">
        <f>+[5]ระบบการควบคุมฯ!C85</f>
        <v>20004 3320 3300 2000000</v>
      </c>
      <c r="D56" s="86">
        <f>SUM(D57:D61)</f>
        <v>0</v>
      </c>
      <c r="E56" s="86">
        <f>SUM(E57:E61)</f>
        <v>0</v>
      </c>
      <c r="F56" s="86">
        <f>SUM(F57:F61)</f>
        <v>0</v>
      </c>
      <c r="G56" s="86">
        <f>SUM(G57:G61)</f>
        <v>0</v>
      </c>
      <c r="H56" s="86">
        <f>SUM(H57:H61)</f>
        <v>0</v>
      </c>
      <c r="I56" s="86"/>
    </row>
    <row r="57" spans="1:9" ht="148.80000000000001" hidden="1" customHeight="1" x14ac:dyDescent="0.25">
      <c r="A57" s="88" t="str">
        <f>+[5]ระบบการควบคุมฯ!A86</f>
        <v>1.6.1</v>
      </c>
      <c r="B57" s="32" t="str">
        <f>+[5]ระบบการควบคุมฯ!B86</f>
        <v>ค่าใช้จ่ายในการเดินทางเข้าร่วมประชุมเชิงปฏิบัติการฝึกอบรมและพัฒนาศักยภาพครูผู้สอนในประเทศไทยในการจัดการเรียนรู้สตีมศึกษาที่ส่งเสริมและพัฒนาผู้เรียนตามความถนัดและความสนใจ ระหว่างวันที่ 15 – 18 พฤศจิกายน 2567  ณ โรงแรมรอแยล เบญจา กรุงเทพมหานคร</v>
      </c>
      <c r="C57" s="35" t="str">
        <f>+[5]ระบบการควบคุมฯ!C86</f>
        <v>ศธ 04002/ว5614 ลว.18 พย 67 โอนครั้งที่ 67</v>
      </c>
      <c r="D57" s="89">
        <f>+[5]ระบบการควบคุมฯ!F86</f>
        <v>0</v>
      </c>
      <c r="E57" s="89">
        <f>+[5]ระบบการควบคุมฯ!G86+[5]ระบบการควบคุมฯ!H86</f>
        <v>0</v>
      </c>
      <c r="F57" s="89">
        <f>+[5]ระบบการควบคุมฯ!I86+[5]ระบบการควบคุมฯ!J86</f>
        <v>0</v>
      </c>
      <c r="G57" s="89">
        <f>+[5]ระบบการควบคุมฯ!K86+[5]ระบบการควบคุมฯ!L86</f>
        <v>0</v>
      </c>
      <c r="H57" s="90">
        <f>+D57-E57-F57-G57</f>
        <v>0</v>
      </c>
      <c r="I57" s="93" t="s">
        <v>42</v>
      </c>
    </row>
    <row r="58" spans="1:9" ht="148.80000000000001" hidden="1" customHeight="1" x14ac:dyDescent="0.25">
      <c r="A58" s="88" t="str">
        <f>+[5]ระบบการควบคุมฯ!A87</f>
        <v>1.6.2</v>
      </c>
      <c r="B58" s="32" t="str">
        <f>+[5]ระบบการควบคุมฯ!B87</f>
        <v xml:space="preserve">ค่าใช้จ่ายในการเดินทางเข้าร่วมประชุมเชิงปฏิบัติการส่งเสริมและพัฒนาผู้เรียนตามพหุปัญญาด้วยกระบวนการเรียนรู้สตีมศึกษาสู่ทักษะการเรียนรู้ในศตวรรษที่ 21 ระหว่างวันที่ 6 – 8 สิงหาคม 2568  ณ โรงแรมรอแยล เบญจา กรุงเทพมหานคร  </v>
      </c>
      <c r="C58" s="35" t="str">
        <f>+[5]ระบบการควบคุมฯ!C87</f>
        <v>ศธ 04002/ว41875 ลว.1 ส.ค 68 โอนครั้งที่ 791</v>
      </c>
      <c r="D58" s="89">
        <f>+[5]ระบบการควบคุมฯ!F87</f>
        <v>0</v>
      </c>
      <c r="E58" s="89">
        <f>+[5]ระบบการควบคุมฯ!G87+[5]ระบบการควบคุมฯ!H87</f>
        <v>0</v>
      </c>
      <c r="F58" s="89">
        <f>+[5]ระบบการควบคุมฯ!I87+[5]ระบบการควบคุมฯ!J87</f>
        <v>0</v>
      </c>
      <c r="G58" s="89">
        <f>+[5]ระบบการควบคุมฯ!K87+[5]ระบบการควบคุมฯ!L87</f>
        <v>0</v>
      </c>
      <c r="H58" s="90">
        <f>+D58-E58-F58-G58</f>
        <v>0</v>
      </c>
      <c r="I58" s="48" t="s">
        <v>175</v>
      </c>
    </row>
    <row r="59" spans="1:9" ht="55.8" hidden="1" customHeight="1" x14ac:dyDescent="0.25">
      <c r="A59" s="88" t="str">
        <f>+[5]ระบบการควบคุมฯ!A89</f>
        <v>1.6.3</v>
      </c>
      <c r="B59" s="38"/>
      <c r="C59" s="35"/>
      <c r="D59" s="89"/>
      <c r="E59" s="89"/>
      <c r="F59" s="89"/>
      <c r="G59" s="90"/>
      <c r="H59" s="90">
        <f>+D59-E59-F59-G59</f>
        <v>0</v>
      </c>
      <c r="I59" s="93" t="s">
        <v>42</v>
      </c>
    </row>
    <row r="60" spans="1:9" ht="55.8" hidden="1" customHeight="1" x14ac:dyDescent="0.25">
      <c r="A60" s="88" t="str">
        <f>+[5]ระบบการควบคุมฯ!A89</f>
        <v>1.6.3</v>
      </c>
      <c r="B60" s="32"/>
      <c r="C60" s="35"/>
      <c r="D60" s="89">
        <f>+[5]ระบบการควบคุมฯ!D89</f>
        <v>0</v>
      </c>
      <c r="E60" s="89">
        <f>+[5]ระบบการควบคุมฯ!G89+[5]ระบบการควบคุมฯ!H89</f>
        <v>0</v>
      </c>
      <c r="F60" s="89">
        <f>+[5]ระบบการควบคุมฯ!I89+[5]ระบบการควบคุมฯ!J89</f>
        <v>0</v>
      </c>
      <c r="G60" s="89">
        <f>+[5]ระบบการควบคุมฯ!K89+[5]ระบบการควบคุมฯ!L89</f>
        <v>0</v>
      </c>
      <c r="H60" s="90">
        <f>+D60-E60-F60-G60</f>
        <v>0</v>
      </c>
      <c r="I60" s="94" t="s">
        <v>42</v>
      </c>
    </row>
    <row r="61" spans="1:9" ht="18.600000000000001" hidden="1" customHeight="1" x14ac:dyDescent="0.25">
      <c r="A61" s="88"/>
      <c r="B61" s="32"/>
      <c r="C61" s="35"/>
      <c r="D61" s="89">
        <f>+[2]งบสพฐ!F56</f>
        <v>0</v>
      </c>
      <c r="E61" s="89">
        <f>+[2]งบสพฐ!G56+[2]งบสพฐ!H56</f>
        <v>0</v>
      </c>
      <c r="F61" s="89">
        <f>+[2]งบสพฐ!I56+[2]งบสพฐ!J56</f>
        <v>0</v>
      </c>
      <c r="G61" s="90">
        <f>+[2]งบสพฐ!K56+[2]งบสพฐ!L56</f>
        <v>0</v>
      </c>
      <c r="H61" s="90">
        <f>+D61-E61-F61-G61</f>
        <v>0</v>
      </c>
      <c r="I61" s="95"/>
    </row>
    <row r="62" spans="1:9" ht="18.600000000000001" x14ac:dyDescent="0.25">
      <c r="A62" s="91"/>
      <c r="B62" s="96"/>
      <c r="C62" s="97"/>
      <c r="D62" s="92"/>
      <c r="E62" s="92"/>
      <c r="F62" s="92"/>
      <c r="G62" s="92"/>
      <c r="H62" s="92"/>
      <c r="I62" s="98"/>
    </row>
    <row r="63" spans="1:9" ht="55.8" x14ac:dyDescent="0.25">
      <c r="A63" s="99" t="str">
        <f>+[2]งบสพฐ!A58</f>
        <v>1.6.2</v>
      </c>
      <c r="B63" s="42" t="str">
        <f>+[2]งบสพฐ!B58</f>
        <v xml:space="preserve">ค่าใช้จ่ายในการเดินทางเข้าร่วมประชุมเชิงปฏิบัติการส่งเสริมและพัฒนาผู้เรียนตามพหุปัญญาด้วยกระบวนการเรียนรู้สตีมศึกษาสู่ทักษะการเรียนรู้ในศตวรรษที่ 21 ระหว่างวันที่ 6 – 8 สิงหาคม 2568  ณ โรงแรมรอแยล เบญจา กรุงเทพมหานคร  </v>
      </c>
      <c r="C63" s="100" t="str">
        <f>+[2]งบสพฐ!C58</f>
        <v>ศธ 04002/ว41875 ลว.1 ส.ค 68 โอนครั้งที่ 791</v>
      </c>
      <c r="D63" s="86">
        <f>+D64</f>
        <v>0</v>
      </c>
      <c r="E63" s="86">
        <f t="shared" ref="E63:H66" si="10">+E64</f>
        <v>0</v>
      </c>
      <c r="F63" s="86">
        <f t="shared" si="10"/>
        <v>0</v>
      </c>
      <c r="G63" s="86">
        <f t="shared" si="10"/>
        <v>0</v>
      </c>
      <c r="H63" s="86">
        <f t="shared" si="10"/>
        <v>0</v>
      </c>
      <c r="I63" s="101"/>
    </row>
    <row r="64" spans="1:9" ht="18.600000000000001" hidden="1" customHeight="1" x14ac:dyDescent="0.25">
      <c r="A64" s="88"/>
      <c r="B64" s="38"/>
      <c r="C64" s="35"/>
      <c r="D64" s="89"/>
      <c r="E64" s="89"/>
      <c r="F64" s="89"/>
      <c r="G64" s="90"/>
      <c r="H64" s="90"/>
      <c r="I64" s="93"/>
    </row>
    <row r="65" spans="1:9" ht="93" x14ac:dyDescent="0.25">
      <c r="A65" s="91">
        <f>+[5]ระบบการควบคุมฯ!A91</f>
        <v>1.7</v>
      </c>
      <c r="B65" s="39" t="str">
        <f>+[5]ระบบการควบคุมฯ!B91</f>
        <v>กิจกรรมการยกระดับสมรรถนะความฉลาดรู้ของผู้เรียนตามกรอบการประเมิน PISA 2025 สู่การเพิ่มขีดความสามารถการแข่งขันของประเทศ</v>
      </c>
      <c r="C65" s="37" t="str">
        <f>+[5]ระบบการควบคุมฯ!C91</f>
        <v>20004 70 00156 00000</v>
      </c>
      <c r="D65" s="92">
        <f>+D66</f>
        <v>0</v>
      </c>
      <c r="E65" s="92">
        <f t="shared" si="10"/>
        <v>0</v>
      </c>
      <c r="F65" s="92">
        <f t="shared" si="10"/>
        <v>0</v>
      </c>
      <c r="G65" s="92">
        <f t="shared" si="10"/>
        <v>0</v>
      </c>
      <c r="H65" s="92">
        <f t="shared" si="10"/>
        <v>0</v>
      </c>
      <c r="I65" s="98"/>
    </row>
    <row r="66" spans="1:9" ht="37.200000000000003" x14ac:dyDescent="0.25">
      <c r="A66" s="99"/>
      <c r="B66" s="42" t="str">
        <f>+[5]ระบบการควบคุมฯ!B92</f>
        <v>งบรายจ่ายอื่น   7011500</v>
      </c>
      <c r="C66" s="100" t="str">
        <f>+[5]ระบบการควบคุมฯ!C92</f>
        <v>20004 31003170 5000012</v>
      </c>
      <c r="D66" s="86">
        <f>+D67</f>
        <v>0</v>
      </c>
      <c r="E66" s="86">
        <f t="shared" si="10"/>
        <v>0</v>
      </c>
      <c r="F66" s="86">
        <f t="shared" si="10"/>
        <v>0</v>
      </c>
      <c r="G66" s="86">
        <f t="shared" si="10"/>
        <v>0</v>
      </c>
      <c r="H66" s="86">
        <f t="shared" si="10"/>
        <v>0</v>
      </c>
      <c r="I66" s="101"/>
    </row>
    <row r="67" spans="1:9" ht="55.8" hidden="1" customHeight="1" x14ac:dyDescent="0.25">
      <c r="A67" s="88" t="str">
        <f>+[5]ระบบการควบคุมฯ!A93</f>
        <v>1.6.1</v>
      </c>
      <c r="B67" s="38">
        <f>+[5]ระบบการควบคุมฯ!B93</f>
        <v>0</v>
      </c>
      <c r="C67" s="35">
        <f>+[5]ระบบการควบคุมฯ!C93</f>
        <v>0</v>
      </c>
      <c r="D67" s="89">
        <f>+[5]ระบบการควบคุมฯ!F93</f>
        <v>0</v>
      </c>
      <c r="E67" s="89">
        <f>+[5]ระบบการควบคุมฯ!G93+[5]ระบบการควบคุมฯ!H93</f>
        <v>0</v>
      </c>
      <c r="F67" s="89">
        <f>+[5]ระบบการควบคุมฯ!I93+[5]ระบบการควบคุมฯ!J93</f>
        <v>0</v>
      </c>
      <c r="G67" s="90">
        <f>+[5]ระบบการควบคุมฯ!K93+[5]ระบบการควบคุมฯ!L93</f>
        <v>0</v>
      </c>
      <c r="H67" s="90">
        <f>+D67-E67-F67-G67</f>
        <v>0</v>
      </c>
      <c r="I67" s="93" t="s">
        <v>42</v>
      </c>
    </row>
    <row r="68" spans="1:9" ht="55.8" x14ac:dyDescent="0.25">
      <c r="A68" s="388">
        <f>+[5]ระบบการควบคุมฯ!A95</f>
        <v>2</v>
      </c>
      <c r="B68" s="324" t="str">
        <f>+[5]ระบบการควบคุมฯ!B95</f>
        <v>โครงการพัฒนาสมรรถนะครูและบุคลากรทางการศึกษาเพื่อความเป็นเลิศ</v>
      </c>
      <c r="C68" s="327" t="str">
        <f>+[5]ระบบการควบคุมฯ!C95</f>
        <v>20004 3320 4700</v>
      </c>
      <c r="D68" s="325">
        <f>+D69</f>
        <v>0</v>
      </c>
      <c r="E68" s="325">
        <f t="shared" ref="E68:H68" si="11">+E69</f>
        <v>0</v>
      </c>
      <c r="F68" s="325">
        <f t="shared" si="11"/>
        <v>0</v>
      </c>
      <c r="G68" s="325">
        <f t="shared" si="11"/>
        <v>0</v>
      </c>
      <c r="H68" s="325">
        <f t="shared" si="11"/>
        <v>0</v>
      </c>
      <c r="I68" s="325">
        <f>+I70</f>
        <v>0</v>
      </c>
    </row>
    <row r="69" spans="1:9" ht="18.600000000000001" x14ac:dyDescent="0.25">
      <c r="A69" s="85"/>
      <c r="B69" s="107" t="str">
        <f>+[5]ระบบการควบคุมฯ!B96</f>
        <v>งบดำเนินงาน   70112xx</v>
      </c>
      <c r="C69" s="29" t="str">
        <f>+[5]ระบบการควบคุมฯ!C96</f>
        <v>20004 3320 4700 2000000</v>
      </c>
      <c r="D69" s="86">
        <f>+D71+D80+D83+D86</f>
        <v>0</v>
      </c>
      <c r="E69" s="86">
        <f>+E71+E80+E83+E86</f>
        <v>0</v>
      </c>
      <c r="F69" s="86">
        <f>+F71+F80+F83+F86</f>
        <v>0</v>
      </c>
      <c r="G69" s="86">
        <f>+G71+G80+G83+G86</f>
        <v>0</v>
      </c>
      <c r="H69" s="86">
        <f>+H71+H80+H83+H86</f>
        <v>0</v>
      </c>
      <c r="I69" s="86">
        <f t="shared" ref="I69" si="12">SUM(I70)</f>
        <v>0</v>
      </c>
    </row>
    <row r="70" spans="1:9" ht="55.8" x14ac:dyDescent="0.25">
      <c r="A70" s="91" t="str">
        <f>+[3]งบสพฐ!A40</f>
        <v>1.2.2</v>
      </c>
      <c r="B70" s="102" t="str">
        <f>+[5]ระบบการควบคุมฯ!B97</f>
        <v xml:space="preserve">กิจกรรมพัฒนาสมรรถนะครูและบุคลากรทางการศึกษาเพื่อความเป็นเลิศ </v>
      </c>
      <c r="C70" s="41" t="str">
        <f>+[5]ระบบการควบคุมฯ!C97</f>
        <v>20004 70 00140 00000</v>
      </c>
      <c r="D70" s="92">
        <f>+D71</f>
        <v>0</v>
      </c>
      <c r="E70" s="92">
        <f t="shared" ref="E70:I70" si="13">+E71</f>
        <v>0</v>
      </c>
      <c r="F70" s="92">
        <f t="shared" si="13"/>
        <v>0</v>
      </c>
      <c r="G70" s="92">
        <f t="shared" si="13"/>
        <v>0</v>
      </c>
      <c r="H70" s="92">
        <f t="shared" si="13"/>
        <v>0</v>
      </c>
      <c r="I70" s="92">
        <f t="shared" si="13"/>
        <v>0</v>
      </c>
    </row>
    <row r="71" spans="1:9" ht="18.600000000000001" x14ac:dyDescent="0.25">
      <c r="A71" s="85"/>
      <c r="B71" s="107" t="str">
        <f>+[5]ระบบการควบคุมฯ!B98</f>
        <v>งบดำเนินงาน   70112xx</v>
      </c>
      <c r="C71" s="29" t="str">
        <f>+[5]ระบบการควบคุมฯ!C98</f>
        <v>20004 3320 4700 2000000</v>
      </c>
      <c r="D71" s="86">
        <f>SUM(D72:D78)</f>
        <v>0</v>
      </c>
      <c r="E71" s="86">
        <f t="shared" ref="E71:H71" si="14">SUM(E72:E78)</f>
        <v>0</v>
      </c>
      <c r="F71" s="86">
        <f t="shared" si="14"/>
        <v>0</v>
      </c>
      <c r="G71" s="86">
        <f t="shared" si="14"/>
        <v>0</v>
      </c>
      <c r="H71" s="86">
        <f t="shared" si="14"/>
        <v>0</v>
      </c>
      <c r="I71" s="86">
        <f>SUM(I75)</f>
        <v>0</v>
      </c>
    </row>
    <row r="72" spans="1:9" ht="409.6" hidden="1" x14ac:dyDescent="0.25">
      <c r="A72" s="88" t="str">
        <f>+[5]ระบบการควบคุมฯ!A99</f>
        <v>2.1.1</v>
      </c>
      <c r="B72" s="108" t="s">
        <v>223</v>
      </c>
      <c r="C72" s="104" t="str">
        <f>+[5]ระบบการควบคุมฯ!C99</f>
        <v>ศธ 04002/ว49618 ลว. 27 พ.ย. 68 โอนครั้งที่ 114</v>
      </c>
      <c r="D72" s="89">
        <f>+[5]ระบบการควบคุมฯ!D99</f>
        <v>0</v>
      </c>
      <c r="E72" s="89">
        <f>+[5]ระบบการควบคุมฯ!G99+[5]ระบบการควบคุมฯ!H99</f>
        <v>0</v>
      </c>
      <c r="F72" s="89">
        <f>+[5]ระบบการควบคุมฯ!I99+[5]ระบบการควบคุมฯ!J99</f>
        <v>0</v>
      </c>
      <c r="G72" s="95">
        <f>+[5]ระบบการควบคุมฯ!K99+[5]ระบบการควบคุมฯ!L99</f>
        <v>0</v>
      </c>
      <c r="H72" s="95">
        <f t="shared" ref="H72:H78" si="15">+D72-E72-F72-G72</f>
        <v>0</v>
      </c>
      <c r="I72" s="93" t="s">
        <v>219</v>
      </c>
    </row>
    <row r="73" spans="1:9" ht="409.6" hidden="1" x14ac:dyDescent="0.25">
      <c r="A73" s="88" t="str">
        <f>+[5]ระบบการควบคุมฯ!A100</f>
        <v>2.1.2</v>
      </c>
      <c r="B73" s="108" t="s">
        <v>223</v>
      </c>
      <c r="C73" s="104" t="str">
        <f>+[5]ระบบการควบคุมฯ!C100</f>
        <v>ศธ 04002/ว50033 ลว. 4 ธ.ค. 68 โอนครั้งที่ 131</v>
      </c>
      <c r="D73" s="89">
        <f>+[5]ระบบการควบคุมฯ!D100</f>
        <v>0</v>
      </c>
      <c r="E73" s="89">
        <f>+[5]ระบบการควบคุมฯ!G100+[5]ระบบการควบคุมฯ!H100</f>
        <v>0</v>
      </c>
      <c r="F73" s="89">
        <f>+[5]ระบบการควบคุมฯ!I100+[5]ระบบการควบคุมฯ!J100</f>
        <v>0</v>
      </c>
      <c r="G73" s="95">
        <f>+[5]ระบบการควบคุมฯ!K100+[5]ระบบการควบคุมฯ!L100</f>
        <v>0</v>
      </c>
      <c r="H73" s="95">
        <f t="shared" si="15"/>
        <v>0</v>
      </c>
      <c r="I73" s="93" t="s">
        <v>219</v>
      </c>
    </row>
    <row r="74" spans="1:9" ht="409.6" hidden="1" x14ac:dyDescent="0.25">
      <c r="A74" s="88" t="str">
        <f>+[5]ระบบการควบคุมฯ!A101</f>
        <v>2.1.3</v>
      </c>
      <c r="B74" s="108" t="s">
        <v>223</v>
      </c>
      <c r="C74" s="104" t="str">
        <f>+[5]ระบบการควบคุมฯ!C101</f>
        <v>ที่ ศธ 04002/ว3378 ลว.26 ก.พ. 69 ครั้งที่ 337</v>
      </c>
      <c r="D74" s="89">
        <f>+[5]ระบบการควบคุมฯ!D101</f>
        <v>0</v>
      </c>
      <c r="E74" s="89">
        <f>+[5]ระบบการควบคุมฯ!G101+[5]ระบบการควบคุมฯ!H101</f>
        <v>0</v>
      </c>
      <c r="F74" s="89">
        <f>+[5]ระบบการควบคุมฯ!I101+[5]ระบบการควบคุมฯ!J101</f>
        <v>0</v>
      </c>
      <c r="G74" s="95">
        <f>+[5]ระบบการควบคุมฯ!K101+[5]ระบบการควบคุมฯ!L101</f>
        <v>0</v>
      </c>
      <c r="H74" s="95">
        <f t="shared" si="15"/>
        <v>0</v>
      </c>
      <c r="I74" s="93" t="s">
        <v>219</v>
      </c>
    </row>
    <row r="75" spans="1:9" ht="409.2" hidden="1" x14ac:dyDescent="0.25">
      <c r="A75" s="32" t="str">
        <f>+[5]ระบบการควบคุมฯ!A102</f>
        <v>2.1.4</v>
      </c>
      <c r="B75" s="32" t="str">
        <f>+[5]ระบบการควบคุมฯ!B102</f>
        <v xml:space="preserve">1. ค่าใช้จ่ายในการเดินทางสำหรับผู้เข้าร่วมโครงการพัฒนาข้าราชการครูและบุคลากรทางการศึกษาก่อนแต่งตั้งให้ดำรงตำแหน่งผู้บริหารสถานศึกษา ในสังกัดสพฐ. ประจำปีงบประมาณ พ.ศ. 2569  รุ่นที่ 3 ระหว่างวันที่ 9 – 13  พฤษภาคม  2569 ณ โรงแรมบางกอก พาเลส กรุงเทพมหานคร จำนวนเงิน 1,000.-บาท (หนึ่งพันบาทถ้วน)
2. ค่าใช้จ่ายในการเดินทางไปราชการสำหรับวิทยากรพี่เลี้ยง โครงการพัฒนาข้าราชการครูและ    
บุคลากรทางการศึกษาก่อนแต่งตั้งให้ดำรงตำแหน่งผู้บริหารสถานศึกษา ในสังกัดสพฐ. ประจำปีงบประมาณ พ.ศ. 2569 รุ่นที่ 3 ในระยะที่ 2 และระยะที่ 3  ระหว่างวันที่ 18 – 31 พฤษภาคม 2569  ณ โรงแรมบางกอก พาเลส กรุงเทพมหานคร จำนวนเงิน 8,000.-บาท
</v>
      </c>
      <c r="C75" s="32" t="str">
        <f>+[5]ระบบการควบคุมฯ!C102</f>
        <v>ศธ 04002/ว8698  ลว.25 พ.ค. 68 ครั้งที่ 577</v>
      </c>
      <c r="D75" s="89">
        <f>+[5]ระบบการควบคุมฯ!F102</f>
        <v>0</v>
      </c>
      <c r="E75" s="89">
        <f>+[5]ระบบการควบคุมฯ!G102+[5]ระบบการควบคุมฯ!H102</f>
        <v>0</v>
      </c>
      <c r="F75" s="89"/>
      <c r="G75" s="95">
        <f>+[5]ระบบการควบคุมฯ!K102+[5]ระบบการควบคุมฯ!L102</f>
        <v>0</v>
      </c>
      <c r="H75" s="95">
        <f t="shared" si="15"/>
        <v>0</v>
      </c>
      <c r="I75" s="916" t="s">
        <v>224</v>
      </c>
    </row>
    <row r="76" spans="1:9" ht="148.80000000000001" hidden="1" x14ac:dyDescent="0.25">
      <c r="A76" s="32" t="str">
        <f>+[5]ระบบการควบคุมฯ!A103</f>
        <v>2.1.1.1</v>
      </c>
      <c r="B76" s="32" t="str">
        <f>+[5]ระบบการควบคุมฯ!B103</f>
        <v xml:space="preserve">ค่าใช้จ่ายในการเดินทางเข้าร่วมโครงการพัฒนาผู้อำนวยการกลุ่มพัฒนาครูและบุคลากรทางการศึกษาของสำนักงานเขตพื้นที่การศึกษา ประจำปีงบประมาณ พ.ศ. 2569 ระหว่างวันที่ 24 - 27 พฤษภาคม  2569 ณ โรงแรมรอยัล ซิตี้กรุงเทพมหานคร                                   </v>
      </c>
      <c r="C76" s="32" t="str">
        <f>+[5]ระบบการควบคุมฯ!C103</f>
        <v>ศธ 04002/ว9340  ลว.4 มิ.ย. 69 ครั้งที่ 608</v>
      </c>
      <c r="D76" s="89">
        <f>+[5]ระบบการควบคุมฯ!F103</f>
        <v>0</v>
      </c>
      <c r="E76" s="89">
        <f>+[5]ระบบการควบคุมฯ!G103+[5]ระบบการควบคุมฯ!H103</f>
        <v>0</v>
      </c>
      <c r="F76" s="89"/>
      <c r="G76" s="95">
        <f>+[5]ระบบการควบคุมฯ!K103+[5]ระบบการควบคุมฯ!L103</f>
        <v>0</v>
      </c>
      <c r="H76" s="95">
        <f t="shared" si="15"/>
        <v>0</v>
      </c>
      <c r="I76" s="350" t="s">
        <v>160</v>
      </c>
    </row>
    <row r="77" spans="1:9" ht="93" hidden="1" x14ac:dyDescent="0.25">
      <c r="A77" s="32" t="str">
        <f>+[5]ระบบการควบคุมฯ!A104</f>
        <v>2.1.1.2</v>
      </c>
      <c r="B77" s="38" t="str">
        <f>+[5]ระบบการควบคุมฯ!B104</f>
        <v>ค่าใช้จ่ายในการเดินทางเข้าร่วมการอบรมเชิงปฏิบัติการเลขคณิตคิดเร็วด้วยเวทคณิต ระหว่างวันที่ 19 - 21 กรกฎาคม 2569 ณ โรงแรมเดอะ เล็คกาซี่ จังหวัดนนทบุรี</v>
      </c>
      <c r="C77" s="32" t="str">
        <f>+[5]ระบบการควบคุมฯ!C104</f>
        <v>ศธ 04002/ว13217  ลว. 31ก.ค. 69 ครั้งที่ 791</v>
      </c>
      <c r="D77" s="89">
        <f>+[5]ระบบการควบคุมฯ!F104</f>
        <v>0</v>
      </c>
      <c r="E77" s="89">
        <f>+[5]ระบบการควบคุมฯ!G104+[5]ระบบการควบคุมฯ!H104</f>
        <v>0</v>
      </c>
      <c r="F77" s="89"/>
      <c r="G77" s="95">
        <f>+[5]ระบบการควบคุมฯ!K104+[5]ระบบการควบคุมฯ!L104</f>
        <v>0</v>
      </c>
      <c r="H77" s="95">
        <f t="shared" si="15"/>
        <v>0</v>
      </c>
      <c r="I77" s="350"/>
    </row>
    <row r="78" spans="1:9" ht="74.400000000000006" hidden="1" x14ac:dyDescent="0.25">
      <c r="A78" s="32" t="str">
        <f>+[5]ระบบการควบคุมฯ!A105</f>
        <v>2.1.1.2</v>
      </c>
      <c r="B78" s="38" t="str">
        <f>+[5]ระบบการควบคุมฯ!B105</f>
        <v xml:space="preserve">ค่าใช้จ่ายในการบริหารจัดการสถานการณ์และช่วยเหลือสถานศึกษาที่ได้รับผลกระทบจากเหตุอุทกภัย </v>
      </c>
      <c r="C78" s="32" t="str">
        <f>+[5]ระบบการควบคุมฯ!C105</f>
        <v>ศธ 04002/ว17490 ลว. 29 กย 69 ครั้งที่ 956</v>
      </c>
      <c r="D78" s="89">
        <f>+[5]ระบบการควบคุมฯ!F105</f>
        <v>0</v>
      </c>
      <c r="E78" s="89">
        <f>+[5]ระบบการควบคุมฯ!G105+[5]ระบบการควบคุมฯ!H105</f>
        <v>0</v>
      </c>
      <c r="F78" s="89"/>
      <c r="G78" s="95">
        <f>+[5]ระบบการควบคุมฯ!K105+[5]ระบบการควบคุมฯ!L105</f>
        <v>0</v>
      </c>
      <c r="H78" s="95">
        <f t="shared" si="15"/>
        <v>0</v>
      </c>
      <c r="I78" s="350"/>
    </row>
    <row r="79" spans="1:9" ht="37.200000000000003" x14ac:dyDescent="0.25">
      <c r="A79" s="91">
        <f>+[5]ระบบการควบคุมฯ!A106</f>
        <v>2.2000000000000002</v>
      </c>
      <c r="B79" s="36" t="str">
        <f>+[5]ระบบการควบคุมฯ!B106</f>
        <v>กิจกรรมส่งเสริมโอลิมปิกวิชาการสู่ความเป็นเลิศ</v>
      </c>
      <c r="C79" s="36" t="str">
        <f>+[5]ระบบการควบคุมฯ!C106</f>
        <v>20004 70 00141 00000</v>
      </c>
      <c r="D79" s="92">
        <f>+D80</f>
        <v>0</v>
      </c>
      <c r="E79" s="92">
        <f t="shared" ref="E79:H85" si="16">+E80</f>
        <v>0</v>
      </c>
      <c r="F79" s="92">
        <f t="shared" si="16"/>
        <v>0</v>
      </c>
      <c r="G79" s="92">
        <f t="shared" si="16"/>
        <v>0</v>
      </c>
      <c r="H79" s="92">
        <f t="shared" si="16"/>
        <v>0</v>
      </c>
      <c r="I79" s="98"/>
    </row>
    <row r="80" spans="1:9" ht="37.200000000000003" x14ac:dyDescent="0.25">
      <c r="A80" s="99" t="s">
        <v>41</v>
      </c>
      <c r="B80" s="103" t="str">
        <f>+[5]ระบบการควบคุมฯ!B107</f>
        <v>งบดำเนินงาน   70112xx</v>
      </c>
      <c r="C80" s="42" t="str">
        <f>+[5]ระบบการควบคุมฯ!C107</f>
        <v>20004 3320 4700 2000000</v>
      </c>
      <c r="D80" s="86">
        <f>+D81</f>
        <v>0</v>
      </c>
      <c r="E80" s="86">
        <f t="shared" si="16"/>
        <v>0</v>
      </c>
      <c r="F80" s="86">
        <f t="shared" si="16"/>
        <v>0</v>
      </c>
      <c r="G80" s="86">
        <f t="shared" si="16"/>
        <v>0</v>
      </c>
      <c r="H80" s="101">
        <f>+D80-E80-F80-G80</f>
        <v>0</v>
      </c>
      <c r="I80" s="101"/>
    </row>
    <row r="81" spans="1:9" ht="186" hidden="1" x14ac:dyDescent="0.25">
      <c r="A81" s="88" t="s">
        <v>41</v>
      </c>
      <c r="B81" s="33" t="str">
        <f>+[5]ระบบการควบคุมฯ!B108</f>
        <v>เป็นค่าใช้จ่ายในการเดินทางของคณะทำงานและผู้เข้าร่วมการอบรมเชิงปฏิบัติการขั้นเฉพาะทางสำหรับผู้นำเครือข่ายท้องถิ่น (Local Network ; LN) และวิทยากรเครือข่ายท้องถิ่น (Local Trainer ; LT) ระดับปฐมวัย จำนวน 2 คน  จำนวน 2,000.-บาท ระดับประถมศึกษา 2 คน จำนวน 2,000 บาท</v>
      </c>
      <c r="C81" s="32" t="str">
        <f>+[5]ระบบการควบคุมฯ!C108</f>
        <v>ที่ ศธ 04002/ว6767 ลว. 24 เม.ย. 69 ครั้งที่ 457</v>
      </c>
      <c r="D81" s="89">
        <f>+[5]ระบบการควบคุมฯ!F108</f>
        <v>0</v>
      </c>
      <c r="E81" s="89">
        <f>+[5]ระบบการควบคุมฯ!G108+[5]ระบบการควบคุมฯ!H108</f>
        <v>0</v>
      </c>
      <c r="F81" s="89">
        <f>+[5]ระบบการควบคุมฯ!I108+[5]ระบบการควบคุมฯ!J108</f>
        <v>0</v>
      </c>
      <c r="G81" s="95">
        <f>+[5]ระบบการควบคุมฯ!K108+[5]ระบบการควบคุมฯ!L108</f>
        <v>0</v>
      </c>
      <c r="H81" s="95">
        <f>+D81-E81-F81-G81</f>
        <v>0</v>
      </c>
      <c r="I81" s="93" t="s">
        <v>42</v>
      </c>
    </row>
    <row r="82" spans="1:9" ht="37.200000000000003" x14ac:dyDescent="0.25">
      <c r="A82" s="91">
        <f>+[5]ระบบการควบคุมฯ!A110</f>
        <v>2.2999999999999998</v>
      </c>
      <c r="B82" s="36" t="str">
        <f>+[5]ระบบการควบคุมฯ!B110</f>
        <v>กิจกรรมยกระดับสมรรถนะทางด้านภาษาอังกฤษ</v>
      </c>
      <c r="C82" s="36" t="str">
        <f>+[5]ระบบการควบคุมฯ!C110</f>
        <v>20004 70 00142 00000</v>
      </c>
      <c r="D82" s="92">
        <f>+D83</f>
        <v>0</v>
      </c>
      <c r="E82" s="92">
        <f t="shared" si="16"/>
        <v>0</v>
      </c>
      <c r="F82" s="92">
        <f t="shared" si="16"/>
        <v>0</v>
      </c>
      <c r="G82" s="92">
        <f t="shared" si="16"/>
        <v>0</v>
      </c>
      <c r="H82" s="92">
        <f t="shared" si="16"/>
        <v>0</v>
      </c>
      <c r="I82" s="98"/>
    </row>
    <row r="83" spans="1:9" ht="37.200000000000003" x14ac:dyDescent="0.25">
      <c r="A83" s="99"/>
      <c r="B83" s="103" t="str">
        <f>+[5]ระบบการควบคุมฯ!B111</f>
        <v>งบดำเนินงาน  70112xx</v>
      </c>
      <c r="C83" s="43" t="str">
        <f>+[5]ระบบการควบคุมฯ!C111</f>
        <v>20004 3320 4700 2000000</v>
      </c>
      <c r="D83" s="86">
        <f>+D84</f>
        <v>0</v>
      </c>
      <c r="E83" s="86">
        <f t="shared" si="16"/>
        <v>0</v>
      </c>
      <c r="F83" s="86">
        <f t="shared" si="16"/>
        <v>0</v>
      </c>
      <c r="G83" s="86">
        <f t="shared" si="16"/>
        <v>0</v>
      </c>
      <c r="H83" s="101">
        <f>+D83-E83-F83-G83</f>
        <v>0</v>
      </c>
      <c r="I83" s="101"/>
    </row>
    <row r="84" spans="1:9" ht="111.6" hidden="1" x14ac:dyDescent="0.25">
      <c r="A84" s="88" t="str">
        <f>+[5]ระบบการควบคุมฯ!A112</f>
        <v>2.3.1</v>
      </c>
      <c r="B84" s="32" t="str">
        <f>+[5]ระบบการควบคุมฯ!B112</f>
        <v xml:space="preserve">ค่าใช้จ่ายในการเดินทางเข้าร่วมโครงการพัฒนาผู้อำนวยการกลุ่มพัฒนาครูและบุคลากรทางการศึกษา  ระหว่างวันที่ 4 - 6 มิถุนายน 2568 ณ โรงแรมริเวอร์ไซด์ กรุงเทพมหานคร      </v>
      </c>
      <c r="C84" s="33" t="str">
        <f>+[5]ระบบการควบคุมฯ!C112</f>
        <v>ศธ 04002/ว2600 ลว.12 มิ.ย. 68 ครั้งที่ 582</v>
      </c>
      <c r="D84" s="89">
        <f>+[5]ระบบการควบคุมฯ!F112</f>
        <v>0</v>
      </c>
      <c r="E84" s="89">
        <f>+[5]ระบบการควบคุมฯ!G112+[5]ระบบการควบคุมฯ!H112</f>
        <v>0</v>
      </c>
      <c r="F84" s="89"/>
      <c r="G84" s="95">
        <f>+[5]ระบบการควบคุมฯ!K112+[5]ระบบการควบคุมฯ!L112</f>
        <v>0</v>
      </c>
      <c r="H84" s="95">
        <f>+D84-E84-F84-G84</f>
        <v>0</v>
      </c>
      <c r="I84" s="136" t="s">
        <v>160</v>
      </c>
    </row>
    <row r="85" spans="1:9" ht="37.200000000000003" x14ac:dyDescent="0.25">
      <c r="A85" s="91">
        <f>+[5]ระบบการควบคุมฯ!A114</f>
        <v>2.4</v>
      </c>
      <c r="B85" s="36" t="str">
        <f>+[5]ระบบการควบคุมฯ!B114</f>
        <v xml:space="preserve">กิจกรรมพัฒนาครูเพื่อการจัดการเรียนรู้สู่ฐานสมรรถนะ  </v>
      </c>
      <c r="C85" s="36" t="str">
        <f>+[5]ระบบการควบคุมฯ!C114</f>
        <v>20004 70 00140 00000</v>
      </c>
      <c r="D85" s="92">
        <f>+D86</f>
        <v>0</v>
      </c>
      <c r="E85" s="92">
        <f t="shared" si="16"/>
        <v>0</v>
      </c>
      <c r="F85" s="92">
        <f t="shared" si="16"/>
        <v>0</v>
      </c>
      <c r="G85" s="92">
        <f t="shared" si="16"/>
        <v>0</v>
      </c>
      <c r="H85" s="92">
        <f t="shared" si="16"/>
        <v>0</v>
      </c>
      <c r="I85" s="98"/>
    </row>
    <row r="86" spans="1:9" ht="37.200000000000003" x14ac:dyDescent="0.25">
      <c r="A86" s="99">
        <f>+[5]ระบบการควบคุมฯ!A115</f>
        <v>0</v>
      </c>
      <c r="B86" s="42" t="str">
        <f>+[5]ระบบการควบคุมฯ!B115</f>
        <v>งบดำเนินงาน   70112xx</v>
      </c>
      <c r="C86" s="42" t="str">
        <f>+[5]ระบบการควบคุมฯ!C115</f>
        <v>20004 3320 4700 2000000</v>
      </c>
      <c r="D86" s="86">
        <f>SUM(D87)</f>
        <v>0</v>
      </c>
      <c r="E86" s="86">
        <f t="shared" ref="E86:H86" si="17">SUM(E87)</f>
        <v>0</v>
      </c>
      <c r="F86" s="86">
        <f t="shared" si="17"/>
        <v>0</v>
      </c>
      <c r="G86" s="86">
        <f t="shared" si="17"/>
        <v>0</v>
      </c>
      <c r="H86" s="86">
        <f t="shared" si="17"/>
        <v>0</v>
      </c>
      <c r="I86" s="101"/>
    </row>
    <row r="87" spans="1:9" ht="18.600000000000001" hidden="1" x14ac:dyDescent="0.25">
      <c r="A87" s="88"/>
      <c r="B87" s="151"/>
      <c r="C87" s="151"/>
      <c r="D87" s="89"/>
      <c r="E87" s="89">
        <f>+[5]ระบบการควบคุมฯ!G102+[5]ระบบการควบคุมฯ!H102</f>
        <v>0</v>
      </c>
      <c r="F87" s="95"/>
      <c r="G87" s="95"/>
      <c r="H87" s="93"/>
      <c r="I87" s="93"/>
    </row>
    <row r="88" spans="1:9" ht="18.600000000000001" hidden="1" x14ac:dyDescent="0.25">
      <c r="A88" s="88"/>
      <c r="B88" s="108"/>
      <c r="C88" s="104"/>
      <c r="D88" s="89"/>
      <c r="E88" s="89"/>
      <c r="F88" s="89"/>
      <c r="G88" s="95"/>
      <c r="H88" s="95"/>
      <c r="I88" s="93"/>
    </row>
    <row r="89" spans="1:9" ht="37.200000000000003" x14ac:dyDescent="0.25">
      <c r="A89" s="469">
        <f>+[5]ระบบการควบคุมฯ!A118</f>
        <v>3</v>
      </c>
      <c r="B89" s="470" t="str">
        <f>+[5]ระบบการควบคุมฯ!B118</f>
        <v>โครงการขับเคลื่อนการพัฒนาการศึกษาที่ยั่งยืน</v>
      </c>
      <c r="C89" s="470" t="str">
        <f>+[5]ระบบการควบคุมฯ!C118</f>
        <v>20004 3320 6300 2000000</v>
      </c>
      <c r="D89" s="471">
        <f>+D90+D91</f>
        <v>11126200</v>
      </c>
      <c r="E89" s="471">
        <f>+E95+E100+E104+E112+E115+E121+E128+E134+E144+E160+E183</f>
        <v>0</v>
      </c>
      <c r="F89" s="471">
        <f>+F95+F100+F104+F112+F115+F121+F128+F134+F144+F160+F183</f>
        <v>0</v>
      </c>
      <c r="G89" s="471">
        <f>+G90+G91</f>
        <v>0</v>
      </c>
      <c r="H89" s="471">
        <f>+H90+H91</f>
        <v>11126200</v>
      </c>
      <c r="I89" s="471"/>
    </row>
    <row r="90" spans="1:9" ht="18.600000000000001" x14ac:dyDescent="0.25">
      <c r="A90" s="85"/>
      <c r="B90" s="472" t="str">
        <f>+[5]ระบบการควบคุมฯ!B119</f>
        <v xml:space="preserve"> งบดำเนินงาน 70112xx</v>
      </c>
      <c r="C90" s="30"/>
      <c r="D90" s="86">
        <f>+D93+D101+D105+D116+D122</f>
        <v>0</v>
      </c>
      <c r="E90" s="86">
        <f t="shared" ref="E90:H90" si="18">+E93+E101+E105+E116+E122</f>
        <v>0</v>
      </c>
      <c r="F90" s="86">
        <f t="shared" si="18"/>
        <v>0</v>
      </c>
      <c r="G90" s="86">
        <f t="shared" si="18"/>
        <v>0</v>
      </c>
      <c r="H90" s="86">
        <f t="shared" si="18"/>
        <v>0</v>
      </c>
      <c r="I90" s="86"/>
    </row>
    <row r="91" spans="1:9" ht="18.600000000000001" x14ac:dyDescent="0.25">
      <c r="A91" s="85"/>
      <c r="B91" s="472" t="str">
        <f>+[5]ระบบการควบคุมฯ!B122</f>
        <v>งบรายจ่ายอื่น  7011500</v>
      </c>
      <c r="C91" s="30"/>
      <c r="D91" s="86">
        <f>+D96+D113+D129+D135+D145+D161</f>
        <v>11126200</v>
      </c>
      <c r="E91" s="86">
        <f t="shared" ref="E91:H91" si="19">+E96+E113+E129+E135+E145+E161</f>
        <v>0</v>
      </c>
      <c r="F91" s="86">
        <f t="shared" si="19"/>
        <v>0</v>
      </c>
      <c r="G91" s="86">
        <f t="shared" si="19"/>
        <v>0</v>
      </c>
      <c r="H91" s="86">
        <f t="shared" si="19"/>
        <v>11126200</v>
      </c>
      <c r="I91" s="86"/>
    </row>
    <row r="92" spans="1:9" ht="37.200000000000003" x14ac:dyDescent="0.25">
      <c r="A92" s="91">
        <f>+[5]ระบบการควบคุมฯ!A124</f>
        <v>3.1</v>
      </c>
      <c r="B92" s="27" t="str">
        <f>+[5]ระบบการควบคุมฯ!B124</f>
        <v>กิจกรรมสร้างจิตสึกในการพัฒนาคุณภาพชีวิตที่เป็นมิตรต่อสิ่งแวดล้อม</v>
      </c>
      <c r="C92" s="28" t="str">
        <f>+[5]ระบบการควบคุมฯ!C124</f>
        <v>20004 70 00037 00000</v>
      </c>
      <c r="D92" s="92">
        <f t="shared" ref="D92:I92" si="20">+D93</f>
        <v>0</v>
      </c>
      <c r="E92" s="92">
        <f t="shared" si="20"/>
        <v>0</v>
      </c>
      <c r="F92" s="92">
        <f t="shared" si="20"/>
        <v>0</v>
      </c>
      <c r="G92" s="92">
        <f t="shared" si="20"/>
        <v>0</v>
      </c>
      <c r="H92" s="92">
        <f t="shared" si="20"/>
        <v>0</v>
      </c>
      <c r="I92" s="92">
        <f t="shared" si="20"/>
        <v>0</v>
      </c>
    </row>
    <row r="93" spans="1:9" ht="37.200000000000003" x14ac:dyDescent="0.25">
      <c r="A93" s="85">
        <f>+[5]ระบบการควบคุมฯ!A125</f>
        <v>0</v>
      </c>
      <c r="B93" s="105" t="str">
        <f>+[5]ระบบการควบคุมฯ!B125</f>
        <v>งบดำเนินงาน 70112xx</v>
      </c>
      <c r="C93" s="30" t="str">
        <f>+[5]ระบบการควบคุมฯ!C125</f>
        <v xml:space="preserve">20004 3320 6300 2000000 </v>
      </c>
      <c r="D93" s="86">
        <f>SUM(D94:D96)</f>
        <v>0</v>
      </c>
      <c r="E93" s="86">
        <f t="shared" ref="E93:H93" si="21">SUM(E94:E96)</f>
        <v>0</v>
      </c>
      <c r="F93" s="86">
        <f t="shared" si="21"/>
        <v>0</v>
      </c>
      <c r="G93" s="86">
        <f t="shared" si="21"/>
        <v>0</v>
      </c>
      <c r="H93" s="86">
        <f t="shared" si="21"/>
        <v>0</v>
      </c>
      <c r="I93" s="86">
        <f>SUM(I94)</f>
        <v>0</v>
      </c>
    </row>
    <row r="94" spans="1:9" ht="167.4" hidden="1" x14ac:dyDescent="0.25">
      <c r="A94" s="88" t="str">
        <f>+[5]ระบบการควบคุมฯ!A126</f>
        <v>3.1.1</v>
      </c>
      <c r="B94" s="32" t="str">
        <f>+[5]ระบบการควบคุมฯ!B126</f>
        <v xml:space="preserve">ค่าใช้จ่ายในการเดินทางเข้าร่วมการอบรมเชิงปฏิบัติการขับเคลื่อนสิ่งแวดล้อมศึกษาและโครงการอนุรักษ์พันธุกรรมพืชอันเนื่องมาจากพระราชดำริ สมเด็จพระเทพรัตนราชสุดาฯ สยามบรมราชกุมารี  ระหว่างวันที่ 9 – 11 สิงหาคม 2569 ณ โรงแรมเอวาน่า  กรุงเทพมหานคร </v>
      </c>
      <c r="C94" s="35" t="str">
        <f>+[5]ระบบการควบคุมฯ!C126</f>
        <v>ศธ 04002/ว13902 ลว. 10 ส.ค 69 โอนครั้งที่ 845</v>
      </c>
      <c r="D94" s="89">
        <f>+[5]ระบบการควบคุมฯ!F126</f>
        <v>0</v>
      </c>
      <c r="E94" s="89">
        <f>+[5]ระบบการควบคุมฯ!G126+[5]ระบบการควบคุมฯ!H126</f>
        <v>0</v>
      </c>
      <c r="F94" s="89">
        <f>+[5]ระบบการควบคุมฯ!I126+[5]ระบบการควบคุมฯ!J126</f>
        <v>0</v>
      </c>
      <c r="G94" s="95">
        <f>+[5]ระบบการควบคุมฯ!K126+[5]ระบบการควบคุมฯ!L126</f>
        <v>0</v>
      </c>
      <c r="H94" s="95">
        <f>+D94-E94-F94-G94</f>
        <v>0</v>
      </c>
      <c r="I94" s="93" t="s">
        <v>63</v>
      </c>
    </row>
    <row r="95" spans="1:9" ht="37.200000000000003" x14ac:dyDescent="0.25">
      <c r="A95" s="91">
        <f>+[5]ระบบการควบคุมฯ!A127</f>
        <v>3.2</v>
      </c>
      <c r="B95" s="27" t="str">
        <f>+[5]ระบบการควบคุมฯ!B127</f>
        <v xml:space="preserve">กิจกรรมสานความร่วมมือภาคีเครือข่ายด้านการจัดการศึกษา </v>
      </c>
      <c r="C95" s="28" t="str">
        <f>+[5]ระบบการควบคุมฯ!C127</f>
        <v>20004 70 00078 00000</v>
      </c>
      <c r="D95" s="92">
        <f t="shared" ref="D95:I95" si="22">+D96</f>
        <v>0</v>
      </c>
      <c r="E95" s="92">
        <f t="shared" si="22"/>
        <v>0</v>
      </c>
      <c r="F95" s="92">
        <f t="shared" si="22"/>
        <v>0</v>
      </c>
      <c r="G95" s="92">
        <f t="shared" si="22"/>
        <v>0</v>
      </c>
      <c r="H95" s="92">
        <f t="shared" si="22"/>
        <v>0</v>
      </c>
      <c r="I95" s="92">
        <f t="shared" si="22"/>
        <v>0</v>
      </c>
    </row>
    <row r="96" spans="1:9" ht="18.600000000000001" x14ac:dyDescent="0.25">
      <c r="A96" s="85">
        <f>+[5]ระบบการควบคุมฯ!A128</f>
        <v>1</v>
      </c>
      <c r="B96" s="105" t="str">
        <f>+[5]ระบบการควบคุมฯ!B128</f>
        <v>งบรายจ่ายอื่น   7011500</v>
      </c>
      <c r="C96" s="30"/>
      <c r="D96" s="86">
        <f>SUM(D97:D99)</f>
        <v>0</v>
      </c>
      <c r="E96" s="86">
        <f t="shared" ref="E96:H96" si="23">SUM(E97:E99)</f>
        <v>0</v>
      </c>
      <c r="F96" s="86">
        <f t="shared" si="23"/>
        <v>0</v>
      </c>
      <c r="G96" s="86">
        <f t="shared" si="23"/>
        <v>0</v>
      </c>
      <c r="H96" s="86">
        <f t="shared" si="23"/>
        <v>0</v>
      </c>
      <c r="I96" s="86">
        <f>SUM(I97)</f>
        <v>0</v>
      </c>
    </row>
    <row r="97" spans="1:9" ht="148.80000000000001" x14ac:dyDescent="0.25">
      <c r="A97" s="88" t="str">
        <f>+[5]ระบบการควบคุมฯ!A130</f>
        <v>3.1.1.1</v>
      </c>
      <c r="B97" s="32" t="str">
        <f>+[5]ระบบการควบคุมฯ!B130</f>
        <v xml:space="preserve">ค่าใช้จ่ายในการเดินทางเข้าร่วมการอบรมเชิงปฏิบัติการส่งเสริมและพัฒนาการจัดการเรียนรู้เพื่อสิ่งแวดล้อมที่ยั่งยืน ตามหลักเศรษฐกิจหมุนเวียน รุ่นที่ 1 ระหว่างวันที่ 24 – 28 เมษายน 2566 ณ โรงแรมเดอะ ลอฟท์ รีสอร์ท กรุงเทพมหานคร </v>
      </c>
      <c r="C97" s="35" t="str">
        <f>+[5]ระบบการควบคุมฯ!C130</f>
        <v>ศธ 04002/ว1915 ลว.  11 พค 66 โอนครั้งที่ 515</v>
      </c>
      <c r="D97" s="89">
        <f>+[5]ระบบการควบคุมฯ!F130</f>
        <v>0</v>
      </c>
      <c r="E97" s="89">
        <f>+[5]ระบบการควบคุมฯ!G130+[5]ระบบการควบคุมฯ!H130</f>
        <v>0</v>
      </c>
      <c r="F97" s="89">
        <f>+[5]ระบบการควบคุมฯ!I130+[5]ระบบการควบคุมฯ!J130</f>
        <v>0</v>
      </c>
      <c r="G97" s="95">
        <f>+[5]ระบบการควบคุมฯ!K130+[5]ระบบการควบคุมฯ!L130</f>
        <v>0</v>
      </c>
      <c r="H97" s="95">
        <f>+D97-E97-F97-G97</f>
        <v>0</v>
      </c>
      <c r="I97" s="93" t="s">
        <v>63</v>
      </c>
    </row>
    <row r="98" spans="1:9" ht="111.6" hidden="1" x14ac:dyDescent="0.25">
      <c r="A98" s="88" t="str">
        <f>+[5]ระบบการควบคุมฯ!A131</f>
        <v>3.1.1</v>
      </c>
      <c r="B98" s="32" t="str">
        <f>+[5]ระบบการควบคุมฯ!B131</f>
        <v>ค่าใช้จ่ายในการเดินทางเข้าร่วมพิธีมอบเกียรติบัตรให้กับครูผู้เป็นบุคคลที่มีความกล้าหาญ ปกป้องนักเรียนให้พ้นจากอันตราย 29 พย 66 ณ อาคารราชวัลลภ ห้องประชุมจันทรเกษม ชั้น 1</v>
      </c>
      <c r="C98" s="35" t="str">
        <f>+[5]ระบบการควบคุมฯ!C131</f>
        <v xml:space="preserve">ศธ 04002/ว5680 ลว.  27 ธค  66 โอนครั้งที่ 110 </v>
      </c>
      <c r="D98" s="89"/>
      <c r="E98" s="89"/>
      <c r="F98" s="89"/>
      <c r="G98" s="89"/>
      <c r="H98" s="95">
        <f>+D98-E98-F98-G98</f>
        <v>0</v>
      </c>
      <c r="I98" s="93"/>
    </row>
    <row r="99" spans="1:9" ht="130.19999999999999" hidden="1" x14ac:dyDescent="0.25">
      <c r="A99" s="88" t="str">
        <f>+[5]ระบบการควบคุมฯ!A132</f>
        <v>3.1.2</v>
      </c>
      <c r="B99" s="32" t="str">
        <f>+[5]ระบบการควบคุมฯ!B132</f>
        <v xml:space="preserve">ค่าใช้จ่ายในการจัดอบรมหลักสูตรผู้นำด้านเทคโนโลยี  เพื่อการศึกษา (ICT Talent) ภาครัฐ รุ่นที่ 5 ระหว่างวันที่ 30 – 31 สิงหาคม 2567  ณ สถานีโทรทัศน์การศึกษาขั้นพื้นฐาน OBEC Channel อาคาร สพฐ. 1 </v>
      </c>
      <c r="C99" s="35" t="str">
        <f>+[5]ระบบการควบคุมฯ!C132</f>
        <v>ศธ 04002/ว3488 ลว.  9 สค 67 โอนครั้งที่ 297</v>
      </c>
      <c r="D99" s="89"/>
      <c r="E99" s="89"/>
      <c r="F99" s="89"/>
      <c r="G99" s="89"/>
      <c r="H99" s="95">
        <f>+D99-E99-F99-G99</f>
        <v>0</v>
      </c>
      <c r="I99" s="93" t="s">
        <v>109</v>
      </c>
    </row>
    <row r="100" spans="1:9" ht="74.400000000000006" x14ac:dyDescent="0.25">
      <c r="A100" s="91">
        <f>+[5]ระบบการควบคุมฯ!A133</f>
        <v>3.3</v>
      </c>
      <c r="B100" s="27" t="str">
        <f>+[5]ระบบการควบคุมฯ!B133</f>
        <v>กิจกรรมขับเคลื่อนนโยบายการแก้ปัญหาเด็กที่อยู่นอกระบบการศึกษาและเด็กออกกลางคันให้เข้าสู่ระบบการศึกษา</v>
      </c>
      <c r="C100" s="28" t="str">
        <f>+[5]ระบบการควบคุมฯ!C133</f>
        <v>20004 70 00085 00000</v>
      </c>
      <c r="D100" s="92">
        <f t="shared" ref="D100:I100" si="24">+D101</f>
        <v>0</v>
      </c>
      <c r="E100" s="92">
        <f t="shared" si="24"/>
        <v>0</v>
      </c>
      <c r="F100" s="92">
        <f t="shared" si="24"/>
        <v>0</v>
      </c>
      <c r="G100" s="92">
        <f t="shared" si="24"/>
        <v>0</v>
      </c>
      <c r="H100" s="92">
        <f t="shared" si="24"/>
        <v>0</v>
      </c>
      <c r="I100" s="92">
        <f t="shared" si="24"/>
        <v>0</v>
      </c>
    </row>
    <row r="101" spans="1:9" ht="37.200000000000003" x14ac:dyDescent="0.25">
      <c r="A101" s="435" t="str">
        <f>+[5]ระบบการควบคุมฯ!A134</f>
        <v>3.3.1</v>
      </c>
      <c r="B101" s="105" t="str">
        <f>+[5]ระบบการควบคุมฯ!B134</f>
        <v>งบดำเนินงาน   7011xx</v>
      </c>
      <c r="C101" s="30" t="str">
        <f>+[5]ระบบการควบคุมฯ!C134</f>
        <v>20004 3320 6300 2000000</v>
      </c>
      <c r="D101" s="86">
        <f>SUM(D102:D103)</f>
        <v>0</v>
      </c>
      <c r="E101" s="86">
        <f t="shared" ref="E101:H101" si="25">SUM(E102:E103)</f>
        <v>0</v>
      </c>
      <c r="F101" s="86">
        <f t="shared" si="25"/>
        <v>0</v>
      </c>
      <c r="G101" s="86">
        <f t="shared" si="25"/>
        <v>0</v>
      </c>
      <c r="H101" s="86">
        <f t="shared" si="25"/>
        <v>0</v>
      </c>
      <c r="I101" s="86">
        <f t="shared" ref="I101" si="26">SUM(I102)</f>
        <v>0</v>
      </c>
    </row>
    <row r="102" spans="1:9" ht="93" hidden="1" x14ac:dyDescent="0.25">
      <c r="A102" s="88" t="str">
        <f>+[5]ระบบการควบคุมฯ!A135</f>
        <v>3.3.1.1</v>
      </c>
      <c r="B102" s="32" t="str">
        <f>+[5]ระบบการควบคุมฯ!B135</f>
        <v xml:space="preserve">ค่าใช้จ่ายในการดำเนินงานโครงการขับเคลื่อนนโยบายการแก้ปัญหาเด็กที่อยู่นอกระบบการศึกษา เด็กตกหล่นและเด็กออกกลางคันให้เข้าสู่ระบบการศึกษา </v>
      </c>
      <c r="C102" s="35" t="str">
        <f>+[5]ระบบการควบคุมฯ!C135</f>
        <v>ศธ 04002/ว7448 ลว. 5 พ.ค. 69 โอนครั้งที่ 495</v>
      </c>
      <c r="D102" s="89">
        <f>+[5]ระบบการควบคุมฯ!D135</f>
        <v>0</v>
      </c>
      <c r="E102" s="89">
        <f>+[5]ระบบการควบคุมฯ!G135+[5]ระบบการควบคุมฯ!H135</f>
        <v>0</v>
      </c>
      <c r="F102" s="89"/>
      <c r="G102" s="95">
        <f>+[5]ระบบการควบคุมฯ!K135+[5]ระบบการควบคุมฯ!L135</f>
        <v>0</v>
      </c>
      <c r="H102" s="95">
        <f>+D102-E102-F102-G102</f>
        <v>0</v>
      </c>
      <c r="I102" s="93" t="s">
        <v>12</v>
      </c>
    </row>
    <row r="103" spans="1:9" ht="74.400000000000006" hidden="1" x14ac:dyDescent="0.25">
      <c r="A103" s="88" t="str">
        <f>+[5]ระบบการควบคุมฯ!A136</f>
        <v>3.3.1.2</v>
      </c>
      <c r="B103" s="32" t="str">
        <f>+[5]ระบบการควบคุมฯ!B136</f>
        <v>เพื่อสนับสนุนการดำเนินงานของสำนักงานเขตพื้นที่การศึกษาที่จัดส่งผลงานนวัตกรรมการลดอัตราการออกกลางคันของผู้เรียน</v>
      </c>
      <c r="C103" s="35" t="str">
        <f>+[5]ระบบการควบคุมฯ!C136</f>
        <v>ศธ 04002/ว41937 ลว.  4 ส.ค. 68 โอนครั้งที่ 814</v>
      </c>
      <c r="D103" s="89">
        <f>+[5]ระบบการควบคุมฯ!D136</f>
        <v>0</v>
      </c>
      <c r="E103" s="89">
        <f>+[5]ระบบการควบคุมฯ!G136+[5]ระบบการควบคุมฯ!H136</f>
        <v>0</v>
      </c>
      <c r="F103" s="89"/>
      <c r="G103" s="95">
        <f>+[5]ระบบการควบคุมฯ!K136+[5]ระบบการควบคุมฯ!L136</f>
        <v>0</v>
      </c>
      <c r="H103" s="95">
        <f>+D103-E103-F103-G103</f>
        <v>0</v>
      </c>
      <c r="I103" s="93" t="s">
        <v>12</v>
      </c>
    </row>
    <row r="104" spans="1:9" ht="37.200000000000003" x14ac:dyDescent="0.25">
      <c r="A104" s="91">
        <f>+[5]ระบบการควบคุมฯ!A141</f>
        <v>3.4</v>
      </c>
      <c r="B104" s="27" t="str">
        <f>+[5]ระบบการควบคุมฯ!B141</f>
        <v>กิจกรรมการยกระดับคุณภาพด้านวิทยาศาสตร์ศึกษาเพื่อความเป็นเลิศ</v>
      </c>
      <c r="C104" s="28" t="str">
        <f>+[5]ระบบการควบคุมฯ!C141</f>
        <v>20004 70 00093 00000</v>
      </c>
      <c r="D104" s="92">
        <f t="shared" ref="D104:I104" si="27">+D105</f>
        <v>0</v>
      </c>
      <c r="E104" s="92">
        <f t="shared" si="27"/>
        <v>0</v>
      </c>
      <c r="F104" s="92">
        <f t="shared" si="27"/>
        <v>0</v>
      </c>
      <c r="G104" s="92">
        <f t="shared" si="27"/>
        <v>0</v>
      </c>
      <c r="H104" s="92">
        <f t="shared" si="27"/>
        <v>0</v>
      </c>
      <c r="I104" s="92">
        <f t="shared" si="27"/>
        <v>0</v>
      </c>
    </row>
    <row r="105" spans="1:9" ht="37.200000000000003" x14ac:dyDescent="0.25">
      <c r="A105" s="436" t="str">
        <f>+[5]ระบบการควบคุมฯ!A142</f>
        <v>3.4.1</v>
      </c>
      <c r="B105" s="105" t="str">
        <f>+[5]ระบบการควบคุมฯ!B142</f>
        <v>งบดำเนินงาน   70112xx</v>
      </c>
      <c r="C105" s="30" t="str">
        <f>+[5]ระบบการควบคุมฯ!C142</f>
        <v>20004 3320 6300 2000000</v>
      </c>
      <c r="D105" s="86">
        <f>SUM(D106:D111)</f>
        <v>0</v>
      </c>
      <c r="E105" s="86">
        <f>SUM(E106:E111)</f>
        <v>0</v>
      </c>
      <c r="F105" s="86">
        <f>SUM(F106:F111)</f>
        <v>0</v>
      </c>
      <c r="G105" s="86">
        <f>SUM(G106:G111)</f>
        <v>0</v>
      </c>
      <c r="H105" s="86">
        <f>SUM(H106:H111)</f>
        <v>0</v>
      </c>
      <c r="I105" s="86">
        <f>SUM(I106)</f>
        <v>0</v>
      </c>
    </row>
    <row r="106" spans="1:9" ht="74.400000000000006" hidden="1" x14ac:dyDescent="0.25">
      <c r="A106" s="88" t="str">
        <f>+[5]ระบบการควบคุมฯ!A143</f>
        <v>3.4.1.1</v>
      </c>
      <c r="B106" s="44" t="str">
        <f>+[5]ระบบการควบคุมฯ!B143</f>
        <v xml:space="preserve">ค่าใช้จ่ายในการดำเนินงานของโรงเรียนในโครงการวิทยาศาสตร์พลังสิบ ระดับประถมศึกษา จำนวนเงิน 10,000.-บาท </v>
      </c>
      <c r="C106" s="35" t="str">
        <f>+[5]ระบบการควบคุมฯ!C143</f>
        <v>ศธ 04002/ว48288 ลว.  7 พย 68 โอนครั้งที่ 61</v>
      </c>
      <c r="D106" s="89">
        <f>+[5]ระบบการควบคุมฯ!F143</f>
        <v>0</v>
      </c>
      <c r="E106" s="89">
        <f>+[5]ระบบการควบคุมฯ!G143+[5]ระบบการควบคุมฯ!H143</f>
        <v>0</v>
      </c>
      <c r="F106" s="89">
        <f>+[5]ระบบการควบคุมฯ!I143+[5]ระบบการควบคุมฯ!J143</f>
        <v>0</v>
      </c>
      <c r="G106" s="89">
        <f>+[5]ระบบการควบคุมฯ!K143+[5]ระบบการควบคุมฯ!L143</f>
        <v>0</v>
      </c>
      <c r="H106" s="95">
        <f t="shared" ref="H106:H111" si="28">+D106-E106-F106-G106</f>
        <v>0</v>
      </c>
      <c r="I106" s="93" t="s">
        <v>200</v>
      </c>
    </row>
    <row r="107" spans="1:9" ht="93" hidden="1" x14ac:dyDescent="0.25">
      <c r="A107" s="88" t="str">
        <f>+[5]ระบบการควบคุมฯ!A144</f>
        <v>3.4.1.2</v>
      </c>
      <c r="B107" s="44" t="str">
        <f>+[5]ระบบการควบคุมฯ!B144</f>
        <v>ค่าใช้จ่ายในการดำเนินงานของโรงเรียนเครือข่ายโครงการวิทยาศาสตร์ศึกษาพลังสิบ ระดับประถมศึกษา 10โรงเรียน โรงเรียนละ 3,000.-บาท</v>
      </c>
      <c r="C107" s="35" t="str">
        <f>+[5]ระบบการควบคุมฯ!C144</f>
        <v>ที่ ศธ 04002/ว7495 ลว. 5 พ.ค. 69 ครั้ง 487</v>
      </c>
      <c r="D107" s="89">
        <f>+[5]ระบบการควบคุมฯ!F144</f>
        <v>0</v>
      </c>
      <c r="E107" s="89">
        <f>+[5]ระบบการควบคุมฯ!G144+[5]ระบบการควบคุมฯ!H144</f>
        <v>0</v>
      </c>
      <c r="F107" s="89"/>
      <c r="G107" s="95">
        <f>+[5]ระบบการควบคุมฯ!K144+[5]ระบบการควบคุมฯ!L144</f>
        <v>0</v>
      </c>
      <c r="H107" s="95">
        <f t="shared" si="28"/>
        <v>0</v>
      </c>
      <c r="I107" s="93" t="s">
        <v>225</v>
      </c>
    </row>
    <row r="108" spans="1:9" ht="37.200000000000003" hidden="1" x14ac:dyDescent="0.25">
      <c r="A108" s="88" t="str">
        <f>+[5]ระบบการควบคุมฯ!A145</f>
        <v>3.4.1.3</v>
      </c>
      <c r="B108" s="44" t="str">
        <f>+[5]ระบบการควบคุมฯ!B145</f>
        <v xml:space="preserve">ค่าใช้จ่ายสำหรับศูนย์วิทยาศาสตร์พลังสิบ ระดับประถมศึกษา       </v>
      </c>
      <c r="C108" s="35" t="str">
        <f>+[5]ระบบการควบคุมฯ!C145</f>
        <v>ที่ ศธ 04002/ว8780 ลว. 25 พ.ค. 69  ครั้งที่ 580</v>
      </c>
      <c r="D108" s="89">
        <f>+[5]ระบบการควบคุมฯ!F145</f>
        <v>0</v>
      </c>
      <c r="E108" s="89">
        <f>+[5]ระบบการควบคุมฯ!G145+[5]ระบบการควบคุมฯ!H145</f>
        <v>0</v>
      </c>
      <c r="F108" s="89"/>
      <c r="G108" s="95">
        <f>+[5]ระบบการควบคุมฯ!K145+[5]ระบบการควบคุมฯ!L145</f>
        <v>0</v>
      </c>
      <c r="H108" s="95">
        <f t="shared" si="28"/>
        <v>0</v>
      </c>
      <c r="I108" s="328" t="s">
        <v>200</v>
      </c>
    </row>
    <row r="109" spans="1:9" ht="55.8" hidden="1" x14ac:dyDescent="0.25">
      <c r="A109" s="88" t="str">
        <f>+[5]ระบบการควบคุมฯ!A146</f>
        <v>3.3.1.4</v>
      </c>
      <c r="B109" s="44" t="str">
        <f>+[5]ระบบการควบคุมฯ!B146</f>
        <v xml:space="preserve">ค่าใช้จ่ายในการนิเทศ ติดตาม โรงเรียนในโครงการวิทยาศาสตร์พลังสิบ ระดับประถมศึกษา  </v>
      </c>
      <c r="C109" s="35" t="str">
        <f>+[5]ระบบการควบคุมฯ!C146</f>
        <v>โอนเปลี่ยนแปลง2/69 24 กย.69</v>
      </c>
      <c r="D109" s="89">
        <f>+[5]ระบบการควบคุมฯ!F146</f>
        <v>0</v>
      </c>
      <c r="E109" s="89">
        <f>+[5]ระบบการควบคุมฯ!G146+[5]ระบบการควบคุมฯ!H146</f>
        <v>0</v>
      </c>
      <c r="F109" s="89"/>
      <c r="G109" s="95">
        <f>+[5]ระบบการควบคุมฯ!K146+[5]ระบบการควบคุมฯ!L146</f>
        <v>0</v>
      </c>
      <c r="H109" s="95">
        <f t="shared" si="28"/>
        <v>0</v>
      </c>
      <c r="I109" s="93" t="s">
        <v>64</v>
      </c>
    </row>
    <row r="110" spans="1:9" ht="37.200000000000003" hidden="1" x14ac:dyDescent="0.25">
      <c r="A110" s="88" t="str">
        <f>+[5]ระบบการควบคุมฯ!A147</f>
        <v>3.5.4</v>
      </c>
      <c r="B110" s="44" t="str">
        <f>+[5]ระบบการควบคุมฯ!B147</f>
        <v>ค่าสาธารณูปโภค</v>
      </c>
      <c r="C110" s="35" t="str">
        <f>+[5]ระบบการควบคุมฯ!C147</f>
        <v>โอนเปลี่ยนแปลง2/69 28 กย.69</v>
      </c>
      <c r="D110" s="89">
        <f>+[5]ระบบการควบคุมฯ!F147</f>
        <v>0</v>
      </c>
      <c r="E110" s="89">
        <f>+[5]ระบบการควบคุมฯ!G147+[5]ระบบการควบคุมฯ!H147</f>
        <v>0</v>
      </c>
      <c r="F110" s="89"/>
      <c r="G110" s="95">
        <f>+[5]ระบบการควบคุมฯ!K147+[5]ระบบการควบคุมฯ!L147</f>
        <v>0</v>
      </c>
      <c r="H110" s="95">
        <f t="shared" si="28"/>
        <v>0</v>
      </c>
      <c r="I110" s="93" t="s">
        <v>14</v>
      </c>
    </row>
    <row r="111" spans="1:9" ht="18.600000000000001" hidden="1" x14ac:dyDescent="0.25">
      <c r="A111" s="88" t="str">
        <f>+[5]ระบบการควบคุมฯ!A149</f>
        <v>3.3.6</v>
      </c>
      <c r="B111" s="44"/>
      <c r="C111" s="35"/>
      <c r="D111" s="89">
        <f>+[5]ระบบการควบคุมฯ!F149</f>
        <v>0</v>
      </c>
      <c r="E111" s="89">
        <f>+[5]ระบบการควบคุมฯ!G149+[5]ระบบการควบคุมฯ!H149</f>
        <v>0</v>
      </c>
      <c r="F111" s="89">
        <f>+[5]ระบบการควบคุมฯ!I149+[5]ระบบการควบคุมฯ!J149</f>
        <v>0</v>
      </c>
      <c r="G111" s="95">
        <f>+[5]ระบบการควบคุมฯ!K149+[5]ระบบการควบคุมฯ!L149</f>
        <v>0</v>
      </c>
      <c r="H111" s="95">
        <f t="shared" si="28"/>
        <v>0</v>
      </c>
      <c r="I111" s="93" t="s">
        <v>65</v>
      </c>
    </row>
    <row r="112" spans="1:9" ht="37.200000000000003" x14ac:dyDescent="0.25">
      <c r="A112" s="91">
        <f>+[5]ระบบการควบคุมฯ!A166</f>
        <v>3.5</v>
      </c>
      <c r="B112" s="27" t="str">
        <f>+[2]งบสพฐ!B83</f>
        <v>งบดำเนินงาน  70112xx</v>
      </c>
      <c r="C112" s="28" t="s">
        <v>201</v>
      </c>
      <c r="D112" s="92">
        <f t="shared" ref="D112:I112" si="29">+D113</f>
        <v>0</v>
      </c>
      <c r="E112" s="92">
        <f t="shared" si="29"/>
        <v>0</v>
      </c>
      <c r="F112" s="92">
        <f t="shared" si="29"/>
        <v>0</v>
      </c>
      <c r="G112" s="92">
        <f t="shared" si="29"/>
        <v>0</v>
      </c>
      <c r="H112" s="92">
        <f t="shared" si="29"/>
        <v>0</v>
      </c>
      <c r="I112" s="92">
        <f t="shared" si="29"/>
        <v>0</v>
      </c>
    </row>
    <row r="113" spans="1:9" ht="18.600000000000001" x14ac:dyDescent="0.25">
      <c r="A113" s="85">
        <f>+[5]ระบบการควบคุมฯ!A167</f>
        <v>0</v>
      </c>
      <c r="B113" s="105" t="str">
        <f>+[5]ระบบการควบคุมฯ!B167</f>
        <v>งบรายจ่ายอื่น   7011500</v>
      </c>
      <c r="C113" s="30"/>
      <c r="D113" s="86">
        <f t="shared" ref="D113:I113" si="30">SUM(D114)</f>
        <v>0</v>
      </c>
      <c r="E113" s="86">
        <f t="shared" si="30"/>
        <v>0</v>
      </c>
      <c r="F113" s="86">
        <f t="shared" si="30"/>
        <v>0</v>
      </c>
      <c r="G113" s="86">
        <f t="shared" si="30"/>
        <v>0</v>
      </c>
      <c r="H113" s="86">
        <f t="shared" si="30"/>
        <v>0</v>
      </c>
      <c r="I113" s="86">
        <f t="shared" si="30"/>
        <v>0</v>
      </c>
    </row>
    <row r="114" spans="1:9" ht="18.600000000000001" hidden="1" x14ac:dyDescent="0.25">
      <c r="A114" s="106"/>
      <c r="B114" s="32"/>
      <c r="C114" s="35"/>
      <c r="D114" s="89"/>
      <c r="E114" s="89"/>
      <c r="F114" s="89">
        <f>+[5]ระบบการควบคุมฯ!I168+[5]ระบบการควบคุมฯ!J168</f>
        <v>0</v>
      </c>
      <c r="G114" s="95">
        <f>+[5]ระบบการควบคุมฯ!K168+[5]ระบบการควบคุมฯ!L168</f>
        <v>0</v>
      </c>
      <c r="H114" s="95">
        <f>+D114-E114-F114-G114</f>
        <v>0</v>
      </c>
      <c r="I114" s="93" t="s">
        <v>50</v>
      </c>
    </row>
    <row r="115" spans="1:9" ht="37.200000000000003" x14ac:dyDescent="0.25">
      <c r="A115" s="91">
        <f>+[5]ระบบการควบคุมฯ!A169</f>
        <v>3.6</v>
      </c>
      <c r="B115" s="27" t="str">
        <f>+[5]ระบบการควบคุมฯ!B169</f>
        <v>กิจกรรมหลักบ้านวิทยาศาสตร์น้อยประเทศไทย ระดับประถมศึกษา</v>
      </c>
      <c r="C115" s="28" t="str">
        <f>+[5]ระบบการควบคุมฯ!C169</f>
        <v>20004 70 00108 00000</v>
      </c>
      <c r="D115" s="92">
        <f t="shared" ref="D115:I115" si="31">+D116</f>
        <v>0</v>
      </c>
      <c r="E115" s="92">
        <f t="shared" si="31"/>
        <v>0</v>
      </c>
      <c r="F115" s="92">
        <f t="shared" si="31"/>
        <v>0</v>
      </c>
      <c r="G115" s="92">
        <f t="shared" si="31"/>
        <v>0</v>
      </c>
      <c r="H115" s="92">
        <f t="shared" si="31"/>
        <v>0</v>
      </c>
      <c r="I115" s="92">
        <f t="shared" si="31"/>
        <v>0</v>
      </c>
    </row>
    <row r="116" spans="1:9" ht="18.600000000000001" x14ac:dyDescent="0.25">
      <c r="A116" s="85">
        <f>+[5]ระบบการควบคุมฯ!A170</f>
        <v>1</v>
      </c>
      <c r="B116" s="105" t="str">
        <f>+[5]ระบบการควบคุมฯ!B170</f>
        <v>งบดำเนินงาน  70112xx</v>
      </c>
      <c r="C116" s="30"/>
      <c r="D116" s="86">
        <f>SUM(D117:D120)</f>
        <v>0</v>
      </c>
      <c r="E116" s="86">
        <f t="shared" ref="E116:H116" si="32">SUM(E117:E120)</f>
        <v>0</v>
      </c>
      <c r="F116" s="86">
        <f t="shared" si="32"/>
        <v>0</v>
      </c>
      <c r="G116" s="86">
        <f t="shared" si="32"/>
        <v>0</v>
      </c>
      <c r="H116" s="86">
        <f t="shared" si="32"/>
        <v>0</v>
      </c>
      <c r="I116" s="86">
        <f>SUM(I117)</f>
        <v>0</v>
      </c>
    </row>
    <row r="117" spans="1:9" ht="244.2" hidden="1" customHeight="1" x14ac:dyDescent="0.25">
      <c r="A117" s="106" t="str">
        <f>+[5]ระบบการควบคุมฯ!A171</f>
        <v>3.6.1</v>
      </c>
      <c r="B117" s="33" t="str">
        <f>+[5]ระบบการควบคุมฯ!B171</f>
        <v xml:space="preserve">ค่าใช้จ่ายในการเดินทางเข้าร่วมการประชุมวิชาการ “บ้านนักวิทยาศาสตร์น้อย ประเทศไทย ครบรอบ 15 ปี สู่การศึกษาเพื่อการพัฒนาอย่างยั่งยืน (ESD)เฉลิมพระเกียรติ 70 พรรษา สมเด็จพระกนิษฐาธิราชเจ้า กรมสมเด็จพระเทพรัตนราชสุดาฯ สยามบรมราชกุมารี” ระหว่างวันที่ 21-23 ตุลาคม 2568 ณ มหาวิทยาลัยศรีนครินทรวิโรฒ และโรงแรมเดอะพาลาสโซ กรุงเทพมหานคร ของนางสาวเบญจวรรณ นุชโส วิทยากรเครือข่ายท้องถิ่น โรงเรียนธัญญสิทธิศิลป์   </v>
      </c>
      <c r="C117" s="35" t="str">
        <f>+[5]ระบบการควบคุมฯ!C171</f>
        <v>ศธ 04002/ว47543 ลว.  31 ตค 68 โอนครั้งที่ 21</v>
      </c>
      <c r="D117" s="89">
        <f>+[5]ระบบการควบคุมฯ!D171</f>
        <v>0</v>
      </c>
      <c r="E117" s="89">
        <f>+[5]ระบบการควบคุมฯ!G171+[5]ระบบการควบคุมฯ!H171</f>
        <v>0</v>
      </c>
      <c r="F117" s="89"/>
      <c r="G117" s="89">
        <f>+[5]ระบบการควบคุมฯ!K171+[5]ระบบการควบคุมฯ!L171</f>
        <v>0</v>
      </c>
      <c r="H117" s="95">
        <f t="shared" ref="H117:H120" si="33">+D117-E117-F117-G117</f>
        <v>0</v>
      </c>
      <c r="I117" s="93" t="s">
        <v>214</v>
      </c>
    </row>
    <row r="118" spans="1:9" ht="353.4" hidden="1" x14ac:dyDescent="0.25">
      <c r="A118" s="106" t="str">
        <f>+[5]ระบบการควบคุมฯ!A172</f>
        <v>3.6.2</v>
      </c>
      <c r="B118" s="44" t="str">
        <f>+[5]ระบบการควบคุมฯ!B172</f>
        <v xml:space="preserve">ค่าใช้จ่ายในการนิเทศ ติดตาม ประเมินผลตามแนวทางของโครงการบ้านนักวิทยาศาสตร์น้อย ประเทศไทย และสำหรับการประเมินรับตราพระราชทาน โครงการบ้านนักวิทยาศาสตร์น้อยประเทศไทย       ระดับปฐมวัย จำนวนเงิน 5,000.-บาท (ห้าพันบาทถ้วน)
2. ค่าใช้จ่ายในการนิเทศ ติดตาม ประเมินผลตามแนวทางของโครงการบ้านนักวิทยาศาสตร์น้อย ประเทศไทย และสำหรับการประเมินรับตราพระราชทาน โครงการบ้านนักวิทยาศาสตร์น้อยประเทศไทย      ระดับประถมศึกษา จำนวนเงิน 5,000.-บาท (ห้าพันบาทถ้วน)
</v>
      </c>
      <c r="C118" s="35" t="str">
        <f>+[5]ระบบการควบคุมฯ!C172</f>
        <v>ศธ 04002/ว49147 ลว.  20 พ.ย. 68 โอนครั้งที่ 90</v>
      </c>
      <c r="D118" s="89">
        <f>+[5]ระบบการควบคุมฯ!F172</f>
        <v>0</v>
      </c>
      <c r="E118" s="89">
        <f>+[5]ระบบการควบคุมฯ!G172+[5]ระบบการควบคุมฯ!H172</f>
        <v>0</v>
      </c>
      <c r="F118" s="89"/>
      <c r="G118" s="89">
        <f>+[5]ระบบการควบคุมฯ!K172+[5]ระบบการควบคุมฯ!L172</f>
        <v>0</v>
      </c>
      <c r="H118" s="95">
        <f t="shared" si="33"/>
        <v>0</v>
      </c>
      <c r="I118" s="93" t="s">
        <v>42</v>
      </c>
    </row>
    <row r="119" spans="1:9" ht="111.6" hidden="1" x14ac:dyDescent="0.25">
      <c r="A119" s="106" t="str">
        <f>+[5]ระบบการควบคุมฯ!A173</f>
        <v>3.6.3</v>
      </c>
      <c r="B119" s="44" t="str">
        <f>+[5]ระบบการควบคุมฯ!B173</f>
        <v>. เพื่อเป็นค่าใช้จ่ายในการดำเนินงานตามแนวทางของโครงการบ้านวิทยาศาสตร์น้อย ประเทศไทย ระดับปฐมวัย ปีงบประมาณ พ.ศ. 2569  19,000.-บาท  ระดับประถมศึกษา 19,000.-บาท</v>
      </c>
      <c r="C119" s="35" t="str">
        <f>+[5]ระบบการควบคุมฯ!C173</f>
        <v>ศธ 04002/ว7450/5 พ.ค.69 โอนครั้งที่ 479</v>
      </c>
      <c r="D119" s="89">
        <f>+[5]ระบบการควบคุมฯ!F173</f>
        <v>0</v>
      </c>
      <c r="E119" s="89">
        <f>+[5]ระบบการควบคุมฯ!G173+[5]ระบบการควบคุมฯ!H173</f>
        <v>0</v>
      </c>
      <c r="F119" s="89"/>
      <c r="G119" s="89">
        <f>+[5]ระบบการควบคุมฯ!K173+[5]ระบบการควบคุมฯ!L173</f>
        <v>0</v>
      </c>
      <c r="H119" s="95">
        <f t="shared" si="33"/>
        <v>0</v>
      </c>
      <c r="I119" s="93" t="s">
        <v>42</v>
      </c>
    </row>
    <row r="120" spans="1:9" ht="297.60000000000002" hidden="1" x14ac:dyDescent="0.25">
      <c r="A120" s="106" t="str">
        <f>+[5]ระบบการควบคุมฯ!A174</f>
        <v>3.5.4</v>
      </c>
      <c r="B120" s="32" t="str">
        <f>+[5]ระบบการควบคุมฯ!B174</f>
        <v xml:space="preserve">ค่าใช้จ่ายในการขยายผลการฝึกอบรมเชิงปฏิบัติการขั้นเฉพาะทางในหัวข้อ “เทคโนโลยี : จากที่นี่ไปที่นั่น” ให้กับครูผู้สอนระดับปฐมวัยและระดับประถมศึกษาในโรงเรียนที่เข้าร่วมโครงการบ้านนักวิทยาศาสตร์น้อย ประเทศไทย ประจำปีงบประมาณ พ.ศ. 2568  1. เพื่อเป็นค่าใช้จ่ายในการขยายผลตามแนวทางของโครงบ้านนักวิยาศาสตร์น้อย ประเทศไทย   1. ระดับปฐมวัย เขตละ 10,000 บาท (หนึ่งหมื่นบาทถ้วน) 2. ระดับประถมศึกษา เขตละ 10,000 บาท (หนึ่งหมื่นบาทถ้วน)
</v>
      </c>
      <c r="C120" s="35" t="str">
        <f>+[5]ระบบการควบคุมฯ!C171</f>
        <v>ศธ 04002/ว47543 ลว.  31 ตค 68 โอนครั้งที่ 21</v>
      </c>
      <c r="D120" s="89">
        <f>+[5]ระบบการควบคุมฯ!F174</f>
        <v>0</v>
      </c>
      <c r="E120" s="89">
        <f>+[5]ระบบการควบคุมฯ!G174+[5]ระบบการควบคุมฯ!H174</f>
        <v>0</v>
      </c>
      <c r="F120" s="89"/>
      <c r="G120" s="89">
        <f>+[5]ระบบการควบคุมฯ!K174+[5]ระบบการควบคุมฯ!L174</f>
        <v>0</v>
      </c>
      <c r="H120" s="95">
        <f t="shared" si="33"/>
        <v>0</v>
      </c>
      <c r="I120" s="93" t="s">
        <v>42</v>
      </c>
    </row>
    <row r="121" spans="1:9" ht="18.600000000000001" x14ac:dyDescent="0.25">
      <c r="A121" s="91">
        <f>+[5]ระบบการควบคุมฯ!A211</f>
        <v>3.7</v>
      </c>
      <c r="B121" s="27" t="str">
        <f>+[5]ระบบการควบคุมฯ!B211</f>
        <v>กิจกรรมส่งเสริมพื้นที่นวัตกรรมศึกษา</v>
      </c>
      <c r="C121" s="27" t="str">
        <f>+[5]ระบบการควบคุมฯ!C211</f>
        <v>20004 70 00150 00000</v>
      </c>
      <c r="D121" s="92">
        <f t="shared" ref="D121:I121" si="34">+D122</f>
        <v>0</v>
      </c>
      <c r="E121" s="92">
        <f t="shared" si="34"/>
        <v>0</v>
      </c>
      <c r="F121" s="92">
        <f t="shared" si="34"/>
        <v>0</v>
      </c>
      <c r="G121" s="92">
        <f t="shared" si="34"/>
        <v>0</v>
      </c>
      <c r="H121" s="92">
        <f t="shared" si="34"/>
        <v>0</v>
      </c>
      <c r="I121" s="92">
        <f t="shared" si="34"/>
        <v>0</v>
      </c>
    </row>
    <row r="122" spans="1:9" ht="18.600000000000001" x14ac:dyDescent="0.25">
      <c r="A122" s="99">
        <f>+[5]ระบบการควบคุมฯ!A212</f>
        <v>0</v>
      </c>
      <c r="B122" s="107" t="str">
        <f>+[5]ระบบการควบคุมฯ!B212</f>
        <v xml:space="preserve"> งบดำเนินงาน 70112xx</v>
      </c>
      <c r="C122" s="30"/>
      <c r="D122" s="86">
        <f>SUM(D123:D127)</f>
        <v>0</v>
      </c>
      <c r="E122" s="86">
        <f t="shared" ref="E122:I124" si="35">SUM(E123:E127)</f>
        <v>0</v>
      </c>
      <c r="F122" s="86">
        <f t="shared" si="35"/>
        <v>0</v>
      </c>
      <c r="G122" s="86">
        <f t="shared" si="35"/>
        <v>0</v>
      </c>
      <c r="H122" s="86">
        <f t="shared" si="35"/>
        <v>0</v>
      </c>
      <c r="I122" s="86">
        <f t="shared" si="35"/>
        <v>0</v>
      </c>
    </row>
    <row r="123" spans="1:9" ht="186" hidden="1" x14ac:dyDescent="0.25">
      <c r="A123" s="88" t="str">
        <f>+[5]ระบบการควบคุมฯ!A213</f>
        <v>3.7.1</v>
      </c>
      <c r="B123" s="1102" t="str">
        <f>+[5]ระบบการควบคุมฯ!B213</f>
        <v>ค่าใช้จ่ายในการเดินทางเข้าร่วมประชุมเชิงปฏิบัติการขับเคลื่อนการดำเนินงานโรงเรียนในโครงการพัฒนาเด็กและเยาชนในถิ่นทุรกันดาร ตามพระราชดำริ สมเด็จพระกนิษฐาธิราชเจ้า    กรมสมเด็จพระเทพรัตนราชสุดาฯ สยามบรมราชกุมารี ระหว่างวันที่ 19-21 กันยายน 2569 ณ โรงแรมเอวาน่า บางนา กรุงเทพมหานคร</v>
      </c>
      <c r="C123" s="34" t="str">
        <f>+[5]ระบบการควบคุมฯ!C213</f>
        <v>ศธ 04002/ว16280 ลว.11/9/2026 โอนครั้งที่ 911</v>
      </c>
      <c r="D123" s="89">
        <f>+[5]ระบบการควบคุมฯ!F213</f>
        <v>0</v>
      </c>
      <c r="E123" s="89">
        <f>+[5]ระบบการควบคุมฯ!G213+[5]ระบบการควบคุมฯ!H213</f>
        <v>0</v>
      </c>
      <c r="F123" s="89">
        <f>+[5]ระบบการควบคุมฯ!I213+[5]ระบบการควบคุมฯ!J213</f>
        <v>0</v>
      </c>
      <c r="G123" s="89">
        <f>+[5]ระบบการควบคุมฯ!K213+[5]ระบบการควบคุมฯ!L213</f>
        <v>0</v>
      </c>
      <c r="H123" s="89">
        <f>+D123-E123-F123-G123</f>
        <v>0</v>
      </c>
      <c r="I123" s="136" t="s">
        <v>246</v>
      </c>
    </row>
    <row r="124" spans="1:9" ht="18.600000000000001" hidden="1" x14ac:dyDescent="0.25">
      <c r="A124" s="88">
        <f>+[5]ระบบการควบคุมฯ!A214</f>
        <v>0</v>
      </c>
      <c r="B124" s="1103">
        <f>+[5]ระบบการควบคุมฯ!B214</f>
        <v>0</v>
      </c>
      <c r="C124" s="34"/>
      <c r="D124" s="89"/>
      <c r="E124" s="89"/>
      <c r="F124" s="89"/>
      <c r="G124" s="89"/>
      <c r="H124" s="89"/>
      <c r="I124" s="89">
        <f t="shared" si="35"/>
        <v>0</v>
      </c>
    </row>
    <row r="125" spans="1:9" ht="18.600000000000001" hidden="1" x14ac:dyDescent="0.25">
      <c r="A125" s="106"/>
      <c r="B125" s="32"/>
      <c r="C125" s="35"/>
      <c r="D125" s="89"/>
      <c r="E125" s="89"/>
      <c r="F125" s="89"/>
      <c r="G125" s="95"/>
      <c r="H125" s="95"/>
      <c r="I125" s="93"/>
    </row>
    <row r="126" spans="1:9" ht="18.600000000000001" hidden="1" x14ac:dyDescent="0.25">
      <c r="A126" s="106"/>
      <c r="B126" s="32"/>
      <c r="C126" s="35"/>
      <c r="D126" s="89"/>
      <c r="E126" s="89"/>
      <c r="F126" s="89"/>
      <c r="G126" s="95"/>
      <c r="H126" s="95"/>
      <c r="I126" s="93"/>
    </row>
    <row r="127" spans="1:9" ht="18.600000000000001" hidden="1" x14ac:dyDescent="0.25">
      <c r="A127" s="106"/>
      <c r="B127" s="32"/>
      <c r="C127" s="35"/>
      <c r="D127" s="89"/>
      <c r="E127" s="89"/>
      <c r="F127" s="89"/>
      <c r="G127" s="95"/>
      <c r="H127" s="95"/>
      <c r="I127" s="93"/>
    </row>
    <row r="128" spans="1:9" ht="55.8" x14ac:dyDescent="0.25">
      <c r="A128" s="91">
        <f>+[5]ระบบการควบคุมฯ!A215</f>
        <v>3.8</v>
      </c>
      <c r="B128" s="27" t="str">
        <f>+[5]ระบบการควบคุมฯ!B215</f>
        <v xml:space="preserve">กิจกรรมจัดหาบุคลากรสนับสนุน การปฏิบัติงานให้ราชการ กิจกรรมรองครูผู้ทรงคุณค่าแห่งแผ่นดิน </v>
      </c>
      <c r="C128" s="27" t="str">
        <f>+[5]ระบบการควบคุมฯ!C215</f>
        <v xml:space="preserve">20004 70 00154 86190 </v>
      </c>
      <c r="D128" s="92">
        <f t="shared" ref="D128:I128" si="36">+D129</f>
        <v>110500</v>
      </c>
      <c r="E128" s="92">
        <f t="shared" si="36"/>
        <v>0</v>
      </c>
      <c r="F128" s="92">
        <f t="shared" si="36"/>
        <v>0</v>
      </c>
      <c r="G128" s="92">
        <f t="shared" si="36"/>
        <v>0</v>
      </c>
      <c r="H128" s="92">
        <f t="shared" si="36"/>
        <v>110500</v>
      </c>
      <c r="I128" s="92">
        <f t="shared" si="36"/>
        <v>0</v>
      </c>
    </row>
    <row r="129" spans="1:9" ht="37.200000000000003" x14ac:dyDescent="0.25">
      <c r="A129" s="85">
        <f>+[5]ระบบการควบคุมฯ!A216</f>
        <v>0</v>
      </c>
      <c r="B129" s="107" t="str">
        <f>+[5]ระบบการควบคุมฯ!B216</f>
        <v xml:space="preserve"> งบรายจ่ายอื่น 7011500</v>
      </c>
      <c r="C129" s="30" t="str">
        <f>+[5]ระบบการควบคุมฯ!C216</f>
        <v>20004 3300 6300 5000008</v>
      </c>
      <c r="D129" s="86">
        <f t="shared" ref="D129:I129" si="37">SUM(D130)</f>
        <v>110500</v>
      </c>
      <c r="E129" s="86">
        <f t="shared" si="37"/>
        <v>0</v>
      </c>
      <c r="F129" s="86">
        <f t="shared" si="37"/>
        <v>0</v>
      </c>
      <c r="G129" s="86">
        <f t="shared" si="37"/>
        <v>0</v>
      </c>
      <c r="H129" s="86">
        <f t="shared" si="37"/>
        <v>110500</v>
      </c>
      <c r="I129" s="86">
        <f t="shared" si="37"/>
        <v>0</v>
      </c>
    </row>
    <row r="130" spans="1:9" ht="93" x14ac:dyDescent="0.25">
      <c r="A130" s="88" t="str">
        <f>+[5]ระบบการควบคุมฯ!A217</f>
        <v>3.8.1</v>
      </c>
      <c r="B130" s="104" t="str">
        <f>+[5]ระบบการควบคุมฯ!B217</f>
        <v>ค่าตอบแทนการจ้างอัตราจ้างครูผู้ทรงคุณค่าแห่งแผ่นดิน งวดที่ 1 ระยะเวลา 6 เดือน 15 วัน (พฤศจิกายน 2569 – มิถุนายน 2570)  1 อัตรา 110,500 บาท</v>
      </c>
      <c r="C130" s="35" t="str">
        <f>+[5]ระบบการควบคุมฯ!C217</f>
        <v>ศธ 04002/ว18941 ลว.26/10/2026 โอนครั้งที่ 22</v>
      </c>
      <c r="D130" s="89">
        <f>+[5]ระบบการควบคุมฯ!F217</f>
        <v>110500</v>
      </c>
      <c r="E130" s="89">
        <f>+[5]ระบบการควบคุมฯ!G217+[5]ระบบการควบคุมฯ!H217</f>
        <v>0</v>
      </c>
      <c r="F130" s="89">
        <f>+[5]ระบบการควบคุมฯ!I217+[5]ระบบการควบคุมฯ!J217</f>
        <v>0</v>
      </c>
      <c r="G130" s="89">
        <f>+[5]ระบบการควบคุมฯ!K217+[5]ระบบการควบคุมฯ!L217</f>
        <v>0</v>
      </c>
      <c r="H130" s="95">
        <f>+D130-E130-F130-G130</f>
        <v>110500</v>
      </c>
      <c r="I130" s="93" t="s">
        <v>14</v>
      </c>
    </row>
    <row r="131" spans="1:9" ht="111.6" hidden="1" x14ac:dyDescent="0.25">
      <c r="A131" s="88" t="str">
        <f>+[5]ระบบการควบคุมฯ!A218</f>
        <v>3.8.1.1</v>
      </c>
      <c r="B131" s="104" t="str">
        <f>+[5]ระบบการควบคุมฯ!B218</f>
        <v>ครูผู้ทรงคุณค่าแห่งแผ่นดิน ครั้งที่ 2 ระยะเวลา 2 เดือน 14 วัน (14 พฤษภาคม 2569 – 30 มิถุนายน  2569)   จำนวน 1 อัตรา อัตราเดือนละ 17,000.-บาท  พฤษภาคม 2569 7,700 บาทจำนวนเงิน 42,500 บาท</v>
      </c>
      <c r="C131" s="35" t="str">
        <f>+[5]ระบบการควบคุมฯ!C218</f>
        <v>ศธ 04002/ว5850 ลว. 8/4/2026 โอนครั้งที่ 412</v>
      </c>
      <c r="D131" s="89"/>
      <c r="E131" s="89"/>
      <c r="F131" s="89"/>
      <c r="G131" s="95"/>
      <c r="H131" s="95"/>
      <c r="I131" s="93"/>
    </row>
    <row r="132" spans="1:9" ht="55.8" hidden="1" x14ac:dyDescent="0.25">
      <c r="A132" s="88">
        <f>+[5]ระบบการควบคุมฯ!A219</f>
        <v>0</v>
      </c>
      <c r="B132" s="104" t="str">
        <f>+[5]ระบบการควบคุมฯ!B219</f>
        <v>โอนไปตู้สาขาโทรศัพท์ และงบดำเนินงาน 92,700.-บาท (ตู้สาขา 34000+งบดำเนินงาน 58,700)</v>
      </c>
      <c r="C132" s="35" t="str">
        <f>+[5]ระบบการควบคุมฯ!C219</f>
        <v>โอนเปลี่ยนแปลง 2/2569 ลว. 28 ก.ย. 69</v>
      </c>
      <c r="D132" s="89"/>
      <c r="E132" s="89"/>
      <c r="F132" s="89"/>
      <c r="G132" s="95"/>
      <c r="H132" s="95"/>
      <c r="I132" s="93"/>
    </row>
    <row r="133" spans="1:9" ht="18.600000000000001" hidden="1" x14ac:dyDescent="0.25">
      <c r="A133" s="88">
        <f>+[5]ระบบการควบคุมฯ!A220</f>
        <v>0</v>
      </c>
      <c r="B133" s="104">
        <f>+[5]ระบบการควบคุมฯ!B220</f>
        <v>0</v>
      </c>
      <c r="C133" s="35">
        <f>+[5]ระบบการควบคุมฯ!C220</f>
        <v>0</v>
      </c>
      <c r="D133" s="89"/>
      <c r="E133" s="89"/>
      <c r="F133" s="89"/>
      <c r="G133" s="95"/>
      <c r="H133" s="95"/>
      <c r="I133" s="93"/>
    </row>
    <row r="134" spans="1:9" ht="55.8" x14ac:dyDescent="0.25">
      <c r="A134" s="91">
        <f>+[5]ระบบการควบคุมฯ!A223</f>
        <v>3.9</v>
      </c>
      <c r="B134" s="27" t="str">
        <f>+[5]ระบบการควบคุมฯ!B223</f>
        <v>กิจกรรมจัดหาบุคลากรสนับสนุนการปฏิบัติงานให้ราชการ (คืนครูสำหรับเด็กพิการ)</v>
      </c>
      <c r="C134" s="27" t="str">
        <f>+[5]ระบบการควบคุมฯ!C223</f>
        <v>20004 69 00154 00122</v>
      </c>
      <c r="D134" s="92">
        <f t="shared" ref="D134:I134" si="38">+D135</f>
        <v>1953000</v>
      </c>
      <c r="E134" s="92">
        <f t="shared" si="38"/>
        <v>0</v>
      </c>
      <c r="F134" s="92">
        <f t="shared" si="38"/>
        <v>0</v>
      </c>
      <c r="G134" s="92">
        <f t="shared" si="38"/>
        <v>0</v>
      </c>
      <c r="H134" s="92">
        <f t="shared" si="38"/>
        <v>1953000</v>
      </c>
      <c r="I134" s="92">
        <f t="shared" si="38"/>
        <v>0</v>
      </c>
    </row>
    <row r="135" spans="1:9" ht="37.200000000000003" x14ac:dyDescent="0.25">
      <c r="A135" s="85">
        <f>+[5]ระบบการควบคุมฯ!A224</f>
        <v>0</v>
      </c>
      <c r="B135" s="107" t="str">
        <f>+[5]ระบบการควบคุมฯ!B224</f>
        <v xml:space="preserve"> งบรายจ่ายอื่น 7011500</v>
      </c>
      <c r="C135" s="30" t="str">
        <f>+[5]ระบบการควบคุมฯ!C224</f>
        <v>20004 3300 6300 5000001</v>
      </c>
      <c r="D135" s="86">
        <f>SUM(D136:D140)</f>
        <v>1953000</v>
      </c>
      <c r="E135" s="86">
        <f>SUM(E136:E140)</f>
        <v>0</v>
      </c>
      <c r="F135" s="86">
        <f>SUM(F136:F140)</f>
        <v>0</v>
      </c>
      <c r="G135" s="86">
        <f>SUM(G136:G140)</f>
        <v>0</v>
      </c>
      <c r="H135" s="86">
        <f>SUM(H136:H140)</f>
        <v>1953000</v>
      </c>
      <c r="I135" s="86">
        <f>SUM(I136)</f>
        <v>0</v>
      </c>
    </row>
    <row r="136" spans="1:9" ht="37.200000000000003" x14ac:dyDescent="0.25">
      <c r="A136" s="88" t="str">
        <f>+[5]ระบบการควบคุมฯ!A225</f>
        <v>3.9.1</v>
      </c>
      <c r="B136" s="104" t="str">
        <f>+[5]ระบบการควบคุมฯ!B225</f>
        <v>จ้างเหมาพี่เลี้ยงเด็กพิการ  จำนวน 31 อัตรา  ครั้งที่ 1 (ต.ค.69-เม.ย.70)</v>
      </c>
      <c r="C136" s="104" t="str">
        <f>+[5]ระบบการควบคุมฯ!C225</f>
        <v>ศธ 04002/ว18752 ลว 21 ต.ค. 69 ครั้งที่ 13</v>
      </c>
      <c r="D136" s="89">
        <f>+[5]ระบบการควบคุมฯ!F225</f>
        <v>1953000</v>
      </c>
      <c r="E136" s="89">
        <f>+[5]ระบบการควบคุมฯ!G225+[5]ระบบการควบคุมฯ!H225</f>
        <v>0</v>
      </c>
      <c r="F136" s="89">
        <f>+[5]ระบบการควบคุมฯ!I225+[5]ระบบการควบคุมฯ!J225</f>
        <v>0</v>
      </c>
      <c r="G136" s="89">
        <f>+[5]ระบบการควบคุมฯ!K225+[5]ระบบการควบคุมฯ!L225</f>
        <v>0</v>
      </c>
      <c r="H136" s="95">
        <f>+D136-E136-F136-G136</f>
        <v>1953000</v>
      </c>
      <c r="I136" s="93" t="s">
        <v>14</v>
      </c>
    </row>
    <row r="137" spans="1:9" ht="55.8" x14ac:dyDescent="0.25">
      <c r="A137" s="88" t="str">
        <f>+[5]ระบบการควบคุมฯ!A226</f>
        <v>3.9.1.1</v>
      </c>
      <c r="B137" s="104" t="str">
        <f>+[5]ระบบการควบคุมฯ!B226</f>
        <v xml:space="preserve">จ้างเหมาพี่เลี้ยงเด็กพิการ  จำนวน 36 อัตรา ครั้งที่ 1 (ตุลาคม 68 -ม.ค 69) ค่าจ้าง 1,296,000 บาท </v>
      </c>
      <c r="C137" s="104" t="str">
        <f>+[5]ระบบการควบคุมฯ!C226</f>
        <v>ศธ 04002/ว47742 ลว 30 ตค 68 ครั้งที่ 34</v>
      </c>
      <c r="D137" s="89"/>
      <c r="E137" s="89"/>
      <c r="F137" s="89"/>
      <c r="G137" s="89"/>
      <c r="H137" s="95"/>
      <c r="I137" s="93" t="s">
        <v>14</v>
      </c>
    </row>
    <row r="138" spans="1:9" ht="55.8" hidden="1" x14ac:dyDescent="0.25">
      <c r="A138" s="88" t="str">
        <f>+[5]ระบบการควบคุมฯ!A227</f>
        <v>3.9.1.2</v>
      </c>
      <c r="B138" s="104" t="str">
        <f>+[5]ระบบการควบคุมฯ!B227</f>
        <v xml:space="preserve">จ้างเหมาพี่เลี้ยงเด็กพิการ  จำนวน 39 อัตรา ครั้งที่ 2 (ตุลาคม 68 -ม.ค 69) ค่าจ้าง 270,300 บาท </v>
      </c>
      <c r="C138" s="104" t="str">
        <f>+[5]ระบบการควบคุมฯ!C227</f>
        <v>ศธ 04002/ว338 ลว 26 ก.พ. 69 ครั้งที่ 338</v>
      </c>
      <c r="D138" s="89"/>
      <c r="E138" s="89"/>
      <c r="F138" s="89"/>
      <c r="G138" s="89"/>
      <c r="H138" s="95">
        <f>+D138-E138-F138-G138</f>
        <v>0</v>
      </c>
      <c r="I138" s="93" t="s">
        <v>14</v>
      </c>
    </row>
    <row r="139" spans="1:9" ht="55.8" hidden="1" x14ac:dyDescent="0.25">
      <c r="A139" s="88" t="str">
        <f>+[5]ระบบการควบคุมฯ!A228</f>
        <v>3.9.1.3</v>
      </c>
      <c r="B139" s="104" t="str">
        <f>+[5]ระบบการควบคุมฯ!B228</f>
        <v>จ้างเหมาพี่เลี้ยงเด็กพิการ    ระยะ 1 เดือน ครั้งที่ 3  เดือนมีนาคม 2569 จำนวนเงิน 351,000 บาท</v>
      </c>
      <c r="C139" s="104" t="str">
        <f>+[5]ระบบการควบคุมฯ!C228</f>
        <v>ศธ 04002/ว5159 ลว 26 มี.ค. 69 ครั้งที่ 397</v>
      </c>
      <c r="D139" s="89"/>
      <c r="E139" s="89"/>
      <c r="F139" s="89"/>
      <c r="G139" s="95"/>
      <c r="H139" s="95"/>
      <c r="I139" s="93"/>
    </row>
    <row r="140" spans="1:9" ht="74.400000000000006" hidden="1" x14ac:dyDescent="0.25">
      <c r="A140" s="88" t="str">
        <f>+[5]ระบบการควบคุมฯ!A229</f>
        <v>3.9.1.4</v>
      </c>
      <c r="B140" s="104" t="str">
        <f>+[5]ระบบการควบคุมฯ!B229</f>
        <v>จ้างเหมาพี่เลี้ยงเด็กพิการ  ครั้งที่ 4 ระยะเวลา 2 เดือน 39 อัตรา เดือนเมษายน - พฤษภาคม 2569 จำนวนเงิน 702,000 บาท</v>
      </c>
      <c r="C140" s="104" t="str">
        <f>+[5]ระบบการควบคุมฯ!C229</f>
        <v>ศธ 04002/ว6217 ลว 17 เม.ย. 69 ครั้งที่ 429</v>
      </c>
      <c r="D140" s="89"/>
      <c r="E140" s="89"/>
      <c r="F140" s="89"/>
      <c r="G140" s="95"/>
      <c r="H140" s="95"/>
      <c r="I140" s="93"/>
    </row>
    <row r="141" spans="1:9" ht="74.400000000000006" hidden="1" x14ac:dyDescent="0.25">
      <c r="A141" s="88" t="str">
        <f>+[5]ระบบการควบคุมฯ!A230</f>
        <v>3.9.1.5</v>
      </c>
      <c r="B141" s="104" t="str">
        <f>+[5]ระบบการควบคุมฯ!B230</f>
        <v>จ้างเหมาพี่เลี้ยงเด็กพิการ  ครั้งที่ 5 ระยะเวลา 1 เดือน 39 อัตรา เดือนมิถุนายน 2569 จำนวนเงิน 280,600 บาท</v>
      </c>
      <c r="C141" s="104" t="str">
        <f>+[5]ระบบการควบคุมฯ!C230</f>
        <v>ศธ 04002/ว    ลว 29 มิ.ย. 69 ครั้งที่ 670</v>
      </c>
      <c r="D141" s="89"/>
      <c r="E141" s="89"/>
      <c r="F141" s="89"/>
      <c r="G141" s="95"/>
      <c r="H141" s="95"/>
      <c r="I141" s="93"/>
    </row>
    <row r="142" spans="1:9" ht="74.400000000000006" hidden="1" x14ac:dyDescent="0.25">
      <c r="A142" s="88" t="str">
        <f>+[5]ระบบการควบคุมฯ!A231</f>
        <v>3.9.1.6</v>
      </c>
      <c r="B142" s="104" t="str">
        <f>+[5]ระบบการควบคุมฯ!B231</f>
        <v>จ้างเหมาพี่เลี้ยงเด็กพิการ  ครั้งที่ 6 ระยะเวลา 1 เดือน 39 อัตรา เดือนกรกฎาคม 2569 จำนวนเงิน 351,000 บาท</v>
      </c>
      <c r="C142" s="104" t="str">
        <f>+[5]ระบบการควบคุมฯ!C231</f>
        <v>ศธ 04002/ว12574 ลว 22 ก.ค. 69 ครั้งที่ 749</v>
      </c>
      <c r="D142" s="89"/>
      <c r="E142" s="89"/>
      <c r="F142" s="89"/>
      <c r="G142" s="95"/>
      <c r="H142" s="95"/>
      <c r="I142" s="93"/>
    </row>
    <row r="143" spans="1:9" ht="74.400000000000006" hidden="1" x14ac:dyDescent="0.25">
      <c r="A143" s="88" t="str">
        <f>+[5]ระบบการควบคุมฯ!A232</f>
        <v>3.9.1.6</v>
      </c>
      <c r="B143" s="104" t="str">
        <f>+[5]ระบบการควบคุมฯ!B232</f>
        <v>จ้างเหมาพี่เลี้ยงเด็กพิการ  ครั้งที่ 7 ระยะเวลา 2 เดือน 39 อัตรา เดือนสิงหาคม - กันยายน 2569 จำนวนเงิน 702,000 บาท</v>
      </c>
      <c r="C143" s="104" t="str">
        <f>+[5]ระบบการควบคุมฯ!C232</f>
        <v>ศธ 04002/ว15097 ลว 28 ส.ค. 69 ครั้งที่ 896</v>
      </c>
      <c r="D143" s="89"/>
      <c r="E143" s="89"/>
      <c r="F143" s="89"/>
      <c r="G143" s="95"/>
      <c r="H143" s="95"/>
      <c r="I143" s="93"/>
    </row>
    <row r="144" spans="1:9" ht="55.8" x14ac:dyDescent="0.25">
      <c r="A144" s="390">
        <f>+[5]ระบบการควบคุมฯ!A234</f>
        <v>3.1</v>
      </c>
      <c r="B144" s="27" t="str">
        <f>+[5]ระบบการควบคุมฯ!B234</f>
        <v>กิจกรรมจัดหาบุคลากรสนับสนุนการปฏิบัติงานให้ราชการ (คืนครูสำหรับผู้จบการศึกษาขั้นพื้นฐาน)</v>
      </c>
      <c r="C144" s="27" t="str">
        <f>+[5]ระบบการควบคุมฯ!C234</f>
        <v>20004 70 00154 00153</v>
      </c>
      <c r="D144" s="92">
        <f t="shared" ref="D144:I144" si="39">+D145</f>
        <v>1592700</v>
      </c>
      <c r="E144" s="92">
        <f t="shared" si="39"/>
        <v>0</v>
      </c>
      <c r="F144" s="92">
        <f t="shared" si="39"/>
        <v>0</v>
      </c>
      <c r="G144" s="92">
        <f t="shared" si="39"/>
        <v>0</v>
      </c>
      <c r="H144" s="92">
        <f t="shared" si="39"/>
        <v>1592700</v>
      </c>
      <c r="I144" s="92">
        <f t="shared" si="39"/>
        <v>0</v>
      </c>
    </row>
    <row r="145" spans="1:9" ht="37.200000000000003" x14ac:dyDescent="0.25">
      <c r="A145" s="85">
        <f>+[5]ระบบการควบคุมฯ!A245</f>
        <v>0</v>
      </c>
      <c r="B145" s="107" t="str">
        <f>+[5]ระบบการควบคุมฯ!B245</f>
        <v xml:space="preserve"> งบรายจ่ายอื่น 7011500</v>
      </c>
      <c r="C145" s="30" t="str">
        <f>+[5]ระบบการควบคุมฯ!C245</f>
        <v>20004 3300 6300 5000005</v>
      </c>
      <c r="D145" s="86">
        <f>SUM(D146:D159)</f>
        <v>1592700</v>
      </c>
      <c r="E145" s="86">
        <f t="shared" ref="E145:H145" si="40">SUM(E146:E159)</f>
        <v>0</v>
      </c>
      <c r="F145" s="86">
        <f t="shared" si="40"/>
        <v>0</v>
      </c>
      <c r="G145" s="86">
        <f t="shared" si="40"/>
        <v>0</v>
      </c>
      <c r="H145" s="86">
        <f t="shared" si="40"/>
        <v>1592700</v>
      </c>
      <c r="I145" s="86">
        <f>SUM(I146)</f>
        <v>0</v>
      </c>
    </row>
    <row r="146" spans="1:9" ht="93" x14ac:dyDescent="0.25">
      <c r="A146" s="88" t="str">
        <f>+[5]ระบบการควบคุมฯ!A247</f>
        <v>3.10.1</v>
      </c>
      <c r="B146" s="104" t="str">
        <f>+[5]ระบบการควบคุมฯ!B247</f>
        <v>ค่าจ้างบุคลากรปฏิบัติงานในสำนักงานเขตพื้นที่การศึกษาที่ขาดแคลน  จำนวน 4 อัตรา   ครั้งที่ 1  (ต.ค.69 - มี.ค 70 ) จำนวนเงิน 216,000.-บาท</v>
      </c>
      <c r="C146" s="104" t="str">
        <f>+[5]ระบบการควบคุมฯ!C247</f>
        <v>ศธ 04002/ว19353 ลว.29/ต.ค./2569 โอนครั้งที่ 39</v>
      </c>
      <c r="D146" s="89">
        <f>+[5]ระบบการควบคุมฯ!F247</f>
        <v>216000</v>
      </c>
      <c r="E146" s="89"/>
      <c r="F146" s="89">
        <f>+[5]ระบบการควบคุมฯ!I247+[5]ระบบการควบคุมฯ!J247</f>
        <v>0</v>
      </c>
      <c r="G146" s="95">
        <f>+[5]ระบบการควบคุมฯ!K247+[5]ระบบการควบคุมฯ!L247</f>
        <v>0</v>
      </c>
      <c r="H146" s="95">
        <f>+D146-E146-F146-G146</f>
        <v>216000</v>
      </c>
      <c r="I146" s="93" t="s">
        <v>14</v>
      </c>
    </row>
    <row r="147" spans="1:9" ht="74.400000000000006" hidden="1" x14ac:dyDescent="0.25">
      <c r="A147" s="88" t="str">
        <f>+[5]ระบบการควบคุมฯ!A248</f>
        <v>3.10.1.1</v>
      </c>
      <c r="B147" s="104" t="str">
        <f>+[5]ระบบการควบคุมฯ!B248</f>
        <v>ค่าจ้างบุคลากรปฏิบัติงานในสำนักงานเขตพื้นที่การศึกษาที่ขาดแคลน จำนวน 4 อัตรา   ครั้งที่ 2  ก.พ. 69 จำนวนเงิน 31,300.-บาท</v>
      </c>
      <c r="C147" s="104" t="str">
        <f>+[5]ระบบการควบคุมฯ!C248</f>
        <v>ศธ 04002/ว2505 ลว. 12 ก.พ. 69 โอนครั้งที่ 300</v>
      </c>
      <c r="D147" s="89"/>
      <c r="E147" s="389"/>
      <c r="F147" s="389"/>
      <c r="G147" s="389"/>
      <c r="H147" s="95"/>
      <c r="I147" s="93" t="s">
        <v>14</v>
      </c>
    </row>
    <row r="148" spans="1:9" ht="93" hidden="1" x14ac:dyDescent="0.25">
      <c r="A148" s="542" t="str">
        <f>+[5]ระบบการควบคุมฯ!A249</f>
        <v>3.10.1.2</v>
      </c>
      <c r="B148" s="104" t="str">
        <f>+[5]ระบบการควบคุมฯ!B249</f>
        <v>ค่าจ้างบุคลากรปฏิบัติงานในสำนักงานเขตพื้นที่การศึกษาที่ขาดแคลน จำนวน 4 อัตรา   ครั้งที่ 3  (เดือนมีนาคม 69) จำนวนเงิน 36,000.-บาท</v>
      </c>
      <c r="C148" s="104" t="str">
        <f>+[5]ระบบการควบคุมฯ!C249</f>
        <v>ศธ 04002/ว   ลว. 26 มี.ค. 69 โอนครั้งที่ 401</v>
      </c>
      <c r="D148" s="89"/>
      <c r="E148" s="89"/>
      <c r="F148" s="89"/>
      <c r="G148" s="95"/>
      <c r="H148" s="95"/>
      <c r="I148" s="93"/>
    </row>
    <row r="149" spans="1:9" ht="93" hidden="1" x14ac:dyDescent="0.25">
      <c r="A149" s="542" t="str">
        <f>+[5]ระบบการควบคุมฯ!A250</f>
        <v>3.10.1.3</v>
      </c>
      <c r="B149" s="104" t="str">
        <f>+[5]ระบบการควบคุมฯ!B250</f>
        <v>ค่าจ้างบุคลากรปฏิบัติงานในสำนักงานเขตพื้นที่การศึกษาที่ขาดแคลน จำนวน 4 อัตรา   ครั้งที่ 4  2 เดือน (เดือนเมษายน-พฤษภาคม 69) จำนวนเงิน 72,000.-บาท</v>
      </c>
      <c r="C149" s="104" t="str">
        <f>+[5]ระบบการควบคุมฯ!C250</f>
        <v>ศธ 04002/ว6368   ลว. 21 เม.ย. 69 โอนครั้งที่ 444</v>
      </c>
      <c r="D149" s="89"/>
      <c r="E149" s="89"/>
      <c r="F149" s="89"/>
      <c r="G149" s="95"/>
      <c r="H149" s="95"/>
      <c r="I149" s="93"/>
    </row>
    <row r="150" spans="1:9" ht="93" hidden="1" x14ac:dyDescent="0.25">
      <c r="A150" s="542" t="str">
        <f>+[5]ระบบการควบคุมฯ!A251</f>
        <v>3.10.1.4</v>
      </c>
      <c r="B150" s="104" t="str">
        <f>+[5]ระบบการควบคุมฯ!B251</f>
        <v>ค่าจ้างบุคลากรปฏิบัติงานในสำนักงานเขตพื้นที่การศึกษาที่ขาดแคลน จำนวน 4 อัตรา   ครั้งที่ 5  1 เดือน (มิถุนายน 69) จำนวนเงิน 36,000.-บาท</v>
      </c>
      <c r="C150" s="104" t="str">
        <f>+[5]ระบบการควบคุมฯ!C251</f>
        <v>ศธ 04002/ว8935   ลว. 27 พ.ค. 69 โอนครั้งที่ 595</v>
      </c>
      <c r="D150" s="89"/>
      <c r="E150" s="89"/>
      <c r="F150" s="89"/>
      <c r="G150" s="95"/>
      <c r="H150" s="95"/>
      <c r="I150" s="93"/>
    </row>
    <row r="151" spans="1:9" ht="93" hidden="1" x14ac:dyDescent="0.25">
      <c r="A151" s="542" t="str">
        <f>+[5]ระบบการควบคุมฯ!A252</f>
        <v>3.10.1.5</v>
      </c>
      <c r="B151" s="104" t="str">
        <f>+[5]ระบบการควบคุมฯ!B252</f>
        <v>ค่าจ้างบุคลากรปฏิบัติงานในสำนักงานเขตพื้นที่การศึกษาที่ขาดแคลน จำนวน 4 อัตรา   ครั้งที่ 6  3 เดือน (ก.ค. - ก.ย 69) จำนวนเงิน 108,000.-บาท</v>
      </c>
      <c r="C151" s="104" t="str">
        <f>+[5]ระบบการควบคุมฯ!C252</f>
        <v>ศธ 04002/ว11353   ลว. 7 ก.ค. 69 โอนครั้งที่ 688</v>
      </c>
      <c r="D151" s="89"/>
      <c r="E151" s="89"/>
      <c r="F151" s="89"/>
      <c r="G151" s="95"/>
      <c r="H151" s="95"/>
      <c r="I151" s="93"/>
    </row>
    <row r="152" spans="1:9" ht="55.8" x14ac:dyDescent="0.25">
      <c r="A152" s="88" t="str">
        <f>+[5]ระบบการควบคุมฯ!A254</f>
        <v>3.10.2</v>
      </c>
      <c r="B152" s="104" t="str">
        <f>+[5]ระบบการควบคุมฯ!B254</f>
        <v xml:space="preserve">ค่าจ้างครูผู้ช่วย จำนวน 24 อัตรา ครั้งที่ 1(ต.ค.69 - ธ.ค. 69) จำนวนเงิน 1,376,700.-บาท   </v>
      </c>
      <c r="C152" s="104" t="str">
        <f>+[5]ระบบการควบคุมฯ!C254</f>
        <v>ศธ 04002/ว19353 ลว.29/ต.ค./2569 โอนครั้งที่ 39</v>
      </c>
      <c r="D152" s="89">
        <f>+[5]ระบบการควบคุมฯ!F254</f>
        <v>1376700</v>
      </c>
      <c r="E152" s="89">
        <f>+[5]ระบบการควบคุมฯ!G254+[5]ระบบการควบคุมฯ!H254</f>
        <v>0</v>
      </c>
      <c r="F152" s="89">
        <f>+[5]ระบบการควบคุมฯ!I254+[5]ระบบการควบคุมฯ!J254</f>
        <v>0</v>
      </c>
      <c r="G152" s="89">
        <f>+[5]ระบบการควบคุมฯ!K254+[5]ระบบการควบคุมฯ!L254</f>
        <v>0</v>
      </c>
      <c r="H152" s="95">
        <f>+D152-E152-F152-G152</f>
        <v>1376700</v>
      </c>
      <c r="I152" s="93" t="s">
        <v>14</v>
      </c>
    </row>
    <row r="153" spans="1:9" ht="93" hidden="1" x14ac:dyDescent="0.25">
      <c r="A153" s="88" t="str">
        <f>+[5]ระบบการควบคุมฯ!A255</f>
        <v>3.10.2.1</v>
      </c>
      <c r="B153" s="104" t="str">
        <f>+[5]ระบบการควบคุมฯ!B255</f>
        <v xml:space="preserve">ค่าจ้างครูรายเดือนแก้ไขปัญหาสถานศึกษาขาดแคลนครูขั้นวิกฤต ค่าจ้าง 15,000บาทจำนวน 24 อัตรา ครั้งที่ 2 ก.พ.69จำนวนเงิน 325,300.-บาท </v>
      </c>
      <c r="C153" s="104" t="str">
        <f>+[5]ระบบการควบคุมฯ!C255</f>
        <v>ศธ 04002/ว2505 ลว. 12 ก.พ. 69 โอนครั้งที่ 300</v>
      </c>
      <c r="D153" s="89">
        <f>+[5]ระบบการควบคุมฯ!F260</f>
        <v>0</v>
      </c>
      <c r="E153" s="89">
        <f>+[5]ระบบการควบคุมฯ!G260+[5]ระบบการควบคุมฯ!H260</f>
        <v>0</v>
      </c>
      <c r="F153" s="89">
        <f>+[5]ระบบการควบคุมฯ!I260+[5]ระบบการควบคุมฯ!J260</f>
        <v>0</v>
      </c>
      <c r="G153" s="95">
        <f>+[5]ระบบการควบคุมฯ!K260+[5]ระบบการควบคุมฯ!L260</f>
        <v>0</v>
      </c>
      <c r="H153" s="95">
        <f t="shared" ref="H153" si="41">+D153-E153-F153-G153</f>
        <v>0</v>
      </c>
      <c r="I153" s="93" t="s">
        <v>14</v>
      </c>
    </row>
    <row r="154" spans="1:9" ht="93" hidden="1" x14ac:dyDescent="0.25">
      <c r="A154" s="88" t="str">
        <f>+[5]ระบบการควบคุมฯ!A256</f>
        <v>3.10.2.1</v>
      </c>
      <c r="B154" s="104" t="str">
        <f>+[5]ระบบการควบคุมฯ!B256</f>
        <v xml:space="preserve">ค่าจ้างครูรายเดือนแก้ไขปัญหาสถานศึกษาขาดแคลนครูขั้นวิกฤต ค่าจ้าง 15,000บาทจำนวน 24 อัตรา ครั้งที่ 3 (เดือนมีนาคม 2569) จำนวนเงิน 360,000.-บาท </v>
      </c>
      <c r="C154" s="104" t="str">
        <f>+[5]ระบบการควบคุมฯ!C256</f>
        <v>ศธ 04002/ว   ลว. 26 มี.ค. 69 โอนครั้งที่ 401</v>
      </c>
      <c r="D154" s="89"/>
      <c r="E154" s="89"/>
      <c r="F154" s="89"/>
      <c r="G154" s="95"/>
      <c r="H154" s="95"/>
      <c r="I154" s="93" t="s">
        <v>14</v>
      </c>
    </row>
    <row r="155" spans="1:9" ht="93" hidden="1" x14ac:dyDescent="0.25">
      <c r="A155" s="88" t="str">
        <f>+[5]ระบบการควบคุมฯ!A260</f>
        <v>3.10.2.2</v>
      </c>
      <c r="B155" s="104" t="str">
        <f>+[5]ระบบการควบคุมฯ!B260</f>
        <v xml:space="preserve">ค่าจ้างครูรายเดือนแก้ไขปัญหาสถานศึกษาขาดแคลนครูขั้นวิกฤต ค่าจ้าง 15,000บาทจำนวน 24 อัตรา ครั้งที่ 4 (เดือนเมษายน - พฤษภาคม 2569) จำนวนเงิน 720,000.-บาท </v>
      </c>
      <c r="C155" s="104" t="str">
        <f>+[5]ระบบการควบคุมฯ!C260</f>
        <v>ศธ 04002/ว6368   ลว. 21 เม.ย. 69 โอนครั้งที่ 444</v>
      </c>
      <c r="D155" s="89"/>
      <c r="E155" s="89"/>
      <c r="F155" s="89"/>
      <c r="G155" s="95"/>
      <c r="H155" s="95"/>
      <c r="I155" s="93" t="s">
        <v>14</v>
      </c>
    </row>
    <row r="156" spans="1:9" ht="74.400000000000006" hidden="1" x14ac:dyDescent="0.25">
      <c r="A156" s="88" t="str">
        <f>+[5]ระบบการควบคุมฯ!A262</f>
        <v>3.10.3</v>
      </c>
      <c r="B156" s="104" t="str">
        <f>+[5]ระบบการควบคุมฯ!B262</f>
        <v>ค่าจ้างสำหรับโครงการครูคลังสมอง ครั้งที่ 1  ระยะเวลา     6 เดือน (ตุลาคม 2568 ถึง มีนาคม 2569) อัตราละ 15,000.-บาท 180,000 บาท</v>
      </c>
      <c r="C156" s="104" t="str">
        <f>+[5]ระบบการควบคุมฯ!C262</f>
        <v>ศธ 04002/ว47688 ลว. 30 ต.ค. 68 โอนครั้งที่ 30</v>
      </c>
      <c r="D156" s="89">
        <f>+[5]ระบบการควบคุมฯ!F262</f>
        <v>0</v>
      </c>
      <c r="E156" s="89">
        <f>+[5]ระบบการควบคุมฯ!G262+[5]ระบบการควบคุมฯ!H262</f>
        <v>0</v>
      </c>
      <c r="F156" s="89">
        <f>+[5]ระบบการควบคุมฯ!I262+[5]ระบบการควบคุมฯ!J262</f>
        <v>0</v>
      </c>
      <c r="G156" s="95">
        <f>+[5]ระบบการควบคุมฯ!K262+[5]ระบบการควบคุมฯ!L262</f>
        <v>0</v>
      </c>
      <c r="H156" s="95">
        <f>+D156-E156-F156-G156</f>
        <v>0</v>
      </c>
      <c r="I156" s="93" t="s">
        <v>14</v>
      </c>
    </row>
    <row r="157" spans="1:9" ht="93" hidden="1" x14ac:dyDescent="0.25">
      <c r="A157" s="88" t="str">
        <f>+[5]ระบบการควบคุมฯ!A263</f>
        <v>3.10.3.1</v>
      </c>
      <c r="B157" s="104" t="str">
        <f>+[5]ระบบการควบคุมฯ!B263</f>
        <v>ค่าจ้างสำหรับโครงการครูคลังสมอง ครั้งที่ 2  ระยะเวลา 1 เดือน (เมษายน 2569) จำนวน 2 อัตราๆละ 15,000.-บาท จำนวนเงิน 30,000.-บาท</v>
      </c>
      <c r="C157" s="104" t="str">
        <f>+[5]ระบบการควบคุมฯ!C263</f>
        <v>ศธ 04002/ว5626 ลว. 2 เม.ย. 69 โอนครั้งที่ 408</v>
      </c>
      <c r="D157" s="89"/>
      <c r="E157" s="89"/>
      <c r="F157" s="89"/>
      <c r="G157" s="95"/>
      <c r="H157" s="95"/>
      <c r="I157" s="93" t="s">
        <v>14</v>
      </c>
    </row>
    <row r="158" spans="1:9" ht="74.400000000000006" hidden="1" x14ac:dyDescent="0.25">
      <c r="A158" s="88" t="str">
        <f>+[5]ระบบการควบคุมฯ!A264</f>
        <v>3.10.3.2</v>
      </c>
      <c r="B158" s="104" t="str">
        <f>+[5]ระบบการควบคุมฯ!B264</f>
        <v>ค่าจ้างสำหรับโครงการครูคลังสมอง ครั้งที่ 3  ระยะเวลา  2 เดือน (พฤษภาคม - มิถุนายน 2569) 2 อัตราละ 15,000.-บาท  60,000 บาท</v>
      </c>
      <c r="C158" s="104" t="str">
        <f>+[5]ระบบการควบคุมฯ!C264</f>
        <v>ศธ 04002/ว6694 ลว. 23 เม.ย.69 โอนครั้งที่ 458</v>
      </c>
      <c r="D158" s="89"/>
      <c r="E158" s="89"/>
      <c r="F158" s="89"/>
      <c r="G158" s="95"/>
      <c r="H158" s="95"/>
      <c r="I158" s="93"/>
    </row>
    <row r="159" spans="1:9" ht="55.8" hidden="1" x14ac:dyDescent="0.25">
      <c r="A159" s="88" t="str">
        <f>+[5]ระบบการควบคุมฯ!A265</f>
        <v>3.10.3.3</v>
      </c>
      <c r="B159" s="104" t="str">
        <f>+[5]ระบบการควบคุมฯ!B265</f>
        <v>โอนเงินกลับคืนส่วนกลาง ครั้งที่ 651 จำนวน -30,000บาท</v>
      </c>
      <c r="C159" s="104" t="str">
        <f>+[5]ระบบการควบคุมฯ!C265</f>
        <v>ศธ 04002/ว10146 ลว. 18 มิ.ย. 69 โอนครั้งที่ 651</v>
      </c>
      <c r="D159" s="89"/>
      <c r="E159" s="89"/>
      <c r="F159" s="89"/>
      <c r="G159" s="95"/>
      <c r="H159" s="95"/>
      <c r="I159" s="93"/>
    </row>
    <row r="160" spans="1:9" ht="74.400000000000006" x14ac:dyDescent="0.25">
      <c r="A160" s="390">
        <f>+[5]ระบบการควบคุมฯ!A266</f>
        <v>3.11</v>
      </c>
      <c r="B160" s="27" t="str">
        <f>+[5]ระบบการควบคุมฯ!B266</f>
        <v>กิจกรรมจัดหาบุคลากรสนับสนุนการปฏิบัติงานให้ราชการ (กิจกรรมรองคืนครูให้นักเรียนสำหรับโรงเรียนปกติ)</v>
      </c>
      <c r="C160" s="27" t="str">
        <f>+[5]ระบบการควบคุมฯ!C266</f>
        <v>20004 69 00154 87195</v>
      </c>
      <c r="D160" s="92">
        <f t="shared" ref="D160:I160" si="42">+D161</f>
        <v>7470000</v>
      </c>
      <c r="E160" s="92">
        <f t="shared" si="42"/>
        <v>0</v>
      </c>
      <c r="F160" s="92">
        <f t="shared" si="42"/>
        <v>0</v>
      </c>
      <c r="G160" s="92">
        <f t="shared" si="42"/>
        <v>0</v>
      </c>
      <c r="H160" s="92">
        <f t="shared" si="42"/>
        <v>7470000</v>
      </c>
      <c r="I160" s="92">
        <f t="shared" si="42"/>
        <v>0</v>
      </c>
    </row>
    <row r="161" spans="1:9" ht="37.200000000000003" x14ac:dyDescent="0.25">
      <c r="A161" s="85">
        <f>+[5]ระบบการควบคุมฯ!A268</f>
        <v>1</v>
      </c>
      <c r="B161" s="107" t="str">
        <f>+[5]ระบบการควบคุมฯ!B268</f>
        <v xml:space="preserve"> งบรายจ่ายอื่น 6911500</v>
      </c>
      <c r="C161" s="30" t="str">
        <f>+[5]ระบบการควบคุมฯ!C268</f>
        <v>20004 3300 6300 5000009</v>
      </c>
      <c r="D161" s="86">
        <f>SUM(D162:D179)</f>
        <v>7470000</v>
      </c>
      <c r="E161" s="86">
        <f>SUM(E162:E179)</f>
        <v>0</v>
      </c>
      <c r="F161" s="86">
        <f>SUM(F162:F179)</f>
        <v>0</v>
      </c>
      <c r="G161" s="86">
        <f>SUM(G162:G179)</f>
        <v>0</v>
      </c>
      <c r="H161" s="86">
        <f>SUM(H162:H179)</f>
        <v>7470000</v>
      </c>
      <c r="I161" s="86">
        <f>SUM(I162)</f>
        <v>0</v>
      </c>
    </row>
    <row r="162" spans="1:9" ht="93" x14ac:dyDescent="0.25">
      <c r="A162" s="88" t="str">
        <f>+[5]ระบบการควบคุมฯ!A270</f>
        <v>3.11.1</v>
      </c>
      <c r="B162" s="104" t="str">
        <f>+[5]ระบบการควบคุมฯ!B270</f>
        <v xml:space="preserve">ค่าจ้างเหมาธุรการโรงเรียนรายเดิมจ้างต่อเนื่อง  อัตราละ 15,000.00 บาท จำนวน 32 อัตรา  ครั้งที่ 1  (ต.ค.69 - 31 มีค 69) จำนวนเงิน 2,880,000.-บาท </v>
      </c>
      <c r="C162" s="35" t="str">
        <f>+[5]ระบบการควบคุมฯ!C270</f>
        <v>ศธ 04002/ว19381 ลว.29 ต.ค.69 โอนครั้งที่ 44</v>
      </c>
      <c r="D162" s="89">
        <f>+[5]ระบบการควบคุมฯ!F270</f>
        <v>2880000</v>
      </c>
      <c r="E162" s="89">
        <f>+[5]ระบบการควบคุมฯ!G270+[5]ระบบการควบคุมฯ!H270</f>
        <v>0</v>
      </c>
      <c r="F162" s="89">
        <f>+[5]ระบบการควบคุมฯ!I270+[5]ระบบการควบคุมฯ!J270</f>
        <v>0</v>
      </c>
      <c r="G162" s="89">
        <f>+[5]ระบบการควบคุมฯ!K270+[5]ระบบการควบคุมฯ!L270</f>
        <v>0</v>
      </c>
      <c r="H162" s="95">
        <f>+D162-E162-F162-G162</f>
        <v>2880000</v>
      </c>
      <c r="I162" s="93" t="s">
        <v>14</v>
      </c>
    </row>
    <row r="163" spans="1:9" ht="74.400000000000006" hidden="1" x14ac:dyDescent="0.25">
      <c r="A163" s="88" t="str">
        <f>+[5]ระบบการควบคุมฯ!A271</f>
        <v>3.11.1.1</v>
      </c>
      <c r="B163" s="104" t="str">
        <f>+[5]ระบบการควบคุมฯ!B271</f>
        <v xml:space="preserve">ค่าจ้างธุรการโรงเรียนรายเดิมจ้างต่อเนื่อง  ค่าจ้าง 15,000.00 บาท จำนวน 32 อัตรา ครั้งที่ 2  (ก.พ. 69 - มี.ค 69) จำนวนเงิน 945,000.-บาท </v>
      </c>
      <c r="C163" s="35" t="str">
        <f>+[5]ระบบการควบคุมฯ!C271</f>
        <v>ศธ 04002/ว    ลว. 6  ก.พ. 69 โอนครั้งที่ 278</v>
      </c>
      <c r="D163" s="89"/>
      <c r="E163" s="89"/>
      <c r="F163" s="89"/>
      <c r="G163" s="95"/>
      <c r="H163" s="95"/>
      <c r="I163" s="93"/>
    </row>
    <row r="164" spans="1:9" ht="93" hidden="1" x14ac:dyDescent="0.25">
      <c r="A164" s="88" t="str">
        <f>+[5]ระบบการควบคุมฯ!A272</f>
        <v>3.11.1.3</v>
      </c>
      <c r="B164" s="104" t="str">
        <f>+[5]ระบบการควบคุมฯ!B272</f>
        <v xml:space="preserve">ค่าจ้างธุรการโรงเรียนรายเดิมจ้างต่อเนื่อง  ค่าจ้าง 15,000.00 บาท จำนวน 32 อัตรา ครั้งที่ 3  (เม.ย.69-พ.ค.69) จำนวนเงิน 958,600.-บาท </v>
      </c>
      <c r="C164" s="35" t="str">
        <f>+[5]ระบบการควบคุมฯ!C272</f>
        <v>ศธ 04002/ว6304 ลว. 20 เม.ย. 69 โอนครั้งที่ 437</v>
      </c>
      <c r="D164" s="89"/>
      <c r="E164" s="89"/>
      <c r="F164" s="89"/>
      <c r="G164" s="95"/>
      <c r="H164" s="95"/>
      <c r="I164" s="93"/>
    </row>
    <row r="165" spans="1:9" ht="74.400000000000006" hidden="1" x14ac:dyDescent="0.25">
      <c r="A165" s="88" t="str">
        <f>+[5]ระบบการควบคุมฯ!A273</f>
        <v>3.11.1.4</v>
      </c>
      <c r="B165" s="104" t="str">
        <f>+[5]ระบบการควบคุมฯ!B273</f>
        <v xml:space="preserve">ค่าจ้างธุรการโรงเรียนรายเดิมจ้างต่อเนื่อง  ค่าจ้าง 15,000.00 บาท จำนวน 32 อัตรา ครั้งที่ 1  (มิ.ย. 69) จำนวนเงิน 480,000.-บาท </v>
      </c>
      <c r="C165" s="35" t="str">
        <f>+[5]ระบบการควบคุมฯ!C273</f>
        <v>ศธ 04002/ว9737 ลว. 10 มิ.ย. 69 โอนครั้งที่ 627</v>
      </c>
      <c r="D165" s="89"/>
      <c r="E165" s="89"/>
      <c r="F165" s="89"/>
      <c r="G165" s="95"/>
      <c r="H165" s="95"/>
      <c r="I165" s="93"/>
    </row>
    <row r="166" spans="1:9" ht="74.400000000000006" hidden="1" x14ac:dyDescent="0.25">
      <c r="A166" s="88" t="str">
        <f>+[5]ระบบการควบคุมฯ!A274</f>
        <v>3.11.1.5</v>
      </c>
      <c r="B166" s="104" t="str">
        <f>+[5]ระบบการควบคุมฯ!B274</f>
        <v xml:space="preserve">ค่าจ้างธุรการโรงเรียนรายเดิมจ้างต่อเนื่อง  ค่าจ้าง 15,000.00 บาท จำนวน 32 อัตรา ครั้งที่ 5  (ก.ค. - ก.ย. 69) จำนวนเงิน 1,420,800.-บาท </v>
      </c>
      <c r="C166" s="35" t="str">
        <f>+[5]ระบบการควบคุมฯ!C274</f>
        <v>ศธ 04002/ว12518 ลว. 21 ก.ค. 69 โอนครั้งที่ 741</v>
      </c>
      <c r="D166" s="89"/>
      <c r="E166" s="89"/>
      <c r="F166" s="89"/>
      <c r="G166" s="95"/>
      <c r="H166" s="95"/>
      <c r="I166" s="93"/>
    </row>
    <row r="167" spans="1:9" ht="74.400000000000006" x14ac:dyDescent="0.25">
      <c r="A167" s="88" t="str">
        <f>+[5]ระบบการควบคุมฯ!A276</f>
        <v>3.11.2</v>
      </c>
      <c r="B167" s="104" t="str">
        <f>+[5]ระบบการควบคุมฯ!B276</f>
        <v>ค่าจ้างเหมาธุรการโรงเรียนรายเดิมจ้างต่อเนื่อง อัตราละ 9,000.-บาท  จำนวน 20 อัตรา ครั้งที่ 1  (ตค 69 -มีค 70) จำนวนเงิน  1,080,000.-บาท</v>
      </c>
      <c r="C167" s="35" t="str">
        <f>+[5]ระบบการควบคุมฯ!C276</f>
        <v>ศธ 04002/ว19381 ลว.29 ต.ค.69 โอนครั้งที่ 44</v>
      </c>
      <c r="D167" s="89">
        <f>+[5]ระบบการควบคุมฯ!F276</f>
        <v>1080000</v>
      </c>
      <c r="E167" s="89">
        <f>+[5]ระบบการควบคุมฯ!G276+[5]ระบบการควบคุมฯ!H276</f>
        <v>0</v>
      </c>
      <c r="F167" s="89">
        <f>+[5]ระบบการควบคุมฯ!I276+[5]ระบบการควบคุมฯ!J276</f>
        <v>0</v>
      </c>
      <c r="G167" s="89">
        <f>+[5]ระบบการควบคุมฯ!K276+[5]ระบบการควบคุมฯ!L276</f>
        <v>0</v>
      </c>
      <c r="H167" s="95">
        <f>+D167-E167-F167-G167</f>
        <v>1080000</v>
      </c>
      <c r="I167" s="93" t="s">
        <v>14</v>
      </c>
    </row>
    <row r="168" spans="1:9" ht="74.400000000000006" hidden="1" x14ac:dyDescent="0.25">
      <c r="A168" s="88" t="str">
        <f>+[5]ระบบการควบคุมฯ!A277</f>
        <v>3.11.2.1</v>
      </c>
      <c r="B168" s="104" t="str">
        <f>+[5]ระบบการควบคุมฯ!B277</f>
        <v>ค่าจ้างเหมาธุรการโรงเรียนรายเดิมจ้างต่อเนื่อง อัตราละ 9,000.-บาท  จำนวน 20 อัตรา ครั้งที่ 2  (ก.พ. 69 -มี.ค 69) จำนวนเงิน  342,000.-บาท</v>
      </c>
      <c r="C168" s="35" t="str">
        <f>+[5]ระบบการควบคุมฯ!C277</f>
        <v>ศธ 04002/ว    ลว. 6  ก.พ. 69 โอนครั้งที่ 278</v>
      </c>
      <c r="D168" s="89"/>
      <c r="E168" s="89"/>
      <c r="F168" s="89"/>
      <c r="G168" s="95"/>
      <c r="H168" s="95">
        <f t="shared" ref="H168:H172" si="43">+D168-E168-F168-G168</f>
        <v>0</v>
      </c>
      <c r="I168" s="93"/>
    </row>
    <row r="169" spans="1:9" ht="74.400000000000006" hidden="1" x14ac:dyDescent="0.25">
      <c r="A169" s="104" t="str">
        <f>+[5]ระบบการควบคุมฯ!A278</f>
        <v>3.11.2.2</v>
      </c>
      <c r="B169" s="104" t="str">
        <f>+[5]ระบบการควบคุมฯ!B278</f>
        <v>ค่าจ้างเหมาธุรการโรงเรียนรายเดิมจ้างต่อเนื่อง อัตราละ 9,000.-บาท  จำนวน 20 อัตรา ครั้งที่ 3  (เม.ย.-พ.ค. 69) จำนวนเงิน  336,800.-บาท</v>
      </c>
      <c r="C169" s="35" t="str">
        <f>+[5]ระบบการควบคุมฯ!C278</f>
        <v>ศธ 04002/ว6304 ลว. 20 เม.ย. 69 โอนครั้งที่ 437</v>
      </c>
      <c r="D169" s="89"/>
      <c r="E169" s="89"/>
      <c r="F169" s="89"/>
      <c r="G169" s="95"/>
      <c r="H169" s="95">
        <f t="shared" si="43"/>
        <v>0</v>
      </c>
      <c r="I169" s="93" t="s">
        <v>14</v>
      </c>
    </row>
    <row r="170" spans="1:9" ht="74.400000000000006" hidden="1" x14ac:dyDescent="0.25">
      <c r="A170" s="104" t="str">
        <f>+[5]ระบบการควบคุมฯ!A279</f>
        <v>3.11.2.3</v>
      </c>
      <c r="B170" s="104" t="str">
        <f>+[5]ระบบการควบคุมฯ!B279</f>
        <v>ค่าจ้างเหมาธุรการโรงเรียนรายเดิมจ้างต่อเนื่อง อัตราละ 9,000.-บาท  จำนวน 20 อัตรา ครั้งที่ 4  (มิ.ย. 69) จำนวนเงิน 180,000.-บาท</v>
      </c>
      <c r="C170" s="35" t="str">
        <f>+[5]ระบบการควบคุมฯ!C279</f>
        <v>ศธ 04002/ว9737 ลว. 10 มิ.ย. 69 โอนครั้งที่ 627</v>
      </c>
      <c r="D170" s="89"/>
      <c r="E170" s="89"/>
      <c r="F170" s="89"/>
      <c r="G170" s="95"/>
      <c r="H170" s="95">
        <f t="shared" si="43"/>
        <v>0</v>
      </c>
      <c r="I170" s="93" t="s">
        <v>14</v>
      </c>
    </row>
    <row r="171" spans="1:9" ht="74.400000000000006" hidden="1" x14ac:dyDescent="0.25">
      <c r="A171" s="88" t="s">
        <v>111</v>
      </c>
      <c r="B171" s="104" t="str">
        <f>+[5]ระบบการควบคุมฯ!B280</f>
        <v>ค่าจ้างเหมาธุรการโรงเรียนรายเดิมจ้างต่อเนื่อง อัตราละ 9,000.-บาท  จำนวน 20 อัตรา ครั้งที่ 5  (ก.ค. - ก.ย. 69) จำนวนเงิน 470,800.-บาท</v>
      </c>
      <c r="C171" s="35" t="str">
        <f>+[5]ระบบการควบคุมฯ!C280</f>
        <v>ศธ 04002/ว12518 ลว. 21 ก.ค. 69 โอนครั้งที่ 741</v>
      </c>
      <c r="D171" s="89"/>
      <c r="E171" s="89"/>
      <c r="F171" s="89"/>
      <c r="G171" s="95"/>
      <c r="H171" s="95">
        <f t="shared" si="43"/>
        <v>0</v>
      </c>
      <c r="I171" s="93" t="s">
        <v>14</v>
      </c>
    </row>
    <row r="172" spans="1:9" ht="74.400000000000006" x14ac:dyDescent="0.25">
      <c r="A172" s="88" t="str">
        <f>+[5]ระบบการควบคุมฯ!A282</f>
        <v>3.11.3</v>
      </c>
      <c r="B172" s="104" t="str">
        <f>+[5]ระบบการควบคุมฯ!B282</f>
        <v>ค่าจ้างนักการภารโรง ค่าจ้าง 9,000.-บาท จำนวน 65 อัตรา  ครั้งที่ 1  (ตค 69 - มี.ค. 70) จำนวนเงิน 3,510,000 บาท</v>
      </c>
      <c r="C172" s="35" t="str">
        <f>+[5]ระบบการควบคุมฯ!C282</f>
        <v>ศธ 04002/ว19381 ลว.29 ต.ค.69 โอนครั้งที่ 44</v>
      </c>
      <c r="D172" s="89">
        <f>+[5]ระบบการควบคุมฯ!F282</f>
        <v>3510000</v>
      </c>
      <c r="E172" s="89">
        <f>+[5]ระบบการควบคุมฯ!G282+[5]ระบบการควบคุมฯ!H282</f>
        <v>0</v>
      </c>
      <c r="F172" s="89">
        <f>+[5]ระบบการควบคุมฯ!I282+[5]ระบบการควบคุมฯ!J282</f>
        <v>0</v>
      </c>
      <c r="G172" s="95">
        <f>+[5]ระบบการควบคุมฯ!K282+[5]ระบบการควบคุมฯ!L282</f>
        <v>0</v>
      </c>
      <c r="H172" s="95">
        <f t="shared" si="43"/>
        <v>3510000</v>
      </c>
      <c r="I172" s="93" t="s">
        <v>14</v>
      </c>
    </row>
    <row r="173" spans="1:9" ht="55.8" hidden="1" x14ac:dyDescent="0.25">
      <c r="A173" s="88" t="str">
        <f>+[5]ระบบการควบคุมฯ!A283</f>
        <v>3.11.3.1</v>
      </c>
      <c r="B173" s="104" t="str">
        <f>+[5]ระบบการควบคุมฯ!B283</f>
        <v xml:space="preserve">นักการภารโรง จำนวน 65 อัตรา ครั้งที่ 2 (ก.พ.69-มี.ค.69) ค่าจ้าง 1,095,900.-บาท  </v>
      </c>
      <c r="C173" s="35" t="str">
        <f>+[5]ระบบการควบคุมฯ!C283</f>
        <v>ศธ 04002/ว    ลว. 6 ก.พ. 69 ครั้งที่ 278</v>
      </c>
      <c r="D173" s="89"/>
      <c r="E173" s="89"/>
      <c r="F173" s="89"/>
      <c r="G173" s="95"/>
      <c r="H173" s="95"/>
      <c r="I173" s="93"/>
    </row>
    <row r="174" spans="1:9" ht="93" hidden="1" x14ac:dyDescent="0.25">
      <c r="A174" s="88" t="str">
        <f>+[5]ระบบการควบคุมฯ!A284</f>
        <v>3.11.3.2</v>
      </c>
      <c r="B174" s="104" t="str">
        <f>+[5]ระบบการควบคุมฯ!B284</f>
        <v>ค่าจ้างเหมาบริการนักการภารโรง อัตราละ 9,000.-บาท จำนวน 65 อัตรา ครั้งที่ 3 ระยะเวลา 2 เดือน (เม.ย.69 - พ.ค. 69)  จำนวนเงิน 1,101,800.-บาท</v>
      </c>
      <c r="C174" s="35" t="str">
        <f>+[5]ระบบการควบคุมฯ!C284</f>
        <v>ศธ 04002/ว6304 ลว. 20 เม.ย. 69 โอนครั้งที่ 437</v>
      </c>
      <c r="D174" s="89"/>
      <c r="E174" s="89"/>
      <c r="F174" s="89"/>
      <c r="G174" s="95"/>
      <c r="H174" s="95"/>
      <c r="I174" s="93"/>
    </row>
    <row r="175" spans="1:9" ht="74.400000000000006" hidden="1" x14ac:dyDescent="0.25">
      <c r="A175" s="88" t="str">
        <f>+[5]ระบบการควบคุมฯ!A285</f>
        <v>3.11.3.3</v>
      </c>
      <c r="B175" s="104" t="str">
        <f>+[5]ระบบการควบคุมฯ!B285</f>
        <v>ค่าจ้างเหมาบริการนักการภารโรง อัตราละ 9,000.-บาท จำนวน 65 อัตรา ครั้งที่ 4 ระยะเวลา 1 เดือน (มิ.ย. 69)  จำนวนเงิน 585,000.-บาท</v>
      </c>
      <c r="C175" s="35" t="str">
        <f>+[5]ระบบการควบคุมฯ!C285</f>
        <v>ศธ 04002/ว9737 ลว. 10 มิ.ย. 69 โอนครั้งที่ 627</v>
      </c>
      <c r="D175" s="89"/>
      <c r="E175" s="89"/>
      <c r="F175" s="89"/>
      <c r="G175" s="95"/>
      <c r="H175" s="95"/>
      <c r="I175" s="93"/>
    </row>
    <row r="176" spans="1:9" ht="93" hidden="1" x14ac:dyDescent="0.25">
      <c r="A176" s="88" t="str">
        <f>+[5]ระบบการควบคุมฯ!A287</f>
        <v>3.11.3.3</v>
      </c>
      <c r="B176" s="104" t="str">
        <f>+[5]ระบบการควบคุมฯ!B287</f>
        <v>ค่าจ้างเหมาบริการนักการภารโรง อัตราละ 9,000.-บาท จำนวน 65 อัตรา ครั้งที่ 5 ระยะเวลา 3 เดือน (ก.ค.- ก.ย. 69)  จำนวนเงิน 1,578,100.-บาท</v>
      </c>
      <c r="C176" s="35" t="str">
        <f>+[5]ระบบการควบคุมฯ!C287</f>
        <v>ศธ 04002/ว12518 ลว. 21 ก.ค. 69 โอนครั้งที่ 741</v>
      </c>
      <c r="D176" s="89"/>
      <c r="E176" s="89"/>
      <c r="F176" s="89"/>
      <c r="G176" s="95"/>
      <c r="H176" s="95"/>
      <c r="I176" s="93"/>
    </row>
    <row r="177" spans="1:9" ht="130.19999999999999" hidden="1" x14ac:dyDescent="0.25">
      <c r="A177" s="88" t="str">
        <f>+[5]ระบบการควบคุมฯ!A289</f>
        <v>3.11.4</v>
      </c>
      <c r="B177" s="104" t="str">
        <f>+[5]ระบบการควบคุมฯ!B289</f>
        <v xml:space="preserve">นักการภารโรง กรณีทดแทนลูกจ้างประจำเกษียณอายุ เมื่อสิ้นปีงบประมาณ พ.ศ. 2568 หรือว่างลงโดยเหตุอื่นระหว่างปีงบประมาณ         พ.ศ. 2568 ระยะเวลา 2 เดือน (ธันวาคม 2568 - มกราคม 2569) ครั้งที่ 2 </v>
      </c>
      <c r="C177" s="35" t="str">
        <f>+[5]ระบบการควบคุมฯ!C289</f>
        <v>ศธ 04002/ว50636 ลว. 16 ธ.ค 68 โอนครั้งที่ 153</v>
      </c>
      <c r="D177" s="89">
        <f>+[5]ระบบการควบคุมฯ!F289</f>
        <v>0</v>
      </c>
      <c r="E177" s="89">
        <f>+[5]ระบบการควบคุมฯ!G289+[5]ระบบการควบคุมฯ!H289</f>
        <v>0</v>
      </c>
      <c r="F177" s="89">
        <f>+[5]ระบบการควบคุมฯ!I289+[5]ระบบการควบคุมฯ!J289</f>
        <v>0</v>
      </c>
      <c r="G177" s="95">
        <f>+[5]ระบบการควบคุมฯ!K289+[5]ระบบการควบคุมฯ!L289</f>
        <v>0</v>
      </c>
      <c r="H177" s="95">
        <f t="shared" ref="H177" si="44">+D177-E177-F177-G177</f>
        <v>0</v>
      </c>
      <c r="I177" s="93" t="s">
        <v>14</v>
      </c>
    </row>
    <row r="178" spans="1:9" ht="37.200000000000003" hidden="1" x14ac:dyDescent="0.25">
      <c r="A178" s="88">
        <f>+[5]ระบบการควบคุมฯ!A290</f>
        <v>0</v>
      </c>
      <c r="B178" s="104" t="str">
        <f>+[5]ระบบการควบคุมฯ!B290</f>
        <v>โอนไปเครื่องปรับอากาศ (36000)</v>
      </c>
      <c r="C178" s="35" t="str">
        <f>+[5]ระบบการควบคุมฯ!C290</f>
        <v>โอนเปลี่ยนแลง 2/69 ลว 28 ก.ย. 69</v>
      </c>
      <c r="D178" s="89">
        <f>+[5]ระบบการควบคุมฯ!F290</f>
        <v>0</v>
      </c>
      <c r="E178" s="89"/>
      <c r="F178" s="89"/>
      <c r="G178" s="95"/>
      <c r="H178" s="95"/>
      <c r="I178" s="93"/>
    </row>
    <row r="179" spans="1:9" ht="37.200000000000003" hidden="1" x14ac:dyDescent="0.25">
      <c r="A179" s="88"/>
      <c r="B179" s="104"/>
      <c r="C179" s="35"/>
      <c r="D179" s="89">
        <f>+[5]ระบบการควบคุมฯ!F291</f>
        <v>0</v>
      </c>
      <c r="E179" s="89">
        <f>+[5]ระบบการควบคุมฯ!G291+[5]ระบบการควบคุมฯ!H291</f>
        <v>0</v>
      </c>
      <c r="F179" s="89">
        <f>+[5]ระบบการควบคุมฯ!I291+[5]ระบบการควบคุมฯ!J291</f>
        <v>0</v>
      </c>
      <c r="G179" s="95">
        <f>+[5]ระบบการควบคุมฯ!K291+[5]ระบบการควบคุมฯ!L291</f>
        <v>0</v>
      </c>
      <c r="H179" s="95">
        <f t="shared" ref="H179" si="45">+D179-E179-F179-G179</f>
        <v>0</v>
      </c>
      <c r="I179" s="93" t="s">
        <v>14</v>
      </c>
    </row>
    <row r="180" spans="1:9" ht="37.200000000000003" x14ac:dyDescent="0.25">
      <c r="A180" s="85">
        <f>+[5]ระบบการควบคุมฯ!A294</f>
        <v>2</v>
      </c>
      <c r="B180" s="391" t="str">
        <f>+[5]ระบบการควบคุมฯ!B294</f>
        <v xml:space="preserve"> งบรายจ่ายอื่น 6911500</v>
      </c>
      <c r="C180" s="100" t="str">
        <f>+[5]ระบบการควบคุมฯ!C294</f>
        <v>20004 31006100 5000027</v>
      </c>
      <c r="D180" s="86">
        <f>SUM(D181:D182)</f>
        <v>0</v>
      </c>
      <c r="E180" s="86">
        <f>SUM(E181:E182)</f>
        <v>0</v>
      </c>
      <c r="F180" s="86">
        <f>SUM(F181:F182)</f>
        <v>0</v>
      </c>
      <c r="G180" s="86">
        <f>SUM(G181:G182)</f>
        <v>0</v>
      </c>
      <c r="H180" s="86">
        <f>SUM(H181:H182)</f>
        <v>0</v>
      </c>
      <c r="I180" s="392"/>
    </row>
    <row r="181" spans="1:9" ht="18.600000000000001" hidden="1" customHeight="1" x14ac:dyDescent="0.25">
      <c r="A181" s="88" t="str">
        <f>+[5]ระบบการควบคุมฯ!A295</f>
        <v>3.11.2.1</v>
      </c>
      <c r="B181" s="104">
        <f>+[5]ระบบการควบคุมฯ!B295</f>
        <v>0</v>
      </c>
      <c r="C181" s="35">
        <f>+[5]ระบบการควบคุมฯ!C295</f>
        <v>0</v>
      </c>
      <c r="D181" s="89">
        <f>+[5]ระบบการควบคุมฯ!F295</f>
        <v>0</v>
      </c>
      <c r="E181" s="89">
        <f>+[5]ระบบการควบคุมฯ!G295+[5]ระบบการควบคุมฯ!H295</f>
        <v>0</v>
      </c>
      <c r="F181" s="89">
        <f>+[5]ระบบการควบคุมฯ!I295+[5]ระบบการควบคุมฯ!J295</f>
        <v>0</v>
      </c>
      <c r="G181" s="95">
        <f>+[5]ระบบการควบคุมฯ!K295+[5]ระบบการควบคุมฯ!L295</f>
        <v>0</v>
      </c>
      <c r="H181" s="95">
        <f>+D181-E181-F181-G181</f>
        <v>0</v>
      </c>
      <c r="I181" s="93" t="s">
        <v>66</v>
      </c>
    </row>
    <row r="182" spans="1:9" ht="18.600000000000001" hidden="1" customHeight="1" x14ac:dyDescent="0.25">
      <c r="A182" s="88" t="str">
        <f>+[5]ระบบการควบคุมฯ!A296</f>
        <v>3.11.2.2</v>
      </c>
      <c r="B182" s="104">
        <f>+[5]ระบบการควบคุมฯ!B296</f>
        <v>0</v>
      </c>
      <c r="C182" s="35">
        <f>+[5]ระบบการควบคุมฯ!C296</f>
        <v>0</v>
      </c>
      <c r="D182" s="89">
        <f>+[5]ระบบการควบคุมฯ!F296</f>
        <v>0</v>
      </c>
      <c r="E182" s="89">
        <f>+[5]ระบบการควบคุมฯ!G296+[5]ระบบการควบคุมฯ!H296</f>
        <v>0</v>
      </c>
      <c r="F182" s="89">
        <f>+[5]ระบบการควบคุมฯ!I296+[5]ระบบการควบคุมฯ!J296</f>
        <v>0</v>
      </c>
      <c r="G182" s="95">
        <f>+[5]ระบบการควบคุมฯ!K296+[5]ระบบการควบคุมฯ!L296</f>
        <v>0</v>
      </c>
      <c r="H182" s="95">
        <f>+D182-E182-F182-G182</f>
        <v>0</v>
      </c>
      <c r="I182" s="93" t="s">
        <v>66</v>
      </c>
    </row>
    <row r="183" spans="1:9" ht="37.200000000000003" x14ac:dyDescent="0.25">
      <c r="A183" s="393">
        <f>+[5]ระบบการควบคุมฯ!A298</f>
        <v>3.12</v>
      </c>
      <c r="B183" s="27" t="str">
        <f>+[5]ระบบการควบคุมฯ!B298</f>
        <v xml:space="preserve">กิจกรรมการยกระดับคุณภาพการเรียนรู้ภาษาไทย  </v>
      </c>
      <c r="C183" s="27" t="str">
        <f>+[5]ระบบการควบคุมฯ!C298</f>
        <v>20004 70 96778 00000</v>
      </c>
      <c r="D183" s="92">
        <f t="shared" ref="D183:I183" si="46">+D184</f>
        <v>0</v>
      </c>
      <c r="E183" s="92">
        <f t="shared" si="46"/>
        <v>0</v>
      </c>
      <c r="F183" s="92">
        <f t="shared" si="46"/>
        <v>0</v>
      </c>
      <c r="G183" s="92">
        <f t="shared" si="46"/>
        <v>0</v>
      </c>
      <c r="H183" s="92">
        <f t="shared" si="46"/>
        <v>0</v>
      </c>
      <c r="I183" s="92">
        <f t="shared" si="46"/>
        <v>0</v>
      </c>
    </row>
    <row r="184" spans="1:9" ht="37.200000000000003" x14ac:dyDescent="0.25">
      <c r="A184" s="85">
        <f>+[5]ระบบการควบคุมฯ!A299</f>
        <v>0</v>
      </c>
      <c r="B184" s="107" t="str">
        <f>+[5]ระบบการควบคุมฯ!B299</f>
        <v xml:space="preserve"> งบรายจ่ายอื่น 7011500</v>
      </c>
      <c r="C184" s="30" t="str">
        <f>+[5]ระบบการควบคุมฯ!C299</f>
        <v>20004 31006100 5000029</v>
      </c>
      <c r="D184" s="86">
        <f t="shared" ref="D184:I184" si="47">SUM(D185)</f>
        <v>0</v>
      </c>
      <c r="E184" s="86">
        <f t="shared" si="47"/>
        <v>0</v>
      </c>
      <c r="F184" s="86">
        <f t="shared" si="47"/>
        <v>0</v>
      </c>
      <c r="G184" s="86">
        <f t="shared" si="47"/>
        <v>0</v>
      </c>
      <c r="H184" s="86">
        <f t="shared" si="47"/>
        <v>0</v>
      </c>
      <c r="I184" s="86">
        <f t="shared" si="47"/>
        <v>0</v>
      </c>
    </row>
    <row r="185" spans="1:9" ht="167.4" hidden="1" customHeight="1" x14ac:dyDescent="0.25">
      <c r="A185" s="88" t="str">
        <f>+[5]ระบบการควบคุมฯ!A300</f>
        <v>3.10.1</v>
      </c>
      <c r="B185" s="108" t="str">
        <f>+[5]ระบบการควบคุมฯ!B300</f>
        <v xml:space="preserve">ค่าใช้จ่ายในการเดินทางเข้าร่วมประชุมอบรมเชิงปฏิบัติการพัฒนาองค์ความรู้เพื่อเสริมสร้างศักยภาพการจัดการเรียนการสอนด้านการอ่านและการเขียนภาษาไทยสำหรับครูสอนภาษาไทย ชั้นประถมศึกษาปีที่ 5-6 ระหว่างวันที่ 29 เมษายน - 2 พฤษภาคม 2567  ณ โรงแรมเอเชียแอร์พอร์ท จังหวัดปทุมธานี </v>
      </c>
      <c r="C185" s="35" t="str">
        <f>+[5]ระบบการควบคุมฯ!C300</f>
        <v>ศธ 04002/ว2546 ลว 24 มิย 67 โอนครั้งที่ 152</v>
      </c>
      <c r="D185" s="89"/>
      <c r="E185" s="89"/>
      <c r="F185" s="89"/>
      <c r="G185" s="95"/>
      <c r="H185" s="95">
        <f>+D185-E185-F185-G185</f>
        <v>0</v>
      </c>
      <c r="I185" s="109" t="s">
        <v>112</v>
      </c>
    </row>
    <row r="186" spans="1:9" ht="55.8" x14ac:dyDescent="0.25">
      <c r="A186" s="473">
        <f>+[5]ระบบการควบคุมฯ!A304</f>
        <v>4</v>
      </c>
      <c r="B186" s="345" t="str">
        <f>+[5]ระบบการควบคุมฯ!B304</f>
        <v xml:space="preserve">โครงการเสริมสร้างระเบียบวินัย คุณธรรมและจริยธรรมและคุณลักษณะอันพึงประสงค์  </v>
      </c>
      <c r="C186" s="474" t="str">
        <f>+[5]ระบบการควบคุมฯ!C304</f>
        <v>20004 31006200</v>
      </c>
      <c r="D186" s="346">
        <f>+D188+D194</f>
        <v>0</v>
      </c>
      <c r="E186" s="346">
        <f>+E188+E194</f>
        <v>216000</v>
      </c>
      <c r="F186" s="346">
        <f>+F188+F194</f>
        <v>0</v>
      </c>
      <c r="G186" s="346">
        <f>+G188+G194</f>
        <v>0</v>
      </c>
      <c r="H186" s="346">
        <f>+H188+H194</f>
        <v>-216000</v>
      </c>
      <c r="I186" s="475"/>
    </row>
    <row r="187" spans="1:9" ht="18.600000000000001" x14ac:dyDescent="0.25">
      <c r="A187" s="118"/>
      <c r="B187" s="437" t="str">
        <f>+[5]ระบบการควบคุมฯ!B305</f>
        <v>งบรายจ่ายอื่น 7011500</v>
      </c>
      <c r="C187" s="100" t="str">
        <f>+[5]ระบบการควบคุมฯ!C305</f>
        <v xml:space="preserve">20004 31006200 </v>
      </c>
      <c r="D187" s="119">
        <f>SUM(D188:D189)</f>
        <v>0</v>
      </c>
      <c r="E187" s="119">
        <f>SUM(E188:E189)</f>
        <v>0</v>
      </c>
      <c r="F187" s="119">
        <f>SUM(F188:F189)</f>
        <v>0</v>
      </c>
      <c r="G187" s="119">
        <f>SUM(G188:G189)</f>
        <v>0</v>
      </c>
      <c r="H187" s="119">
        <f>SUM(H188:H189)</f>
        <v>0</v>
      </c>
      <c r="I187" s="121"/>
    </row>
    <row r="188" spans="1:9" ht="55.8" x14ac:dyDescent="0.25">
      <c r="A188" s="112">
        <f>+[5]ระบบการควบคุมฯ!A306</f>
        <v>4.0999999999999996</v>
      </c>
      <c r="B188" s="58" t="str">
        <f>+[5]ระบบการควบคุมฯ!B306</f>
        <v xml:space="preserve">กิจกรรมส่งเสริมกิจกรรมนักเรียนเพื่อเสริมสร้างคุณธรรม จริยธรรม และลักษณะที่พึงประสงค์ </v>
      </c>
      <c r="C188" s="58" t="str">
        <f>+[5]ระบบการควบคุมฯ!C306</f>
        <v>20004 70 5203900000</v>
      </c>
      <c r="D188" s="113">
        <f>+D189+D192</f>
        <v>0</v>
      </c>
      <c r="E188" s="113">
        <f t="shared" ref="E188:H188" si="48">+E189+E192</f>
        <v>0</v>
      </c>
      <c r="F188" s="113">
        <f t="shared" si="48"/>
        <v>0</v>
      </c>
      <c r="G188" s="113">
        <f t="shared" si="48"/>
        <v>0</v>
      </c>
      <c r="H188" s="113">
        <f t="shared" si="48"/>
        <v>0</v>
      </c>
      <c r="I188" s="114"/>
    </row>
    <row r="189" spans="1:9" ht="37.200000000000003" x14ac:dyDescent="0.25">
      <c r="A189" s="118"/>
      <c r="B189" s="437" t="str">
        <f>+[5]ระบบการควบคุมฯ!B307</f>
        <v>งบรายจ่ายอื่น 7011500</v>
      </c>
      <c r="C189" s="100" t="str">
        <f>+[5]ระบบการควบคุมฯ!C307</f>
        <v>20004 31006200 5000003</v>
      </c>
      <c r="D189" s="119">
        <f>SUM(D190:D191)</f>
        <v>0</v>
      </c>
      <c r="E189" s="119">
        <f>SUM(E190:E191)</f>
        <v>0</v>
      </c>
      <c r="F189" s="119">
        <f>SUM(F190:F191)</f>
        <v>0</v>
      </c>
      <c r="G189" s="119">
        <f>SUM(G190:G191)</f>
        <v>0</v>
      </c>
      <c r="H189" s="119">
        <f>SUM(H190:H191)</f>
        <v>0</v>
      </c>
      <c r="I189" s="121"/>
    </row>
    <row r="190" spans="1:9" ht="167.4" hidden="1" customHeight="1" x14ac:dyDescent="0.25">
      <c r="A190" s="115" t="str">
        <f>+[2]งบสพฐ!A139</f>
        <v>3.9.1.3</v>
      </c>
      <c r="B190" s="53" t="str">
        <f>+[5]ระบบการควบคุมฯ!B308</f>
        <v>ค่าใช้จ่ายในการเดินทางสำหรับคณะทำงานและผู้เข้าร่วมการอบรมสัมมนาสภานักเรียน ระดับประเทศ ประจำปี 2566 "สภานักเรียน สพฐ. สานต่อแนวทางที่สร้างสรรค์เรียนรู้อย่างเท่าทัน มุ่งมันประชาธิปไตย"  ระหว่างวันที่ 9 – 14 มกราคม 2566 ณ โรงแรมเดอะพาลาสโซ กรุงเทพมหานคร</v>
      </c>
      <c r="C190" s="53" t="str">
        <f>+[5]ระบบการควบคุมฯ!C308</f>
        <v xml:space="preserve">ศธ 04002/ว2221 ลว. 5 มิย 2567 โอนครั้งที่ 86  </v>
      </c>
      <c r="D190" s="116"/>
      <c r="E190" s="117"/>
      <c r="F190" s="117"/>
      <c r="G190" s="117"/>
      <c r="H190" s="117">
        <f>+D190-E190-F190-G190</f>
        <v>0</v>
      </c>
      <c r="I190" s="38" t="s">
        <v>52</v>
      </c>
    </row>
    <row r="191" spans="1:9" ht="93" hidden="1" customHeight="1" x14ac:dyDescent="0.25">
      <c r="A191" s="115" t="str">
        <f>+[2]งบสพฐ!A140</f>
        <v>3.9.1.4</v>
      </c>
      <c r="B191" s="53" t="str">
        <f>+[5]ระบบการควบคุมฯ!B309</f>
        <v xml:space="preserve">เข้าร่วมประชุมเชิงปฏิบัติการโครงการลูกเสือดิจิทัล เพื่อการศึกษาขั้นพื้นฐาน  ระหว่างวันที่ 15 - 18 กรกฎาคม 2567 ณ โรงแรมเดอะพาลาสโซ กรุงเทพมหานคร </v>
      </c>
      <c r="C191" s="53" t="str">
        <f>+[5]ระบบการควบคุมฯ!C309</f>
        <v>ศธ 04002/ว2796 ลว.2 ก.ค. 2567 โอนครั้งที่ 175</v>
      </c>
      <c r="D191" s="116"/>
      <c r="E191" s="117"/>
      <c r="F191" s="117"/>
      <c r="G191" s="117"/>
      <c r="H191" s="117">
        <f>+D191-E191-F191-G191</f>
        <v>0</v>
      </c>
      <c r="I191" s="38" t="s">
        <v>52</v>
      </c>
    </row>
    <row r="192" spans="1:9" ht="37.200000000000003" x14ac:dyDescent="0.25">
      <c r="A192" s="85">
        <f>+[5]ระบบการควบคุมฯ!A310</f>
        <v>0</v>
      </c>
      <c r="B192" s="917" t="str">
        <f>+[5]ระบบการควบคุมฯ!B310</f>
        <v>งบรายจ่ายอื่น 6911500</v>
      </c>
      <c r="C192" s="30" t="str">
        <f>+[5]ระบบการควบคุมฯ!C310</f>
        <v>20004 31006200 5000001</v>
      </c>
      <c r="D192" s="86">
        <f>+D193</f>
        <v>0</v>
      </c>
      <c r="E192" s="86">
        <f t="shared" ref="E192:H192" si="49">+E193</f>
        <v>0</v>
      </c>
      <c r="F192" s="86">
        <f t="shared" si="49"/>
        <v>0</v>
      </c>
      <c r="G192" s="86">
        <f t="shared" si="49"/>
        <v>0</v>
      </c>
      <c r="H192" s="86">
        <f t="shared" si="49"/>
        <v>0</v>
      </c>
      <c r="I192" s="86">
        <f>SUM(I193)</f>
        <v>0</v>
      </c>
    </row>
    <row r="193" spans="1:9" ht="55.8" hidden="1" customHeight="1" x14ac:dyDescent="0.25">
      <c r="A193" s="88" t="str">
        <f>+[5]ระบบการควบคุมฯ!A311</f>
        <v>4.1.3</v>
      </c>
      <c r="B193" s="104" t="str">
        <f>+[5]ระบบการควบคุมฯ!B311</f>
        <v>ค่าใช้จ่ายดำเนินงานโครงการนักธุรกิจน้อยมีคุณธรรมนำสู่เศรษฐกิจสร้างสรรค์  รร ประชาธิปัตย์</v>
      </c>
      <c r="C193" s="35" t="str">
        <f>+[5]ระบบการควบคุมฯ!C311</f>
        <v>ศธ 04002/ว3577 ลว.15 ส.ค. 2567 โอนครั้งที่ 351</v>
      </c>
      <c r="D193" s="89"/>
      <c r="E193" s="89"/>
      <c r="F193" s="89"/>
      <c r="G193" s="89"/>
      <c r="H193" s="95">
        <f>+D193-E193-F193-G193</f>
        <v>0</v>
      </c>
      <c r="I193" s="93" t="s">
        <v>14</v>
      </c>
    </row>
    <row r="194" spans="1:9" ht="55.8" x14ac:dyDescent="0.25">
      <c r="A194" s="112" t="str">
        <f>+[2]งบสพฐ!A142</f>
        <v>3.9.1.6</v>
      </c>
      <c r="B194" s="58" t="str">
        <f>+[5]ระบบการควบคุมฯ!B313</f>
        <v xml:space="preserve">กิจกรรมส่งเสริมคุณธรรม จริยธรรมและคุณลักษณะอันพึงประสงค์และค่านิยมของชาติ            </v>
      </c>
      <c r="C194" s="58" t="str">
        <f>+[5]ระบบการควบคุมฯ!C313</f>
        <v>20004 70 86179 00000</v>
      </c>
      <c r="D194" s="113">
        <f t="shared" ref="D194:I194" si="50">+D195</f>
        <v>0</v>
      </c>
      <c r="E194" s="113">
        <f t="shared" si="50"/>
        <v>216000</v>
      </c>
      <c r="F194" s="113">
        <f t="shared" si="50"/>
        <v>0</v>
      </c>
      <c r="G194" s="113">
        <f t="shared" si="50"/>
        <v>0</v>
      </c>
      <c r="H194" s="113">
        <f t="shared" si="50"/>
        <v>-216000</v>
      </c>
      <c r="I194" s="113">
        <f t="shared" ca="1" si="50"/>
        <v>0</v>
      </c>
    </row>
    <row r="195" spans="1:9" ht="18.600000000000001" x14ac:dyDescent="0.25">
      <c r="A195" s="118"/>
      <c r="B195" s="100" t="str">
        <f>+[5]ระบบการควบคุมฯ!B314</f>
        <v>งบรายจ่ายอื่น 7011500</v>
      </c>
      <c r="C195" s="100"/>
      <c r="D195" s="119">
        <f>SUM(D196:D198)</f>
        <v>0</v>
      </c>
      <c r="E195" s="119">
        <f>SUM(E196:E198)</f>
        <v>216000</v>
      </c>
      <c r="F195" s="119">
        <f>SUM(F196:F198)</f>
        <v>0</v>
      </c>
      <c r="G195" s="119">
        <f>SUM(G196:G198)</f>
        <v>0</v>
      </c>
      <c r="H195" s="119">
        <f>SUM(H196:H198)</f>
        <v>-216000</v>
      </c>
      <c r="I195" s="119">
        <f ca="1">+I195</f>
        <v>0</v>
      </c>
    </row>
    <row r="196" spans="1:9" ht="204.6" hidden="1" customHeight="1" x14ac:dyDescent="0.25">
      <c r="A196" s="115" t="str">
        <f>+[5]ระบบการควบคุมฯ!A315</f>
        <v>4.2.1</v>
      </c>
      <c r="B196" s="53" t="str">
        <f>+[5]ระบบการควบคุมฯ!B315</f>
        <v xml:space="preserve">ค่าใช้จ่ายดำเนินงานโครงการโรงเรียนคุณธรรม สพฐ. เพื่อเป็นค่าใช้จ่ายในการเดินทางเข้าร่วมประชุมปฏิบัติการพัฒนาโรงเรียนในโครงการกองทุนพัฒนาเด็กและเยาวชนในถิ่นทุรกันดาร ตามพระราชดำริ สมเด็จพระกนิษฐาธิราชเจ้ากรมสมเด็จพระเทพรัตนราชสุดาฯ สยามบรมราชกุมารี ระหว่างวันที่ 11 - 13 ธันวาคม 2565 ณ โรงแรมเอเชียแอร์พอร์ต จังหวัดปทุมธานี       </v>
      </c>
      <c r="C196" s="53" t="str">
        <f>+[5]ระบบการควบคุมฯ!C315</f>
        <v>ศธ 04002/ว58 ลว. 9 มค 66 โอนครั้งที่ 176</v>
      </c>
      <c r="D196" s="116">
        <f>+[5]ระบบการควบคุมฯ!F315</f>
        <v>0</v>
      </c>
      <c r="E196" s="117">
        <f>+'[5]ยุทธศาสตร์เสริมสร้าง 31006200'!I37+'[5]ยุทธศาสตร์เสริมสร้าง 31006200'!J37</f>
        <v>0</v>
      </c>
      <c r="F196" s="117">
        <f>+[5]ระบบการควบคุมฯ!I315+[5]ระบบการควบคุมฯ!J315</f>
        <v>0</v>
      </c>
      <c r="G196" s="117">
        <f>+[5]ระบบการควบคุมฯ!K315+[5]ระบบการควบคุมฯ!L315</f>
        <v>0</v>
      </c>
      <c r="H196" s="117">
        <f>+D196-E196-F196-G196</f>
        <v>0</v>
      </c>
      <c r="I196" s="38" t="s">
        <v>53</v>
      </c>
    </row>
    <row r="197" spans="1:9" ht="148.80000000000001" hidden="1" customHeight="1" x14ac:dyDescent="0.25">
      <c r="A197" s="115" t="str">
        <f>+[5]ระบบการควบคุมฯ!A316</f>
        <v>4.2.2</v>
      </c>
      <c r="B197" s="53" t="str">
        <f>+[5]ระบบการควบคุมฯ!B316</f>
        <v xml:space="preserve">ค่าใช้จ่ายในการเดินทางเข้าร่วมประชุมปฏิบัติการจัดทำแผนขับเคลื่อนโครงการโรงเรียนคุณธรรม สพฐ. สำหรับทีมเคลื่อนที่เร็ว (Rovig  Team : RT) ประจำปีงบประมาณ พ.ศ. 2566  ระหว่างวันที่ 14 - 16 กรกฎาคม  2566 ณ โรงแรมเอวาน่า กรุงเทพมหานคร </v>
      </c>
      <c r="C197" s="53" t="str">
        <f>+[5]ระบบการควบคุมฯ!C316</f>
        <v>ศธ 04002/ว3099 ลว. 3 สค 66 โอนครั้งที่ 719</v>
      </c>
      <c r="D197" s="116">
        <f>+[5]ระบบการควบคุมฯ!F316</f>
        <v>0</v>
      </c>
      <c r="E197" s="117">
        <f>+'[5]ยุทธศาสตร์เสริมสร้าง 31006200'!I38+'[5]ยุทธศาสตร์เสริมสร้าง 31006200'!J38</f>
        <v>0</v>
      </c>
      <c r="F197" s="117">
        <f>+[5]ระบบการควบคุมฯ!I316+[5]ระบบการควบคุมฯ!J316</f>
        <v>0</v>
      </c>
      <c r="G197" s="117">
        <f>+[5]ระบบการควบคุมฯ!K316+[5]ระบบการควบคุมฯ!L316</f>
        <v>0</v>
      </c>
      <c r="H197" s="117">
        <f>+D197-E197-F197-G197</f>
        <v>0</v>
      </c>
      <c r="I197" s="38" t="s">
        <v>67</v>
      </c>
    </row>
    <row r="198" spans="1:9" ht="93" hidden="1" customHeight="1" x14ac:dyDescent="0.25">
      <c r="A198" s="115" t="str">
        <f>+[2]งบสพฐ!A146</f>
        <v>3.10.1</v>
      </c>
      <c r="B198" s="53" t="str">
        <f>+[2]งบสพฐ!B146</f>
        <v>ค่าจ้างบุคลากรปฏิบัติงานในสำนักงานเขตพื้นที่การศึกษาที่ขาดแคลน  จำนวน 4 อัตรา   ครั้งที่ 1  (ต.ค.69 - มี.ค 70 ) จำนวนเงิน 216,000.-บาท</v>
      </c>
      <c r="C198" s="53" t="str">
        <f>+[2]งบสพฐ!C146</f>
        <v>ศธ 04002/ว19353 ลว.29/ต.ค./2569 โอนครั้งที่ 39</v>
      </c>
      <c r="D198" s="116">
        <f>+[2]งบสพฐ!F146</f>
        <v>0</v>
      </c>
      <c r="E198" s="117">
        <f>+[2]งบสพฐ!G146+[2]งบสพฐ!H146</f>
        <v>216000</v>
      </c>
      <c r="F198" s="117"/>
      <c r="G198" s="117">
        <f>+[2]งบสพฐ!K146+[2]งบสพฐ!L146</f>
        <v>0</v>
      </c>
      <c r="H198" s="117">
        <f>+D198-E198-F198-G198</f>
        <v>-216000</v>
      </c>
      <c r="I198" s="38" t="s">
        <v>42</v>
      </c>
    </row>
    <row r="199" spans="1:9" ht="18.600000000000001" x14ac:dyDescent="0.25">
      <c r="A199" s="473">
        <f>+[5]ระบบการควบคุมฯ!A320</f>
        <v>5</v>
      </c>
      <c r="B199" s="345" t="str">
        <f>+[5]ระบบการควบคุมฯ!B320</f>
        <v>โครงการโรงเรียนคุณภาพ</v>
      </c>
      <c r="C199" s="474" t="str">
        <f>+[5]ระบบการควบคุมฯ!C320</f>
        <v>20004 3300 B800</v>
      </c>
      <c r="D199" s="346">
        <f>+D200+D202</f>
        <v>222000</v>
      </c>
      <c r="E199" s="346">
        <f t="shared" ref="E199:I199" si="51">+E200+E202</f>
        <v>0</v>
      </c>
      <c r="F199" s="346">
        <f t="shared" si="51"/>
        <v>0</v>
      </c>
      <c r="G199" s="346">
        <f t="shared" si="51"/>
        <v>0</v>
      </c>
      <c r="H199" s="346">
        <f t="shared" si="51"/>
        <v>222000</v>
      </c>
      <c r="I199" s="346">
        <f t="shared" si="51"/>
        <v>0</v>
      </c>
    </row>
    <row r="200" spans="1:9" ht="37.200000000000003" x14ac:dyDescent="0.25">
      <c r="A200" s="118"/>
      <c r="B200" s="100" t="str">
        <f>+B228</f>
        <v>งบดำเนินงาน   70112xx</v>
      </c>
      <c r="C200" s="100" t="str">
        <f>+[5]ระบบการควบคุมฯ!C321</f>
        <v>20004 3320 B800 2000000</v>
      </c>
      <c r="D200" s="119">
        <f>+D204+D228</f>
        <v>222000</v>
      </c>
      <c r="E200" s="119">
        <f>+E204+E228</f>
        <v>0</v>
      </c>
      <c r="F200" s="119">
        <f>+F204+F228</f>
        <v>0</v>
      </c>
      <c r="G200" s="119">
        <f>+G204+G228</f>
        <v>0</v>
      </c>
      <c r="H200" s="119">
        <f>+H204+H228</f>
        <v>222000</v>
      </c>
      <c r="I200" s="121"/>
    </row>
    <row r="201" spans="1:9" ht="18.600000000000001" x14ac:dyDescent="0.25">
      <c r="A201" s="118"/>
      <c r="B201" s="100" t="str">
        <f>+[5]ระบบการควบคุมฯ!B322</f>
        <v>งบลงทุน   70113xx</v>
      </c>
      <c r="C201" s="100"/>
      <c r="D201" s="119"/>
      <c r="E201" s="119"/>
      <c r="F201" s="119"/>
      <c r="G201" s="119"/>
      <c r="H201" s="119"/>
      <c r="I201" s="121"/>
    </row>
    <row r="202" spans="1:9" ht="18.600000000000001" x14ac:dyDescent="0.25">
      <c r="A202" s="118"/>
      <c r="B202" s="100" t="str">
        <f>+B218</f>
        <v>งบรายจ่ายอื่น   7011500</v>
      </c>
      <c r="C202" s="100"/>
      <c r="D202" s="119">
        <f>+D218+D223</f>
        <v>0</v>
      </c>
      <c r="E202" s="119">
        <f t="shared" ref="E202:H202" si="52">+E218+E223</f>
        <v>0</v>
      </c>
      <c r="F202" s="119">
        <f t="shared" si="52"/>
        <v>0</v>
      </c>
      <c r="G202" s="119">
        <f t="shared" si="52"/>
        <v>0</v>
      </c>
      <c r="H202" s="119">
        <f t="shared" si="52"/>
        <v>0</v>
      </c>
      <c r="I202" s="121"/>
    </row>
    <row r="203" spans="1:9" ht="37.200000000000003" x14ac:dyDescent="0.25">
      <c r="A203" s="163">
        <f>+[5]ระบบการควบคุมฯ!A325</f>
        <v>5.0999999999999996</v>
      </c>
      <c r="B203" s="37" t="str">
        <f>+[5]ระบบการควบคุมฯ!B325</f>
        <v xml:space="preserve">กิจกรรมขับเคลื่อนโรงเรียนคุณภาพ  </v>
      </c>
      <c r="C203" s="37" t="str">
        <f>+[5]ระบบการควบคุมฯ!C325</f>
        <v>20004 70 00132 00000</v>
      </c>
      <c r="D203" s="164">
        <f>+D204</f>
        <v>222000</v>
      </c>
      <c r="E203" s="164">
        <f t="shared" ref="E203:H203" si="53">+E204</f>
        <v>0</v>
      </c>
      <c r="F203" s="164">
        <f t="shared" si="53"/>
        <v>0</v>
      </c>
      <c r="G203" s="164">
        <f t="shared" si="53"/>
        <v>0</v>
      </c>
      <c r="H203" s="164">
        <f t="shared" si="53"/>
        <v>222000</v>
      </c>
      <c r="I203" s="308"/>
    </row>
    <row r="204" spans="1:9" ht="37.200000000000003" x14ac:dyDescent="0.25">
      <c r="A204" s="154">
        <f>+[5]ระบบการควบคุมฯ!A326</f>
        <v>0</v>
      </c>
      <c r="B204" s="100" t="str">
        <f>+[5]ระบบการควบคุมฯ!B326</f>
        <v>งบดำเนินงาน  70112xx</v>
      </c>
      <c r="C204" s="100" t="str">
        <f>+[5]ระบบการควบคุมฯ!C326</f>
        <v>20004 3320 B800 2000000</v>
      </c>
      <c r="D204" s="119">
        <f>SUM(D205:D214)</f>
        <v>222000</v>
      </c>
      <c r="E204" s="119">
        <f t="shared" ref="E204:H204" si="54">SUM(E205:E214)</f>
        <v>0</v>
      </c>
      <c r="F204" s="119">
        <f t="shared" si="54"/>
        <v>0</v>
      </c>
      <c r="G204" s="119">
        <f t="shared" si="54"/>
        <v>0</v>
      </c>
      <c r="H204" s="119">
        <f t="shared" si="54"/>
        <v>222000</v>
      </c>
      <c r="I204" s="101"/>
    </row>
    <row r="205" spans="1:9" ht="148.80000000000001" hidden="1" x14ac:dyDescent="0.25">
      <c r="A205" s="115" t="str">
        <f>+[5]ระบบการควบคุมฯ!A327</f>
        <v>5.1.1</v>
      </c>
      <c r="B205" s="35" t="str">
        <f>+[5]ระบบการควบคุมฯ!B327</f>
        <v>ค่าใช้จ่ายในการบริหารจัดสอบการประเมินความสามารถด้านการอ่านของผู้เรียน (RT) ชั้นประถมศึกษาปีที่ 1 และการประเมินคุณภาพผู้เรียน (NT) ชั้นประถมศึกษาปีที่ 3 ปีการศึกษา 2568 สำหรับโรงเรียนโครงการ 1 อำเภอ 1 โรงเรียนคุณภาพ</v>
      </c>
      <c r="C205" s="35" t="str">
        <f>+[5]ระบบการควบคุมฯ!C327</f>
        <v>ศธ 04002/ว1385 ลว. 28 ม.ค.69 โอนครั้งที่ 259</v>
      </c>
      <c r="D205" s="116">
        <f>+[5]ระบบการควบคุมฯ!F327</f>
        <v>0</v>
      </c>
      <c r="E205" s="116">
        <f>+[5]ระบบการควบคุมฯ!G327+[5]ระบบการควบคุมฯ!H327</f>
        <v>0</v>
      </c>
      <c r="F205" s="116"/>
      <c r="G205" s="116">
        <f>+[5]ระบบการควบคุมฯ!K327+[5]ระบบการควบคุมฯ!L327</f>
        <v>0</v>
      </c>
      <c r="H205" s="116">
        <f t="shared" ref="H205:H215" si="55">D205-E205-F205-G205</f>
        <v>0</v>
      </c>
      <c r="I205" s="38" t="s">
        <v>156</v>
      </c>
    </row>
    <row r="206" spans="1:9" ht="130.19999999999999" hidden="1" x14ac:dyDescent="0.25">
      <c r="A206" s="115" t="str">
        <f>+[5]ระบบการควบคุมฯ!A328</f>
        <v>5.1.2</v>
      </c>
      <c r="B206" s="35" t="str">
        <f>+[5]ระบบการควบคุมฯ!B328</f>
        <v>ค่าใช้จ่ายในการเดินทางเข้าร่วมการประชุมเชิงปฏิบัติการผู้รับผิดชอบ โครงการ 1 อำเภอ 1 โรงเรียนคุณภาพประจำปีงบประมาณ พ.ศ. 2569 ระหว่างวันที่ 16 – 18 มีนาคม 2569 ณ โรงแรมริเวอร์ไซด์ กรุงเทพมหานค</v>
      </c>
      <c r="C206" s="35" t="str">
        <f>+[5]ระบบการควบคุมฯ!C328</f>
        <v>ศธ 04002/ว5137 ลว. 25 มี.ค.69 โอนครั้งที่ 390</v>
      </c>
      <c r="D206" s="116">
        <f>+[5]ระบบการควบคุมฯ!F328</f>
        <v>0</v>
      </c>
      <c r="E206" s="116">
        <f>+[5]ระบบการควบคุมฯ!G328+[5]ระบบการควบคุมฯ!H328</f>
        <v>0</v>
      </c>
      <c r="F206" s="116"/>
      <c r="G206" s="116">
        <f>+[5]ระบบการควบคุมฯ!K328+[5]ระบบการควบคุมฯ!L328</f>
        <v>0</v>
      </c>
      <c r="H206" s="116">
        <f t="shared" si="55"/>
        <v>0</v>
      </c>
      <c r="I206" s="38" t="s">
        <v>156</v>
      </c>
    </row>
    <row r="207" spans="1:9" ht="111.6" x14ac:dyDescent="0.25">
      <c r="A207" s="115" t="str">
        <f>+[5]ระบบการควบคุมฯ!A329</f>
        <v>5.1.3</v>
      </c>
      <c r="B207" s="35" t="str">
        <f>+[5]ระบบการควบคุมฯ!B329</f>
        <v xml:space="preserve">ค่าจ้างครูผู้สอนภาษาอังกฤษและภาษาจีน ภาคเรียนที่ 2 ปีการศึกษา 2569 ระยะเวลา  3  เดือน (ตค 69 - ธค 69)  จำนวน 3 อัตราเดือนละ 27,000.-บาท และ 20,000 บาท จำนวนเงิน 222,000.-บาท </v>
      </c>
      <c r="C207" s="35" t="str">
        <f>+[5]ระบบการควบคุมฯ!C329</f>
        <v>ศธ 04002/ว19357 ลว. 29 ต.ค.69 ครั้งที่ 34</v>
      </c>
      <c r="D207" s="116">
        <f>+[5]ระบบการควบคุมฯ!F329</f>
        <v>222000</v>
      </c>
      <c r="E207" s="116">
        <f>+[5]ระบบการควบคุมฯ!G329+[5]ระบบการควบคุมฯ!H329</f>
        <v>0</v>
      </c>
      <c r="F207" s="116"/>
      <c r="G207" s="116">
        <f>+[5]ระบบการควบคุมฯ!K329+[5]ระบบการควบคุมฯ!L329</f>
        <v>0</v>
      </c>
      <c r="H207" s="116">
        <f t="shared" si="55"/>
        <v>222000</v>
      </c>
      <c r="I207" s="48" t="s">
        <v>202</v>
      </c>
    </row>
    <row r="208" spans="1:9" ht="111.6" hidden="1" x14ac:dyDescent="0.25">
      <c r="A208" s="115" t="str">
        <f>+[5]ระบบการควบคุมฯ!A330</f>
        <v>5.1.3.1</v>
      </c>
      <c r="B208" s="35" t="str">
        <f>+[5]ระบบการควบคุมฯ!B330</f>
        <v xml:space="preserve">ค่าจ้างครูผู้สอนภาษาอังกฤษและภาษาจีน ภาคเรียนที่ 1 ปีการศึกษา 2569  (ครั้งที่ 2) ระยะเวลา 3 เดือน (เม.ย. 69 - 30 มิ.ย. 69) อัตราเดือนล 27,000 บาท จำนวนเงิน 243,000.-บาท </v>
      </c>
      <c r="C208" s="35" t="str">
        <f>+[5]ระบบการควบคุมฯ!C330</f>
        <v>ศธ 04002/ว6268 ลว. 20 เม.ย. 69 ครั้งที่ 433</v>
      </c>
      <c r="D208" s="116">
        <f>+[5]ระบบการควบคุมฯ!F330</f>
        <v>0</v>
      </c>
      <c r="E208" s="116">
        <f>+[5]ระบบการควบคุมฯ!G330+[5]ระบบการควบคุมฯ!H330</f>
        <v>0</v>
      </c>
      <c r="F208" s="116"/>
      <c r="G208" s="116">
        <f>+[5]ระบบการควบคุมฯ!K330+[5]ระบบการควบคุมฯ!L330</f>
        <v>0</v>
      </c>
      <c r="H208" s="116">
        <f t="shared" si="55"/>
        <v>0</v>
      </c>
      <c r="I208" s="48" t="s">
        <v>170</v>
      </c>
    </row>
    <row r="209" spans="1:9" ht="148.80000000000001" hidden="1" x14ac:dyDescent="0.25">
      <c r="A209" s="115" t="str">
        <f>+[5]ระบบการควบคุมฯ!A332</f>
        <v>5.1.4</v>
      </c>
      <c r="B209" s="35" t="str">
        <f>+[5]ระบบการควบคุมฯ!B332</f>
        <v>ค่าใช้จ่ายในการเดินทางเข้ารับการอบรมเชิงปฏิบัติการพัฒนาศักยภาพผู้รับผิดชอบโครงการ 1 อำเภอ 1 โรงเรียนคุณภาพ  สู่มาตรฐาน Google Certified Educator (GCE)  ระหว่างวันที่ 26 – 29 เมษายน 2569 ณ โรงแรมบางกอกพาเลส กรุงเทพมหานคร</v>
      </c>
      <c r="C209" s="35" t="str">
        <f>+[5]ระบบการควบคุมฯ!C332</f>
        <v>ศธ 04002/ว6769  ลว. 29 เม.ย. 69 ครั้งที่ 459</v>
      </c>
      <c r="D209" s="116">
        <f>+[5]ระบบการควบคุมฯ!F332</f>
        <v>0</v>
      </c>
      <c r="E209" s="116">
        <f>+[5]ระบบการควบคุมฯ!G332+[5]ระบบการควบคุมฯ!H332</f>
        <v>0</v>
      </c>
      <c r="F209" s="116"/>
      <c r="G209" s="116">
        <f>+[5]ระบบการควบคุมฯ!K332+[5]ระบบการควบคุมฯ!L332</f>
        <v>0</v>
      </c>
      <c r="H209" s="116">
        <f t="shared" si="55"/>
        <v>0</v>
      </c>
      <c r="I209" s="38" t="s">
        <v>156</v>
      </c>
    </row>
    <row r="210" spans="1:9" ht="130.19999999999999" hidden="1" x14ac:dyDescent="0.25">
      <c r="A210" s="115" t="str">
        <f>+[5]ระบบการควบคุมฯ!A333</f>
        <v>5.1.5</v>
      </c>
      <c r="B210" s="35" t="str">
        <f>+[5]ระบบการควบคุมฯ!B333</f>
        <v xml:space="preserve">เพื่อเป็นค่าใช้จ่ายในการเดินทางเข้าร่วมการอบรมเชิงปฏิบัติการพัฒนาศักยภาพครูและบุคลากรทางการศึกษา สู่มาตรฐาน Google Certified Educator (GCE)  ระหว่างวันที่ 4 – 6 มิถุนายน 2569 ณ โรงแรมบางกอกพาเลส กรุงเทพมหานคร  </v>
      </c>
      <c r="C210" s="35" t="str">
        <f>+[5]ระบบการควบคุมฯ!C333</f>
        <v>ศธ 04002/ว8897  ลว. 27 พ.ค. 69 ครั้งที่ 588</v>
      </c>
      <c r="D210" s="116">
        <f>+[5]ระบบการควบคุมฯ!F333</f>
        <v>0</v>
      </c>
      <c r="E210" s="116">
        <f>+[5]ระบบการควบคุมฯ!G333+[5]ระบบการควบคุมฯ!H333</f>
        <v>0</v>
      </c>
      <c r="F210" s="116"/>
      <c r="G210" s="116">
        <f>+[5]ระบบการควบคุมฯ!K333+[5]ระบบการควบคุมฯ!L333</f>
        <v>0</v>
      </c>
      <c r="H210" s="116">
        <f t="shared" si="55"/>
        <v>0</v>
      </c>
      <c r="I210" s="38" t="s">
        <v>176</v>
      </c>
    </row>
    <row r="211" spans="1:9" ht="130.19999999999999" hidden="1" x14ac:dyDescent="0.25">
      <c r="A211" s="115" t="str">
        <f>+[5]ระบบการควบคุมฯ!A334</f>
        <v>5.1.5</v>
      </c>
      <c r="B211" s="35" t="str">
        <f>+[5]ระบบการควบคุมฯ!B334</f>
        <v xml:space="preserve">ค่าใช้จ่ายในการเดินทางเข้าร่วมการประชุมเชิงปฏิบัติการพัฒนาศักยภาพ School Partner (SP) ภาครัฐ ในโครงการคอนเน็กซ์อีดี ประจำปี พ.ศ. 2569 ระหว่างวันที่ 11 – 13 มิถุนายน 2569 ณ โรงแรมดิ ไอเดิล โฮเท็ล แอนด์ เรสซิเด็นซ์  </v>
      </c>
      <c r="C211" s="35" t="str">
        <f>+[5]ระบบการควบคุมฯ!C334</f>
        <v>ศธ 04002/ว8960 ลว. 28 พ.ค. 69 ครั้งที่ 593</v>
      </c>
      <c r="D211" s="116">
        <f>+[5]ระบบการควบคุมฯ!F334</f>
        <v>0</v>
      </c>
      <c r="E211" s="116">
        <f>+[5]ระบบการควบคุมฯ!G334+[5]ระบบการควบคุมฯ!H334</f>
        <v>0</v>
      </c>
      <c r="F211" s="116"/>
      <c r="G211" s="116">
        <f>+[5]ระบบการควบคุมฯ!K334+[5]ระบบการควบคุมฯ!L334</f>
        <v>0</v>
      </c>
      <c r="H211" s="116">
        <f t="shared" si="55"/>
        <v>0</v>
      </c>
      <c r="I211" s="38" t="s">
        <v>156</v>
      </c>
    </row>
    <row r="212" spans="1:9" ht="93" hidden="1" x14ac:dyDescent="0.25">
      <c r="A212" s="115" t="str">
        <f>+[5]ระบบการควบคุมฯ!A335</f>
        <v>5.1.6</v>
      </c>
      <c r="B212" s="35" t="str">
        <f>+[5]ระบบการควบคุมฯ!B335</f>
        <v xml:space="preserve">ค่าใช้จ่ายในการดำเนินการส่งเสริม สนับสนุน และยกระดับคุณภาพการจัดการศึกษาของสถานศึกษา  โครงการ 1 อำเภอ 1 โรงเรียนคุณภาพ      </v>
      </c>
      <c r="C212" s="35" t="str">
        <f>+[5]ระบบการควบคุมฯ!C335</f>
        <v>ศธ 04002/ว41380 ลว. 29 ก.ค.68 ครั้งที่ 760</v>
      </c>
      <c r="D212" s="116">
        <f>+[5]ระบบการควบคุมฯ!F335</f>
        <v>0</v>
      </c>
      <c r="E212" s="116">
        <f>+[5]ระบบการควบคุมฯ!G335+[5]ระบบการควบคุมฯ!H335</f>
        <v>0</v>
      </c>
      <c r="F212" s="116"/>
      <c r="G212" s="116">
        <f>+[5]ระบบการควบคุมฯ!K335+[5]ระบบการควบคุมฯ!L335</f>
        <v>0</v>
      </c>
      <c r="H212" s="116">
        <f t="shared" si="55"/>
        <v>0</v>
      </c>
      <c r="I212" s="38" t="s">
        <v>156</v>
      </c>
    </row>
    <row r="213" spans="1:9" ht="148.80000000000001" hidden="1" customHeight="1" x14ac:dyDescent="0.25">
      <c r="A213" s="115" t="str">
        <f>+[5]ระบบการควบคุมฯ!A336</f>
        <v>5.1.7</v>
      </c>
      <c r="B213" s="35" t="str">
        <f>+[5]ระบบการควบคุมฯ!B336</f>
        <v xml:space="preserve">ค่าใช้จ่ายในการเดินทางเข้าร่วมการอบรมเชิงปฏิบัติการพัฒนาสมรรถนะศึกษานิเทศก์ ผู้นำเทคโนโลยี เพื่อการบริหารจัดการและการเรียนรู้  โครงการ 1 อำเภอ 1 โรงเรียนคุณภาพ ระหว่างวันที่ 12 – 13 มิถุนายน 2568 ณ โรงแรมริเวอร์ไซด์ กรุงเทพมหานคร </v>
      </c>
      <c r="C213" s="35" t="str">
        <f>+[5]ระบบการควบคุมฯ!C336</f>
        <v>ศธ 04002/ว2721 ลว. 19 มิ.ย.68 ครั้งที่ 598</v>
      </c>
      <c r="D213" s="116">
        <f>+[5]ระบบการควบคุมฯ!F336</f>
        <v>0</v>
      </c>
      <c r="E213" s="116">
        <f>+[5]ระบบการควบคุมฯ!G336+[5]ระบบการควบคุมฯ!H336</f>
        <v>0</v>
      </c>
      <c r="F213" s="116"/>
      <c r="G213" s="116">
        <f>+[5]ระบบการควบคุมฯ!K336+[5]ระบบการควบคุมฯ!L336</f>
        <v>0</v>
      </c>
      <c r="H213" s="116">
        <f t="shared" si="55"/>
        <v>0</v>
      </c>
      <c r="I213" s="38" t="s">
        <v>156</v>
      </c>
    </row>
    <row r="214" spans="1:9" ht="111.6" hidden="1" customHeight="1" x14ac:dyDescent="0.25">
      <c r="A214" s="115" t="str">
        <f>+[5]ระบบการควบคุมฯ!A337</f>
        <v>5.1.8</v>
      </c>
      <c r="B214" s="35" t="str">
        <f>+[5]ระบบการควบคุมฯ!B337</f>
        <v xml:space="preserve">ค่าใช้จ่ายในการพัฒนาคุณภาพเชิงระบบที่สอดคล้องกับบริบทและประเด็นการพัฒนาที่ได้จากการใช้เครื่องมือแบบสะท้อนคุณภาพของสถานศึกษา โครการ 1 อำเภอ 1 โรงเรียนคุณภาพ </v>
      </c>
      <c r="C214" s="35" t="str">
        <f>+[5]ระบบการควบคุมฯ!C337</f>
        <v>ศธ 04002/ว41320  ลว. 25 ก.ค.68 ครั้งที่ 754</v>
      </c>
      <c r="D214" s="116">
        <f>+[5]ระบบการควบคุมฯ!F337</f>
        <v>0</v>
      </c>
      <c r="E214" s="116">
        <f>+[5]ระบบการควบคุมฯ!G337+[5]ระบบการควบคุมฯ!H337</f>
        <v>0</v>
      </c>
      <c r="F214" s="116"/>
      <c r="G214" s="116">
        <f>+[5]ระบบการควบคุมฯ!K337+[5]ระบบการควบคุมฯ!L337</f>
        <v>0</v>
      </c>
      <c r="H214" s="116">
        <f t="shared" si="55"/>
        <v>0</v>
      </c>
      <c r="I214" s="38" t="s">
        <v>171</v>
      </c>
    </row>
    <row r="215" spans="1:9" ht="37.200000000000003" hidden="1" customHeight="1" x14ac:dyDescent="0.25">
      <c r="A215" s="115">
        <f>+[5]ระบบการควบคุมฯ!A338</f>
        <v>0</v>
      </c>
      <c r="B215" s="35">
        <f>+[5]ระบบการควบคุมฯ!B338</f>
        <v>0</v>
      </c>
      <c r="C215" s="35">
        <f>+[5]ระบบการควบคุมฯ!C338</f>
        <v>0</v>
      </c>
      <c r="D215" s="116">
        <f>+[5]ระบบการควบคุมฯ!F338</f>
        <v>0</v>
      </c>
      <c r="E215" s="116">
        <f>+[5]ระบบการควบคุมฯ!G338+[5]ระบบการควบคุมฯ!H338</f>
        <v>0</v>
      </c>
      <c r="F215" s="116"/>
      <c r="G215" s="116">
        <f>+[5]ระบบการควบคุมฯ!K338+[5]ระบบการควบคุมฯ!L338</f>
        <v>0</v>
      </c>
      <c r="H215" s="116">
        <f t="shared" si="55"/>
        <v>0</v>
      </c>
      <c r="I215" s="38" t="s">
        <v>177</v>
      </c>
    </row>
    <row r="216" spans="1:9" ht="18.600000000000001" hidden="1" x14ac:dyDescent="0.25">
      <c r="A216" s="115"/>
      <c r="B216" s="35"/>
      <c r="C216" s="35"/>
      <c r="D216" s="116"/>
      <c r="E216" s="116"/>
      <c r="F216" s="116"/>
      <c r="G216" s="116"/>
      <c r="H216" s="116"/>
      <c r="I216" s="38"/>
    </row>
    <row r="217" spans="1:9" ht="55.8" x14ac:dyDescent="0.25">
      <c r="A217" s="112">
        <f>+[5]ระบบการควบคุมฯ!A339</f>
        <v>5.2</v>
      </c>
      <c r="B217" s="58" t="str">
        <f>+[5]ระบบการควบคุมฯ!B339</f>
        <v>กิจกรรมการยกระดับคุณภาพการศึกษาเพื่อขับเคลื่อนโรงเรียนคุณภาพ</v>
      </c>
      <c r="C217" s="58" t="str">
        <f>+[5]ระบบการควบคุมฯ!C339</f>
        <v>20004 70 00133 00000</v>
      </c>
      <c r="D217" s="113">
        <f>+D218</f>
        <v>0</v>
      </c>
      <c r="E217" s="113">
        <f>+E218</f>
        <v>0</v>
      </c>
      <c r="F217" s="113">
        <f>+F218</f>
        <v>0</v>
      </c>
      <c r="G217" s="113">
        <f>+G218</f>
        <v>0</v>
      </c>
      <c r="H217" s="113">
        <f>+H218</f>
        <v>0</v>
      </c>
      <c r="I217" s="114"/>
    </row>
    <row r="218" spans="1:9" ht="37.200000000000003" x14ac:dyDescent="0.25">
      <c r="A218" s="118"/>
      <c r="B218" s="100" t="str">
        <f>+[5]ระบบการควบคุมฯ!B373</f>
        <v>งบรายจ่ายอื่น   7011500</v>
      </c>
      <c r="C218" s="100" t="str">
        <f>+[5]ระบบการควบคุมฯ!C373</f>
        <v>20004 3100B600 5000001</v>
      </c>
      <c r="D218" s="119">
        <f>SUM(D219:D221)</f>
        <v>0</v>
      </c>
      <c r="E218" s="119">
        <f>SUM(E219:E221)</f>
        <v>0</v>
      </c>
      <c r="F218" s="119">
        <f>SUM(F219:F221)</f>
        <v>0</v>
      </c>
      <c r="G218" s="119">
        <f>SUM(G219:G221)</f>
        <v>0</v>
      </c>
      <c r="H218" s="119">
        <f>SUM(H219:H221)</f>
        <v>0</v>
      </c>
      <c r="I218" s="121"/>
    </row>
    <row r="219" spans="1:9" ht="93" hidden="1" customHeight="1" x14ac:dyDescent="0.25">
      <c r="A219" s="115" t="str">
        <f>+[5]ระบบการควบคุมฯ!A374</f>
        <v>5.1.1.1</v>
      </c>
      <c r="B219" s="35" t="str">
        <f>+[5]ระบบการควบคุมฯ!B374</f>
        <v>ค่าใช้จ่ายดำเนินโครงการโรงเรียนคุณภาพตามนโยบาย “1 อำเภอ 1 โรงเรียนคุณภาพ” ระหว่างวันที่ 29 – 31 มีนาคม 2567 ณ โรงแรมริเวอร์ไซด์ กรุงเทพมหานคร</v>
      </c>
      <c r="C219" s="35" t="str">
        <f>+[5]ระบบการควบคุมฯ!C374</f>
        <v>ศธ 04002/ว1964 ลว.23 พค 67 โอนครั้งที่ 42</v>
      </c>
      <c r="D219" s="116">
        <f>+[5]ระบบการควบคุมฯ!F374</f>
        <v>0</v>
      </c>
      <c r="E219" s="116">
        <f>+[5]ระบบการควบคุมฯ!G374</f>
        <v>0</v>
      </c>
      <c r="F219" s="116">
        <f>+[5]ระบบการควบคุมฯ!H374</f>
        <v>0</v>
      </c>
      <c r="G219" s="116">
        <f>+[5]ระบบการควบคุมฯ!I374</f>
        <v>0</v>
      </c>
      <c r="H219" s="116">
        <f>G219+D219-E219-F219</f>
        <v>0</v>
      </c>
      <c r="I219" s="38" t="s">
        <v>68</v>
      </c>
    </row>
    <row r="220" spans="1:9" ht="55.8" hidden="1" customHeight="1" x14ac:dyDescent="0.25">
      <c r="A220" s="115" t="str">
        <f>+[5]ระบบการควบคุมฯ!A375</f>
        <v>5.1.1.2</v>
      </c>
      <c r="B220" s="35" t="str">
        <f>+[5]ระบบการควบคุมฯ!B375</f>
        <v xml:space="preserve">ค่าใช้จ่ายในการบริหารโครงการโรงเรียนคุณภาพ ตามนโยบาย “1 อำเภอ 1 โรงเรียนคุณภาพ”  </v>
      </c>
      <c r="C220" s="35" t="str">
        <f>+[5]ระบบการควบคุมฯ!C375</f>
        <v>ศธ 04002/ว2152 ลว.31 พค โอนครั้งที่ 78</v>
      </c>
      <c r="D220" s="116"/>
      <c r="E220" s="116"/>
      <c r="F220" s="116"/>
      <c r="G220" s="116"/>
      <c r="H220" s="116">
        <f>+D220-E220-F220-G220</f>
        <v>0</v>
      </c>
      <c r="I220" s="38" t="s">
        <v>113</v>
      </c>
    </row>
    <row r="221" spans="1:9" ht="148.80000000000001" hidden="1" customHeight="1" x14ac:dyDescent="0.25">
      <c r="A221" s="115" t="str">
        <f>+[5]ระบบการควบคุมฯ!A376</f>
        <v>5.1.1.3</v>
      </c>
      <c r="B221" s="35" t="str">
        <f>+[5]ระบบการควบคุมฯ!B376</f>
        <v>ค่าใช้จ่ายในการยกระดับคุณภาพการศึกษาในโรงเรียนคุณภาพ ตามนโยบาย “1 ตำบล  1 โรงเรียนคุณภาพ” 1. โรงเรียนวัดมูลจินดาราม จำนวนเงิน 22,000.00 บาท 2. โรงเรียนวัดลาดสนุ่น จำนวนเงิน 22,000.00 บาท 3. โรงเรียนชุมชนบึงบา จำนวนเงิน 22,000.00 บาท</v>
      </c>
      <c r="C221" s="35" t="str">
        <f>+[5]ระบบการควบคุมฯ!C376</f>
        <v>ศธ 04002/ว3401 ลว.6 ส.ค.2567 โอนครั้งที่ 289 กำหนดส่ง 31 สค 67</v>
      </c>
      <c r="D221" s="116"/>
      <c r="E221" s="116"/>
      <c r="F221" s="116"/>
      <c r="G221" s="116"/>
      <c r="H221" s="116">
        <f>+D221-E221-F221-G221</f>
        <v>0</v>
      </c>
      <c r="I221" s="51" t="s">
        <v>114</v>
      </c>
    </row>
    <row r="222" spans="1:9" ht="74.400000000000006" x14ac:dyDescent="0.25">
      <c r="A222" s="122">
        <f>+[5]ระบบการควบคุมฯ!A357</f>
        <v>5.3</v>
      </c>
      <c r="B222" s="58" t="str">
        <f>+[5]ระบบการควบคุมฯ!B357</f>
        <v>กิจกรรมการยกระดับคุณภาพการศึกษาสำหรับโรงเรียนคุณภาพตามนโยบาย 1 อำเภอ 1 โรงเรียนคุณภาพ</v>
      </c>
      <c r="C222" s="58" t="str">
        <f>+[5]ระบบการควบคุมฯ!C357</f>
        <v>20004 70 00134 00000</v>
      </c>
      <c r="D222" s="113">
        <f>+D223</f>
        <v>0</v>
      </c>
      <c r="E222" s="113">
        <f>+E223</f>
        <v>0</v>
      </c>
      <c r="F222" s="113">
        <f>+F223</f>
        <v>0</v>
      </c>
      <c r="G222" s="113">
        <f>+G223</f>
        <v>0</v>
      </c>
      <c r="H222" s="113">
        <f>+H223</f>
        <v>0</v>
      </c>
      <c r="I222" s="114"/>
    </row>
    <row r="223" spans="1:9" ht="18.600000000000001" x14ac:dyDescent="0.25">
      <c r="A223" s="118"/>
      <c r="B223" s="100" t="s">
        <v>203</v>
      </c>
      <c r="C223" s="100"/>
      <c r="D223" s="119">
        <f>SUM(D224)</f>
        <v>0</v>
      </c>
      <c r="E223" s="119">
        <f>SUM(E224)</f>
        <v>0</v>
      </c>
      <c r="F223" s="119">
        <f>SUM(F224)</f>
        <v>0</v>
      </c>
      <c r="G223" s="119">
        <f>SUM(G224)</f>
        <v>0</v>
      </c>
      <c r="H223" s="119">
        <f>SUM(H224)</f>
        <v>0</v>
      </c>
      <c r="I223" s="121"/>
    </row>
    <row r="224" spans="1:9" ht="18.600000000000001" x14ac:dyDescent="0.25">
      <c r="A224" s="115"/>
      <c r="B224" s="35"/>
      <c r="C224" s="35"/>
      <c r="D224" s="116"/>
      <c r="E224" s="116"/>
      <c r="F224" s="116"/>
      <c r="G224" s="116">
        <f>+[2]งบสพฐ!K192+[2]งบสพฐ!L192</f>
        <v>0</v>
      </c>
      <c r="H224" s="116">
        <f>+D224-E224-F224-G224</f>
        <v>0</v>
      </c>
      <c r="I224" s="51"/>
    </row>
    <row r="225" spans="1:9" ht="93" x14ac:dyDescent="0.25">
      <c r="A225" s="122">
        <f>+[5]ระบบการควบคุมฯ!A414</f>
        <v>5.4</v>
      </c>
      <c r="B225" s="58" t="str">
        <f>+[5]ระบบการควบคุมฯ!B414</f>
        <v>กิจกรรมการก่อสร้าง ปรับปรุง ซ่อมแซมอาคารเรียนและสิ่งก่อสร้างประกอบเพื่อขับเคลื่อนโรงเรียนคุณภาพตามนโยบาย 1 อำเภอ 1 โรงเรียนคุณภาพ</v>
      </c>
      <c r="C225" s="58" t="str">
        <f>+[5]ระบบการควบคุมฯ!C414</f>
        <v>20004 70 00135 00000</v>
      </c>
      <c r="D225" s="464">
        <f>+D226</f>
        <v>0</v>
      </c>
      <c r="E225" s="464">
        <f>+E226</f>
        <v>0</v>
      </c>
      <c r="F225" s="464">
        <f>+F226</f>
        <v>0</v>
      </c>
      <c r="G225" s="464">
        <f>+G226</f>
        <v>0</v>
      </c>
      <c r="H225" s="464">
        <f>+H226</f>
        <v>0</v>
      </c>
      <c r="I225" s="465"/>
    </row>
    <row r="226" spans="1:9" ht="18.600000000000001" x14ac:dyDescent="0.25">
      <c r="A226" s="123"/>
      <c r="B226" s="100" t="s">
        <v>203</v>
      </c>
      <c r="C226" s="100"/>
      <c r="D226" s="124"/>
      <c r="E226" s="124"/>
      <c r="F226" s="124"/>
      <c r="G226" s="124"/>
      <c r="H226" s="124"/>
      <c r="I226" s="125"/>
    </row>
    <row r="227" spans="1:9" ht="37.200000000000003" x14ac:dyDescent="0.25">
      <c r="A227" s="122">
        <f>+[5]ระบบการควบคุมฯ!A446</f>
        <v>5.5</v>
      </c>
      <c r="B227" s="58" t="str">
        <f>+[5]ระบบการควบคุมฯ!B446</f>
        <v xml:space="preserve">กิจกรรมการบริหารจัดการโรงเรียนขนาดเล็ก </v>
      </c>
      <c r="C227" s="58" t="str">
        <f>+[5]ระบบการควบคุมฯ!C446</f>
        <v>20004 69 52010 00000</v>
      </c>
      <c r="D227" s="464">
        <f>+D228</f>
        <v>0</v>
      </c>
      <c r="E227" s="464">
        <f>+E228</f>
        <v>0</v>
      </c>
      <c r="F227" s="464">
        <f>+F228</f>
        <v>0</v>
      </c>
      <c r="G227" s="464">
        <f>+G228</f>
        <v>0</v>
      </c>
      <c r="H227" s="464">
        <f>+H228</f>
        <v>0</v>
      </c>
      <c r="I227" s="465"/>
    </row>
    <row r="228" spans="1:9" ht="37.200000000000003" x14ac:dyDescent="0.25">
      <c r="A228" s="123" t="str">
        <f>+[5]ระบบการควบคุมฯ!A447</f>
        <v>5.5.1</v>
      </c>
      <c r="B228" s="100" t="str">
        <f>+[5]ระบบการควบคุมฯ!B447</f>
        <v>งบดำเนินงาน   70112xx</v>
      </c>
      <c r="C228" s="100" t="str">
        <f>+[5]ระบบการควบคุมฯ!C447</f>
        <v>20004 3320 B800 2000000</v>
      </c>
      <c r="D228" s="124">
        <f>SUM(D229:D233)</f>
        <v>0</v>
      </c>
      <c r="E228" s="124">
        <f t="shared" ref="E228:H228" si="56">SUM(E229:E233)</f>
        <v>0</v>
      </c>
      <c r="F228" s="124">
        <f t="shared" si="56"/>
        <v>0</v>
      </c>
      <c r="G228" s="124">
        <f t="shared" si="56"/>
        <v>0</v>
      </c>
      <c r="H228" s="124">
        <f t="shared" si="56"/>
        <v>0</v>
      </c>
      <c r="I228" s="125"/>
    </row>
    <row r="229" spans="1:9" ht="74.400000000000006" hidden="1" x14ac:dyDescent="0.25">
      <c r="A229" s="115" t="str">
        <f>+[5]ระบบการควบคุมฯ!A448</f>
        <v>5.5.1.1</v>
      </c>
      <c r="B229" s="35" t="str">
        <f>+[5]ระบบการควบคุมฯ!B448</f>
        <v xml:space="preserve">เพื่อสนับสนุนการดำเนินงานที่เกี่ยวข้องกับการบริหารโรงเรียนขนาดเล็ก </v>
      </c>
      <c r="C229" s="35" t="str">
        <f>+[5]ระบบการควบคุมฯ!C448</f>
        <v>ศธ 04002/ว383 ลว. 13 ม.ค. 69 โอนครั้งที่ 212</v>
      </c>
      <c r="D229" s="116">
        <f>+[5]ระบบการควบคุมฯ!F448</f>
        <v>0</v>
      </c>
      <c r="E229" s="116">
        <f>+[5]ระบบการควบคุมฯ!G448+[5]ระบบการควบคุมฯ!H448</f>
        <v>0</v>
      </c>
      <c r="F229" s="116">
        <f>+[5]ระบบการควบคุมฯ!I448+[5]ระบบการควบคุมฯ!J448</f>
        <v>0</v>
      </c>
      <c r="G229" s="116">
        <f>+[5]ระบบการควบคุมฯ!K448+[5]ระบบการควบคุมฯ!L448</f>
        <v>0</v>
      </c>
      <c r="H229" s="116">
        <f>+D229-E229-F229-G229</f>
        <v>0</v>
      </c>
      <c r="I229" s="38" t="s">
        <v>161</v>
      </c>
    </row>
    <row r="230" spans="1:9" ht="223.2" hidden="1" x14ac:dyDescent="0.25">
      <c r="A230" s="115" t="str">
        <f>+[5]ระบบการควบคุมฯ!A449</f>
        <v>5.5.1.2</v>
      </c>
      <c r="B230" s="35" t="str">
        <f>+[5]ระบบการควบคุมฯ!B449</f>
        <v xml:space="preserve">1. เพื่อสนับสนุนการยกระดับคุณภาพการศึกษาและบริหารจัดการโรงเรียนขนาดเล็ก ที่มีจำนวนนักเรียน 1 – 60 คน จำนวน 5 ร.ร.ๆละ 5,000.00 บาท รวมเป็นเงิน 25,000.00 บาท  2. เพื่อสนับสนุนโรงเรียนขนาดเล็กที่มีผลงาน “การจัดการเรียนการสอนของครูในโรงเรียนขนาดเล็กที่ประสบผลสำเร็จ (The best Teacher Award)”  จำนวน 6 ร.ร. จำนวนเงิน 43,000 บาท </v>
      </c>
      <c r="C230" s="35" t="str">
        <f>+[5]ระบบการควบคุมฯ!C449</f>
        <v>ศธ 04002/ว13233 ลว.31 ก.ค.69 โอนครั้งที่ 797</v>
      </c>
      <c r="D230" s="116">
        <f>+[5]ระบบการควบคุมฯ!F449</f>
        <v>0</v>
      </c>
      <c r="E230" s="116">
        <f>+[5]ระบบการควบคุมฯ!G449+[5]ระบบการควบคุมฯ!H449</f>
        <v>0</v>
      </c>
      <c r="F230" s="116">
        <f>+[5]ระบบการควบคุมฯ!I449+[5]ระบบการควบคุมฯ!J449</f>
        <v>0</v>
      </c>
      <c r="G230" s="116">
        <f>+[5]ระบบการควบคุมฯ!K449+[5]ระบบการควบคุมฯ!L449</f>
        <v>0</v>
      </c>
      <c r="H230" s="116">
        <f>+D230-E230-F230-G230</f>
        <v>0</v>
      </c>
      <c r="I230" s="38" t="s">
        <v>237</v>
      </c>
    </row>
    <row r="231" spans="1:9" ht="111.6" hidden="1" x14ac:dyDescent="0.25">
      <c r="A231" s="115" t="str">
        <f>+[5]ระบบการควบคุมฯ!A450</f>
        <v>5.5.1.3</v>
      </c>
      <c r="B231" s="35" t="str">
        <f>+[5]ระบบการควบคุมฯ!B450</f>
        <v>ค่าใช้จ่ายในการเดินทางเข้าร่วมการประชุมจัดทำแผนบริหารโรงเรียนขนาดเล็กที่มีวิธีปฏิบัติที่เป็นเลิศ (Best Practice) ระหว่างวันที่ 23 – 24 กรกฎาคม 2568 ณ โรงแรมรอยัลซิตี้ กรุงเทพมหานคร</v>
      </c>
      <c r="C231" s="35" t="str">
        <f>+[5]ระบบการควบคุมฯ!C450</f>
        <v>ศธ 04002/ว41041 ลว.23 ก.ค.68 โอนครั้งที่ 729</v>
      </c>
      <c r="D231" s="116">
        <f>+[5]ระบบการควบคุมฯ!F450</f>
        <v>0</v>
      </c>
      <c r="E231" s="116">
        <f>+[5]ระบบการควบคุมฯ!G450+[5]ระบบการควบคุมฯ!H450</f>
        <v>0</v>
      </c>
      <c r="F231" s="116">
        <f>+[5]ระบบการควบคุมฯ!I450+[5]ระบบการควบคุมฯ!J450</f>
        <v>0</v>
      </c>
      <c r="G231" s="116">
        <f>+[5]ระบบการควบคุมฯ!K450+[5]ระบบการควบคุมฯ!L450</f>
        <v>0</v>
      </c>
      <c r="H231" s="116">
        <f>+D231-E231-F231-G231</f>
        <v>0</v>
      </c>
      <c r="I231" s="38" t="s">
        <v>172</v>
      </c>
    </row>
    <row r="232" spans="1:9" ht="204.6" hidden="1" x14ac:dyDescent="0.25">
      <c r="A232" s="115" t="str">
        <f>+[5]ระบบการควบคุมฯ!A451</f>
        <v>5.1.8</v>
      </c>
      <c r="B232" s="35" t="str">
        <f>+[5]ระบบการควบคุมฯ!B451</f>
        <v>1. เพื่อสนับสนุนการบริหารจัดการโรงเรียนขนาดเล็ก จำนวน 42,500 บาท 6 ร.ร.ๆละ 3,000 บาท 7 ร.ร.ๆละ 3,500 บาท 2.เพื่อสนับสนุนการดำเนินงานสำหรับการพัฒนาคุณภาพการศึกษาของโรงเรียนขนาดเล็ก จำนวนเงิน 110,000.-บาท 2.1 สำหรับสถานศึกษา ร.ร.แสนจำหน่าย 45,000 บาท แสนชื่นปานนุกูล 35,000.-บาท  2.2 สำนักงานเขตพื้นที่ 30,000 บาท</v>
      </c>
      <c r="C232" s="35" t="str">
        <f>+[5]ระบบการควบคุมฯ!C451</f>
        <v>ศธ 04002/ว41933  ลว. 4 ส.ค.68 ครั้งที่ 816</v>
      </c>
      <c r="D232" s="116">
        <f>+[5]ระบบการควบคุมฯ!F451</f>
        <v>0</v>
      </c>
      <c r="E232" s="116">
        <f>+[5]ระบบการควบคุมฯ!G451+[5]ระบบการควบคุมฯ!H451</f>
        <v>0</v>
      </c>
      <c r="F232" s="116"/>
      <c r="G232" s="116">
        <f>+[5]ระบบการควบคุมฯ!K451+[5]ระบบการควบคุมฯ!L451</f>
        <v>0</v>
      </c>
      <c r="H232" s="116">
        <f t="shared" ref="H232" si="57">D232-E232-F232-G232</f>
        <v>0</v>
      </c>
      <c r="I232" s="38" t="s">
        <v>177</v>
      </c>
    </row>
    <row r="233" spans="1:9" ht="18.600000000000001" hidden="1" x14ac:dyDescent="0.25">
      <c r="A233" s="115"/>
      <c r="B233" s="35"/>
      <c r="C233" s="35"/>
      <c r="D233" s="116"/>
      <c r="E233" s="116"/>
      <c r="F233" s="116"/>
      <c r="G233" s="116"/>
      <c r="H233" s="116"/>
      <c r="I233" s="38"/>
    </row>
    <row r="234" spans="1:9" ht="37.200000000000003" x14ac:dyDescent="0.25">
      <c r="A234" s="473">
        <f>+[5]ระบบการควบคุมฯ!A468</f>
        <v>6</v>
      </c>
      <c r="B234" s="345" t="str">
        <f>+[5]ระบบการควบคุมฯ!B468</f>
        <v>โครงการส่งเสริมการเรียนรู้ขั้นพื้นฐานทุกที่ทุกเวลา</v>
      </c>
      <c r="C234" s="474" t="str">
        <f>+[5]ระบบการควบคุมฯ!C468</f>
        <v>20004 3300 C100</v>
      </c>
      <c r="D234" s="346">
        <f>SUM(D235:D236)</f>
        <v>0</v>
      </c>
      <c r="E234" s="346">
        <f t="shared" ref="E234:I234" si="58">SUM(E235:E236)</f>
        <v>0</v>
      </c>
      <c r="F234" s="346">
        <f t="shared" si="58"/>
        <v>0</v>
      </c>
      <c r="G234" s="346">
        <f t="shared" si="58"/>
        <v>0</v>
      </c>
      <c r="H234" s="346">
        <f t="shared" si="58"/>
        <v>0</v>
      </c>
      <c r="I234" s="346">
        <f t="shared" si="58"/>
        <v>0</v>
      </c>
    </row>
    <row r="235" spans="1:9" ht="18.600000000000001" x14ac:dyDescent="0.25">
      <c r="A235" s="394" t="str">
        <f>+[5]ระบบการควบคุมฯ!A469</f>
        <v>รายจ่ายทุน</v>
      </c>
      <c r="B235" s="100" t="str">
        <f>+[5]ระบบการควบคุมฯ!B469</f>
        <v>งบดำเนินงาน   70112xx</v>
      </c>
      <c r="C235" s="60" t="str">
        <f>+[5]ระบบการควบคุมฯ!C469</f>
        <v>20004 3310 C100 2000000</v>
      </c>
      <c r="D235" s="119">
        <f>+D244</f>
        <v>0</v>
      </c>
      <c r="E235" s="119">
        <f t="shared" ref="E235:H235" si="59">+E244</f>
        <v>0</v>
      </c>
      <c r="F235" s="119">
        <f t="shared" si="59"/>
        <v>0</v>
      </c>
      <c r="G235" s="119">
        <f t="shared" si="59"/>
        <v>0</v>
      </c>
      <c r="H235" s="119">
        <f t="shared" si="59"/>
        <v>0</v>
      </c>
      <c r="I235" s="45"/>
    </row>
    <row r="236" spans="1:9" ht="18.600000000000001" x14ac:dyDescent="0.25">
      <c r="A236" s="864">
        <f>+[5]ระบบการควบคุมฯ!A470</f>
        <v>0</v>
      </c>
      <c r="B236" s="100" t="str">
        <f>+[5]ระบบการควบคุมฯ!B472</f>
        <v>งบดำเนินงาน   70112xx</v>
      </c>
      <c r="C236" s="60" t="str">
        <f>+[5]ระบบการควบคุมฯ!C472</f>
        <v>20004 3320 C100 2000000</v>
      </c>
      <c r="D236" s="119">
        <f>+D238+D247</f>
        <v>0</v>
      </c>
      <c r="E236" s="119">
        <f t="shared" ref="E236:H236" si="60">+E238+E247</f>
        <v>0</v>
      </c>
      <c r="F236" s="119">
        <f t="shared" si="60"/>
        <v>0</v>
      </c>
      <c r="G236" s="119">
        <f t="shared" si="60"/>
        <v>0</v>
      </c>
      <c r="H236" s="119">
        <f t="shared" si="60"/>
        <v>0</v>
      </c>
      <c r="I236" s="45"/>
    </row>
    <row r="237" spans="1:9" ht="37.200000000000003" x14ac:dyDescent="0.25">
      <c r="A237" s="163">
        <f>+[5]ระบบการควบคุมฯ!A471</f>
        <v>6.1</v>
      </c>
      <c r="B237" s="37" t="str">
        <f>+[5]ระบบการควบคุมฯ!B471</f>
        <v>กิจกรรมพัฒนาระบบนิเวศทางด้านดิจิทัลเพื่อการเรียนรู้ขั้นพื้นฐาน</v>
      </c>
      <c r="C237" s="64" t="str">
        <f>+[5]ระบบการควบคุมฯ!C471</f>
        <v xml:space="preserve">20004 70 00131 00000             </v>
      </c>
      <c r="D237" s="164">
        <f>+D238+D244</f>
        <v>0</v>
      </c>
      <c r="E237" s="164">
        <f t="shared" ref="E237:H237" si="61">+E238+E244</f>
        <v>0</v>
      </c>
      <c r="F237" s="164">
        <f t="shared" si="61"/>
        <v>0</v>
      </c>
      <c r="G237" s="164">
        <f t="shared" si="61"/>
        <v>0</v>
      </c>
      <c r="H237" s="164">
        <f t="shared" si="61"/>
        <v>0</v>
      </c>
      <c r="I237" s="308"/>
    </row>
    <row r="238" spans="1:9" ht="18.600000000000001" x14ac:dyDescent="0.25">
      <c r="A238" s="394" t="str">
        <f>+[5]ระบบการควบคุมฯ!A472</f>
        <v>6.1.1</v>
      </c>
      <c r="B238" s="100" t="str">
        <f>+[5]ระบบการควบคุมฯ!B472</f>
        <v>งบดำเนินงาน   70112xx</v>
      </c>
      <c r="C238" s="60" t="str">
        <f>+[5]ระบบการควบคุมฯ!C472</f>
        <v>20004 3320 C100 2000000</v>
      </c>
      <c r="D238" s="119">
        <f>SUM(D239:D243)</f>
        <v>0</v>
      </c>
      <c r="E238" s="119">
        <f t="shared" ref="E238:H238" si="62">SUM(E239:E243)</f>
        <v>0</v>
      </c>
      <c r="F238" s="119">
        <f t="shared" si="62"/>
        <v>0</v>
      </c>
      <c r="G238" s="119">
        <f t="shared" si="62"/>
        <v>0</v>
      </c>
      <c r="H238" s="119">
        <f t="shared" si="62"/>
        <v>0</v>
      </c>
      <c r="I238" s="45"/>
    </row>
    <row r="239" spans="1:9" ht="130.19999999999999" hidden="1" x14ac:dyDescent="0.25">
      <c r="A239" s="115" t="str">
        <f>+[5]ระบบการควบคุมฯ!A473</f>
        <v>6.1.1.1</v>
      </c>
      <c r="B239" s="35" t="str">
        <f>+[5]ระบบการควบคุมฯ!B473</f>
        <v xml:space="preserve">ค่าใช้จ่ายในการเดินทางเข้าร่วมการประชุมเชิงปฏิบัติการจัดทำหลักสูตร แนวทางการบริหารจัดการและการประยุกต์ใช้อุปกรณ์จัดการเรียนรู้  ระหว่างวันที่ 23 - 28 พฤศจิกายน 2568  ณ โรงแรมเดอล๊อฟท์ รีสอร์ท  กรุงเทพมหานคร </v>
      </c>
      <c r="C239" s="35" t="str">
        <f>+[5]ระบบการควบคุมฯ!C473</f>
        <v>ศธ 04002/ว49691 ลว.28 พ.ย. 68 โอนครั้งที่ 119</v>
      </c>
      <c r="D239" s="116">
        <f>+[5]ระบบการควบคุมฯ!F473</f>
        <v>0</v>
      </c>
      <c r="E239" s="116">
        <f>+[5]ระบบการควบคุมฯ!G473+[5]ระบบการควบคุมฯ!H473</f>
        <v>0</v>
      </c>
      <c r="F239" s="116">
        <f>+[5]ระบบการควบคุมฯ!I473+[5]ระบบการควบคุมฯ!J473</f>
        <v>0</v>
      </c>
      <c r="G239" s="116">
        <f>+[5]ระบบการควบคุมฯ!K473+[5]ระบบการควบคุมฯ!L473</f>
        <v>0</v>
      </c>
      <c r="H239" s="116">
        <f>+D239-E239-F239-G239</f>
        <v>0</v>
      </c>
      <c r="I239" s="38" t="s">
        <v>215</v>
      </c>
    </row>
    <row r="240" spans="1:9" ht="148.80000000000001" hidden="1" x14ac:dyDescent="0.25">
      <c r="A240" s="115" t="str">
        <f>+[5]ระบบการควบคุมฯ!A474</f>
        <v>6.1.1.2</v>
      </c>
      <c r="B240" s="35" t="str">
        <f>+[5]ระบบการควบคุมฯ!B474</f>
        <v xml:space="preserve">ค่าใช้จ่ายในการเดินทางของบุคลากรที่เข้าร่วมการอบรม  เชิงปฏิบัติการพัฒนาขับเคลื่อนการบริหารจัดการและการประยุกต์ใช้อุปกรณ์ดิจิทัลเพื่อการเรียนรู้ขั้นพื้นฐาน  ระหว่างวันที่ 11 – 15 มกราคม 2569  ณ โรงแรมดิไอเดิล อำเภอคลองหลวง จังหวัดปทุมธานี </v>
      </c>
      <c r="C240" s="35" t="str">
        <f>+[5]ระบบการควบคุมฯ!C474</f>
        <v>ศธ 04002/ว861 ลว.20 ม.ค.69 โอนครั้งที่ 236</v>
      </c>
      <c r="D240" s="116">
        <f>+[5]ระบบการควบคุมฯ!F474</f>
        <v>0</v>
      </c>
      <c r="E240" s="116">
        <f>+[5]ระบบการควบคุมฯ!G474+[5]ระบบการควบคุมฯ!H474</f>
        <v>0</v>
      </c>
      <c r="F240" s="116">
        <f>+[5]ระบบการควบคุมฯ!I474+[5]ระบบการควบคุมฯ!J474</f>
        <v>0</v>
      </c>
      <c r="G240" s="116">
        <f>+[5]ระบบการควบคุมฯ!K474+[5]ระบบการควบคุมฯ!L474</f>
        <v>0</v>
      </c>
      <c r="H240" s="116">
        <f>+D240-E240-F240-G240</f>
        <v>0</v>
      </c>
      <c r="I240" s="38" t="s">
        <v>216</v>
      </c>
    </row>
    <row r="241" spans="1:9" ht="130.19999999999999" hidden="1" x14ac:dyDescent="0.25">
      <c r="A241" s="115" t="str">
        <f>+[5]ระบบการควบคุมฯ!A475</f>
        <v>6.1.1.3</v>
      </c>
      <c r="B241" s="35" t="str">
        <f>+[5]ระบบการควบคุมฯ!B475</f>
        <v xml:space="preserve">ค่าใช้จ่ายในการดำเนินการกิจกรรมที่ ๓ การสร้างการรับรู้เพื่อการพัฒนาส่งเสริม สนับสนุนและขับเคลื่อนการประยุกต์ใช้เทคโนโลยีดิจิทัลในการจัดการเรียนรู้ผ่านแพลตฟอร์มการเรียนรู้ของสำนักงานคณะกรรมการการศึกษาขั้นพื้นฐาน </v>
      </c>
      <c r="C241" s="35" t="str">
        <f>+[5]ระบบการควบคุมฯ!C475</f>
        <v>ศธ 04002/ว5217 ลว.26 มี.ค.69 โอนครั้งที่ 394</v>
      </c>
      <c r="D241" s="116">
        <f>+[5]ระบบการควบคุมฯ!F475</f>
        <v>0</v>
      </c>
      <c r="E241" s="116">
        <f>+[5]ระบบการควบคุมฯ!G475+[5]ระบบการควบคุมฯ!H475</f>
        <v>0</v>
      </c>
      <c r="F241" s="116">
        <f>+[5]ระบบการควบคุมฯ!I475+[5]ระบบการควบคุมฯ!J475</f>
        <v>0</v>
      </c>
      <c r="G241" s="116">
        <f>+[5]ระบบการควบคุมฯ!K475+[5]ระบบการควบคุมฯ!L475</f>
        <v>0</v>
      </c>
      <c r="H241" s="116">
        <f>+D241-E241-F241-G241</f>
        <v>0</v>
      </c>
      <c r="I241" s="38"/>
    </row>
    <row r="242" spans="1:9" ht="260.39999999999998" hidden="1" x14ac:dyDescent="0.25">
      <c r="A242" s="115" t="str">
        <f>+[5]ระบบการควบคุมฯ!A476</f>
        <v>6.1.1.4</v>
      </c>
      <c r="B242" s="35" t="str">
        <f>+[5]ระบบการควบคุมฯ!B476</f>
        <v xml:space="preserve">ค่าใช้จ่ายในการขับเคลื่อน และการสร้างเครือข่ายเพื่อการพัฒนาประยุกต์ใช้อุปกรณ์เพื่อการเรียนรู้แห่งชาติ โดยใช้เทคโนโลยีเป็นฐาน (National Digital Learning Platform : NDLP)/ค่าใช้จ่ายในการดำเนินการติดตามและประเมินผลการขับเคลื่อนการประยุกต์ใช้อุปกรณ์กับแพลตฟอร์มการจัดการเรียนรู้ขั้นพื้นฐานทุกที่ทุกเวลา (Anywhere Anytime) ระหว่างวันที่ 15 – 19 มิถุนายน 2569 ณ สำนักงานเขตพื้นที่การศึกษามัธยมศึกษา   5 แห่ง </v>
      </c>
      <c r="C242" s="35" t="str">
        <f>+[5]ระบบการควบคุมฯ!C476</f>
        <v>ศธ 04002/ว6961 ลว.28 เม.ย.69 โอนครั้งที่ 472</v>
      </c>
      <c r="D242" s="116">
        <f>+[5]ระบบการควบคุมฯ!F476</f>
        <v>0</v>
      </c>
      <c r="E242" s="116">
        <f>+[5]ระบบการควบคุมฯ!G476+[5]ระบบการควบคุมฯ!H476</f>
        <v>0</v>
      </c>
      <c r="F242" s="116">
        <f>+[5]ระบบการควบคุมฯ!I476+[5]ระบบการควบคุมฯ!J476</f>
        <v>0</v>
      </c>
      <c r="G242" s="116">
        <f>+[5]ระบบการควบคุมฯ!K476+[5]ระบบการควบคุมฯ!L476</f>
        <v>0</v>
      </c>
      <c r="H242" s="116">
        <f>+D242-E242-F242-G242</f>
        <v>0</v>
      </c>
      <c r="I242" s="38"/>
    </row>
    <row r="243" spans="1:9" ht="130.19999999999999" hidden="1" x14ac:dyDescent="0.25">
      <c r="A243" s="115" t="str">
        <f>+[5]ระบบการควบคุมฯ!A477</f>
        <v>6.1.1.5</v>
      </c>
      <c r="B243" s="35" t="str">
        <f>+[5]ระบบการควบคุมฯ!B477</f>
        <v xml:space="preserve">ค่าใช้จ่ายในการเดินทางเข้าร่วมการอบรมเชิงปฏิบัติการสร้างสรรค์สื่อโซเชียลเพื่อการรับรู้และขับเคลื่อนการใช้งานแพลตฟอร์ม  NDLP ระหว่างวันที่ 23 – 26 สิงหาคม 2569 ณ โรงแรมบ้านไทย บูทีค กรุงเทพมหานคร </v>
      </c>
      <c r="C243" s="35" t="str">
        <f>+[5]ระบบการควบคุมฯ!C477</f>
        <v>ศธ 04002/ว14139 ลว.13 ส.ค. 69 โอนครั้งที่ 862</v>
      </c>
      <c r="D243" s="116">
        <f>+[5]ระบบการควบคุมฯ!F477</f>
        <v>0</v>
      </c>
      <c r="E243" s="116">
        <f>+[5]ระบบการควบคุมฯ!G477+[5]ระบบการควบคุมฯ!H477</f>
        <v>0</v>
      </c>
      <c r="F243" s="116">
        <f>+[5]ระบบการควบคุมฯ!I477+[5]ระบบการควบคุมฯ!J477</f>
        <v>0</v>
      </c>
      <c r="G243" s="116">
        <f>+[5]ระบบการควบคุมฯ!K477+[5]ระบบการควบคุมฯ!L477</f>
        <v>0</v>
      </c>
      <c r="H243" s="116">
        <f>+D243-E243-F243-G243</f>
        <v>0</v>
      </c>
      <c r="I243" s="38"/>
    </row>
    <row r="244" spans="1:9" ht="18.600000000000001" x14ac:dyDescent="0.25">
      <c r="A244" s="851">
        <f>+[5]ระบบการควบคุมฯ!A478</f>
        <v>6.2</v>
      </c>
      <c r="B244" s="100" t="str">
        <f>+[5]ระบบการควบคุมฯ!B478</f>
        <v>งบดำเนินงาน   70112xx</v>
      </c>
      <c r="C244" s="60" t="str">
        <f>+[5]ระบบการควบคุมฯ!C478</f>
        <v>20004 3310 C100 2000000</v>
      </c>
      <c r="D244" s="119">
        <f>SUM(D245)</f>
        <v>0</v>
      </c>
      <c r="E244" s="119">
        <f t="shared" ref="E244:H244" si="63">SUM(E245)</f>
        <v>0</v>
      </c>
      <c r="F244" s="119">
        <f t="shared" si="63"/>
        <v>0</v>
      </c>
      <c r="G244" s="119">
        <f t="shared" si="63"/>
        <v>0</v>
      </c>
      <c r="H244" s="119">
        <f t="shared" si="63"/>
        <v>0</v>
      </c>
      <c r="I244" s="45"/>
    </row>
    <row r="245" spans="1:9" ht="74.400000000000006" hidden="1" x14ac:dyDescent="0.25">
      <c r="A245" s="115" t="str">
        <f>+[5]ระบบการควบคุมฯ!A479</f>
        <v>6.2.1</v>
      </c>
      <c r="B245" s="35" t="str">
        <f>+[5]ระบบการควบคุมฯ!B479</f>
        <v>ค่าเช่าใช้อุปกรณ์การเรียนการสอนสำหรับครู และรายการค่าเช่าใช้อุปกรณ์การเรียนการสอนสำหรับนักเรียน 6 เดือน</v>
      </c>
      <c r="C245" s="35" t="str">
        <f>+[5]ระบบการควบคุมฯ!C479</f>
        <v>ศธ 04002/ว8963 ลว.28 พค. 2565 โอนครั้งที่ 596</v>
      </c>
      <c r="D245" s="116">
        <f>+[5]ระบบการควบคุมฯ!F479</f>
        <v>0</v>
      </c>
      <c r="E245" s="116">
        <f>+[5]ระบบการควบคุมฯ!G479+[5]ระบบการควบคุมฯ!H479</f>
        <v>0</v>
      </c>
      <c r="F245" s="116">
        <f>+[5]ระบบการควบคุมฯ!I479+[5]ระบบการควบคุมฯ!J479</f>
        <v>0</v>
      </c>
      <c r="G245" s="116">
        <f>+[5]ระบบการควบคุมฯ!K479+[5]ระบบการควบคุมฯ!L479</f>
        <v>0</v>
      </c>
      <c r="H245" s="116">
        <f>+D245-E245-F245-G245</f>
        <v>0</v>
      </c>
      <c r="I245" s="38" t="s">
        <v>14</v>
      </c>
    </row>
    <row r="246" spans="1:9" ht="55.8" x14ac:dyDescent="0.25">
      <c r="A246" s="163">
        <f>+[5]ระบบการควบคุมฯ!A481</f>
        <v>6.2</v>
      </c>
      <c r="B246" s="37" t="str">
        <f>+[5]ระบบการควบคุมฯ!B481</f>
        <v xml:space="preserve">กิจกรรมความมั่นคงปลอดภัยทางไซเบอร์และการคุ้มครองข้อมูลส่วนบุคคล         </v>
      </c>
      <c r="C246" s="64" t="str">
        <f>+[5]ระบบการควบคุมฯ!C481</f>
        <v xml:space="preserve">20004 70 00139 00000             </v>
      </c>
      <c r="D246" s="164">
        <f t="shared" ref="D246:H247" si="64">+D247</f>
        <v>0</v>
      </c>
      <c r="E246" s="164">
        <f t="shared" si="64"/>
        <v>0</v>
      </c>
      <c r="F246" s="164">
        <f t="shared" si="64"/>
        <v>0</v>
      </c>
      <c r="G246" s="164">
        <f t="shared" si="64"/>
        <v>0</v>
      </c>
      <c r="H246" s="164">
        <f t="shared" si="64"/>
        <v>0</v>
      </c>
      <c r="I246" s="308"/>
    </row>
    <row r="247" spans="1:9" ht="18.600000000000001" x14ac:dyDescent="0.25">
      <c r="A247" s="154">
        <f>+[5]ระบบการควบคุมฯ!A482</f>
        <v>0</v>
      </c>
      <c r="B247" s="100" t="str">
        <f>+[5]ระบบการควบคุมฯ!B482</f>
        <v>งบดำเนินงาน   70112xx</v>
      </c>
      <c r="C247" s="60" t="str">
        <f>+[5]ระบบการควบคุมฯ!C482</f>
        <v>20004 3320 C100 2000000</v>
      </c>
      <c r="D247" s="119">
        <f>+D248</f>
        <v>0</v>
      </c>
      <c r="E247" s="119">
        <f t="shared" si="64"/>
        <v>0</v>
      </c>
      <c r="F247" s="119">
        <f t="shared" si="64"/>
        <v>0</v>
      </c>
      <c r="G247" s="119">
        <f t="shared" si="64"/>
        <v>0</v>
      </c>
      <c r="H247" s="119">
        <f t="shared" si="64"/>
        <v>0</v>
      </c>
      <c r="I247" s="45"/>
    </row>
    <row r="248" spans="1:9" ht="111.6" hidden="1" x14ac:dyDescent="0.25">
      <c r="A248" s="115" t="str">
        <f>+[5]ระบบการควบคุมฯ!A483</f>
        <v>6.2.1</v>
      </c>
      <c r="B248" s="35" t="str">
        <f>+[5]ระบบการควบคุมฯ!B483</f>
        <v>ค่าใช้จ่ายในการเดินทางเข้าร่วมการประชุมเชิงปฏิบัติการเพื่อพัฒนาความมั่นคงปลอดภัยทางไซเบอร์และการคุ้มครองข้อมูลส่วนบุคคล ระหว่างวันที่ 27 - 30 พฤษภาคม 2569 ณ โรงแรมบางกอกพาเลส</v>
      </c>
      <c r="C248" s="35" t="str">
        <f>+[5]ระบบการควบคุมฯ!C483</f>
        <v>ศธ 04002/ว8447 ลว.20 พ.ค. 69 โอนครั้งที่ 563</v>
      </c>
      <c r="D248" s="116">
        <f>+[5]ระบบการควบคุมฯ!F483</f>
        <v>0</v>
      </c>
      <c r="E248" s="116">
        <f>+[5]ระบบการควบคุมฯ!G483+[5]ระบบการควบคุมฯ!H483</f>
        <v>0</v>
      </c>
      <c r="F248" s="116">
        <f>+[5]ระบบการควบคุมฯ!I483+[5]ระบบการควบคุมฯ!J483</f>
        <v>0</v>
      </c>
      <c r="G248" s="116">
        <f>+[5]ระบบการควบคุมฯ!K483+[5]ระบบการควบคุมฯ!L483</f>
        <v>0</v>
      </c>
      <c r="H248" s="116">
        <f>+D248-E248-F248-G248</f>
        <v>0</v>
      </c>
      <c r="I248" s="38" t="s">
        <v>226</v>
      </c>
    </row>
    <row r="249" spans="1:9" ht="37.200000000000003" x14ac:dyDescent="0.25">
      <c r="A249" s="438" t="str">
        <f>+[5]ระบบการควบคุมฯ!A490</f>
        <v>ค</v>
      </c>
      <c r="B249" s="439" t="str">
        <f>+[5]ระบบการควบคุมฯ!B490</f>
        <v>แผนงานยุทธศาสตร์ สร้างความเสมอภาคทางการศึกษา</v>
      </c>
      <c r="C249" s="439"/>
      <c r="D249" s="441">
        <f>+D250+D251</f>
        <v>0</v>
      </c>
      <c r="E249" s="441">
        <f t="shared" ref="E249:H249" si="65">+E250+E251</f>
        <v>0</v>
      </c>
      <c r="F249" s="441">
        <f t="shared" si="65"/>
        <v>0</v>
      </c>
      <c r="G249" s="441">
        <f t="shared" si="65"/>
        <v>0</v>
      </c>
      <c r="H249" s="441">
        <f t="shared" si="65"/>
        <v>0</v>
      </c>
      <c r="I249" s="443"/>
    </row>
    <row r="250" spans="1:9" ht="18.600000000000001" x14ac:dyDescent="0.25">
      <c r="A250" s="123"/>
      <c r="B250" s="100" t="s">
        <v>207</v>
      </c>
      <c r="C250" s="100"/>
      <c r="D250" s="119">
        <f>+D335+D342</f>
        <v>0</v>
      </c>
      <c r="E250" s="119">
        <f t="shared" ref="E250:H250" si="66">+E335+E342</f>
        <v>0</v>
      </c>
      <c r="F250" s="119">
        <f t="shared" si="66"/>
        <v>0</v>
      </c>
      <c r="G250" s="119">
        <f t="shared" si="66"/>
        <v>0</v>
      </c>
      <c r="H250" s="119">
        <f t="shared" si="66"/>
        <v>0</v>
      </c>
      <c r="I250" s="121"/>
    </row>
    <row r="251" spans="1:9" ht="18.600000000000001" x14ac:dyDescent="0.25">
      <c r="A251" s="123"/>
      <c r="B251" s="100" t="s">
        <v>208</v>
      </c>
      <c r="C251" s="100"/>
      <c r="D251" s="119">
        <f>+D254</f>
        <v>0</v>
      </c>
      <c r="E251" s="119">
        <f t="shared" ref="E251:H251" si="67">+E254</f>
        <v>0</v>
      </c>
      <c r="F251" s="119">
        <f t="shared" si="67"/>
        <v>0</v>
      </c>
      <c r="G251" s="119">
        <f t="shared" si="67"/>
        <v>0</v>
      </c>
      <c r="H251" s="119">
        <f t="shared" si="67"/>
        <v>0</v>
      </c>
      <c r="I251" s="121"/>
    </row>
    <row r="252" spans="1:9" ht="55.8" x14ac:dyDescent="0.25">
      <c r="A252" s="329">
        <f>+[5]ระบบการควบคุมฯ!A494</f>
        <v>1</v>
      </c>
      <c r="B252" s="332" t="str">
        <f>+[5]ระบบการควบคุมฯ!B494</f>
        <v>โครงการสนับสนุนค่าใช้จ่ายในการจัดการศึกษาตั้งแต่ระดับอนุบาลจนจบการศึกษาขั้นพื้นฐาน</v>
      </c>
      <c r="C252" s="332" t="str">
        <f>+[5]ระบบการควบคุมฯ!C494</f>
        <v>20004 45002400</v>
      </c>
      <c r="D252" s="330">
        <f>+D253</f>
        <v>0</v>
      </c>
      <c r="E252" s="330">
        <f t="shared" ref="D252:I254" si="68">+E253</f>
        <v>0</v>
      </c>
      <c r="F252" s="330">
        <f t="shared" si="68"/>
        <v>0</v>
      </c>
      <c r="G252" s="330">
        <f t="shared" si="68"/>
        <v>0</v>
      </c>
      <c r="H252" s="330">
        <f t="shared" si="68"/>
        <v>0</v>
      </c>
      <c r="I252" s="331"/>
    </row>
    <row r="253" spans="1:9" ht="37.200000000000003" x14ac:dyDescent="0.25">
      <c r="A253" s="112">
        <f>+[5]ระบบการควบคุมฯ!A496</f>
        <v>1.1000000000000001</v>
      </c>
      <c r="B253" s="58" t="str">
        <f>+[5]ระบบการควบคุมฯ!B496</f>
        <v xml:space="preserve">กิจกรรมการสนับสนุนค่าใช้จ่ายในการจัดการศึกษาขั้นพื้นฐาน </v>
      </c>
      <c r="C253" s="126" t="str">
        <f>+[5]ระบบการควบคุมฯ!C496</f>
        <v>20004 70 51993 00000</v>
      </c>
      <c r="D253" s="113">
        <f t="shared" si="68"/>
        <v>0</v>
      </c>
      <c r="E253" s="113">
        <f t="shared" si="68"/>
        <v>0</v>
      </c>
      <c r="F253" s="113">
        <f t="shared" si="68"/>
        <v>0</v>
      </c>
      <c r="G253" s="113">
        <f t="shared" si="68"/>
        <v>0</v>
      </c>
      <c r="H253" s="113">
        <f t="shared" si="68"/>
        <v>0</v>
      </c>
      <c r="I253" s="46"/>
    </row>
    <row r="254" spans="1:9" ht="18.600000000000001" x14ac:dyDescent="0.25">
      <c r="A254" s="118"/>
      <c r="B254" s="100" t="str">
        <f>+[5]ระบบการควบคุมฯ!B497</f>
        <v xml:space="preserve"> งบเงินอุดหนุน 7011410</v>
      </c>
      <c r="C254" s="60" t="str">
        <f>+[5]ระบบการควบคุมฯ!C497</f>
        <v>20004 45002400</v>
      </c>
      <c r="D254" s="119">
        <f>+D255</f>
        <v>0</v>
      </c>
      <c r="E254" s="119">
        <f t="shared" si="68"/>
        <v>0</v>
      </c>
      <c r="F254" s="119">
        <f t="shared" si="68"/>
        <v>0</v>
      </c>
      <c r="G254" s="119">
        <f t="shared" si="68"/>
        <v>0</v>
      </c>
      <c r="H254" s="119">
        <f t="shared" si="68"/>
        <v>0</v>
      </c>
      <c r="I254" s="45"/>
    </row>
    <row r="255" spans="1:9" ht="37.200000000000003" x14ac:dyDescent="0.25">
      <c r="A255" s="127" t="str">
        <f>+[5]ระบบการควบคุมฯ!A498</f>
        <v>1.1.1</v>
      </c>
      <c r="B255" s="128" t="str">
        <f>+[5]ระบบการควบคุมฯ!B498</f>
        <v xml:space="preserve">เงินอุดหนุนทั่วไป รายการค่าใช้จ่ายในการจัดการศึกษาขั้นพื้นฐาน </v>
      </c>
      <c r="C255" s="129">
        <f>+[5]ระบบการควบคุมฯ!C498</f>
        <v>0</v>
      </c>
      <c r="D255" s="130">
        <f>+D256+D262+D276+D281+D299+D315+D322+D324+D331</f>
        <v>0</v>
      </c>
      <c r="E255" s="130">
        <f>+E256+E262+E276+E281+E299+E315+E322+E324+E331</f>
        <v>0</v>
      </c>
      <c r="F255" s="130">
        <f>+F256+F262+F276+F281+F299+F315+F322+F324+F331</f>
        <v>0</v>
      </c>
      <c r="G255" s="130">
        <f>+G256+G262+G276+G281+G299+G315+G322+G324+G331</f>
        <v>0</v>
      </c>
      <c r="H255" s="130">
        <f>+H256+H262+H276+H281+H299+H315+H322+H324+H331</f>
        <v>0</v>
      </c>
      <c r="I255" s="131"/>
    </row>
    <row r="256" spans="1:9" ht="93" x14ac:dyDescent="0.25">
      <c r="A256" s="132" t="str">
        <f>+[5]ระบบการควบคุมฯ!A499</f>
        <v>1.1.1.1</v>
      </c>
      <c r="B256" s="395" t="str">
        <f>+[5]ระบบการควบคุมฯ!B499</f>
        <v>เงินอุดหนุนทั่วไป รายการค่าใช้จ่ายในการจัดการศึกษาขั้นพื้นฐาน ภาคเรียนที่ 1/2567 70%  รหัสเจ้าของบัญชีย่อย 2000400000  จำนวน28,163,200‬.00 บาท</v>
      </c>
      <c r="C256" s="395" t="str">
        <f>+[5]ระบบการควบคุมฯ!C499</f>
        <v>ศธ 04002/ว1018 ลว.8/3/2024โอนครั้งที่ 209</v>
      </c>
      <c r="D256" s="396">
        <f>SUM(D257:D261)</f>
        <v>0</v>
      </c>
      <c r="E256" s="396">
        <f t="shared" ref="E256:I256" si="69">SUM(E257:E261)</f>
        <v>0</v>
      </c>
      <c r="F256" s="396">
        <f t="shared" si="69"/>
        <v>0</v>
      </c>
      <c r="G256" s="396">
        <f t="shared" si="69"/>
        <v>0</v>
      </c>
      <c r="H256" s="396">
        <f t="shared" si="69"/>
        <v>0</v>
      </c>
      <c r="I256" s="396">
        <f t="shared" si="69"/>
        <v>0</v>
      </c>
    </row>
    <row r="257" spans="1:9" ht="37.200000000000003" hidden="1" x14ac:dyDescent="0.25">
      <c r="A257" s="115" t="str">
        <f>+[5]ระบบการควบคุมฯ!A501</f>
        <v>1)</v>
      </c>
      <c r="B257" s="53" t="str">
        <f>+[5]ระบบการควบคุมฯ!B501</f>
        <v>ค่าหนังสือเรียน รหัสบัญชีย่อย 0022001/10,931,200</v>
      </c>
      <c r="C257" s="53" t="str">
        <f>+[5]ระบบการควบคุมฯ!C501</f>
        <v>20004 42002270 4100040</v>
      </c>
      <c r="D257" s="116"/>
      <c r="E257" s="89"/>
      <c r="F257" s="117"/>
      <c r="G257" s="89"/>
      <c r="H257" s="117">
        <f>+D257-E257-F257-G257</f>
        <v>0</v>
      </c>
      <c r="I257" s="47" t="s">
        <v>14</v>
      </c>
    </row>
    <row r="258" spans="1:9" ht="37.200000000000003" hidden="1" x14ac:dyDescent="0.25">
      <c r="A258" s="115" t="str">
        <f>+[5]ระบบการควบคุมฯ!A503</f>
        <v>2)</v>
      </c>
      <c r="B258" s="53" t="str">
        <f>+[5]ระบบการควบคุมฯ!B503</f>
        <v>ค่าอุปกรณ์การเรียน รหัสบัญชีย่อย 0022002/3,421,000</v>
      </c>
      <c r="C258" s="53" t="str">
        <f>+[5]ระบบการควบคุมฯ!C503</f>
        <v>20004 42002270 4100117</v>
      </c>
      <c r="D258" s="116"/>
      <c r="E258" s="89"/>
      <c r="F258" s="117"/>
      <c r="G258" s="89"/>
      <c r="H258" s="117">
        <f t="shared" ref="H258:H261" si="70">+D258-E258-F258-G258</f>
        <v>0</v>
      </c>
      <c r="I258" s="47" t="s">
        <v>14</v>
      </c>
    </row>
    <row r="259" spans="1:9" ht="37.200000000000003" hidden="1" x14ac:dyDescent="0.25">
      <c r="A259" s="115" t="str">
        <f>+[5]ระบบการควบคุมฯ!A504</f>
        <v>3)</v>
      </c>
      <c r="B259" s="53" t="str">
        <f>+[5]ระบบการควบคุมฯ!B504</f>
        <v>ค่าเครื่องแบบนักเรียน รหัสบัญชีย่อย 0022003/6,461,500</v>
      </c>
      <c r="C259" s="53" t="str">
        <f>+[5]ระบบการควบคุมฯ!C504</f>
        <v>20004 42002270 4100194</v>
      </c>
      <c r="D259" s="116"/>
      <c r="E259" s="89"/>
      <c r="F259" s="117"/>
      <c r="G259" s="89"/>
      <c r="H259" s="117">
        <f t="shared" si="70"/>
        <v>0</v>
      </c>
      <c r="I259" s="47" t="s">
        <v>14</v>
      </c>
    </row>
    <row r="260" spans="1:9" ht="37.200000000000003" hidden="1" x14ac:dyDescent="0.25">
      <c r="A260" s="115" t="str">
        <f>+[5]ระบบการควบคุมฯ!A506</f>
        <v>4)</v>
      </c>
      <c r="B260" s="53" t="str">
        <f>+[5]ระบบการควบคุมฯ!B506</f>
        <v>ค่ากิจกรรมพัฒนาคุณภาพผู้เรียน รหัสบัญชีย่อย 0022004/2,636,400</v>
      </c>
      <c r="C260" s="53" t="str">
        <f>+[5]ระบบการควบคุมฯ!C506</f>
        <v>20005 42002270 4100271</v>
      </c>
      <c r="D260" s="116"/>
      <c r="E260" s="89"/>
      <c r="F260" s="117"/>
      <c r="G260" s="89"/>
      <c r="H260" s="117">
        <f t="shared" si="70"/>
        <v>0</v>
      </c>
      <c r="I260" s="47" t="s">
        <v>14</v>
      </c>
    </row>
    <row r="261" spans="1:9" ht="37.200000000000003" hidden="1" x14ac:dyDescent="0.25">
      <c r="A261" s="115" t="str">
        <f>+[5]ระบบการควบคุมฯ!A508</f>
        <v>5)</v>
      </c>
      <c r="B261" s="53" t="str">
        <f>+[5]ระบบการควบคุมฯ!B508</f>
        <v>ค่าจัดการเรียนการสอน รหัสบัญชีย่อย 0022005/4,713,100</v>
      </c>
      <c r="C261" s="53" t="str">
        <f>+[5]ระบบการควบคุมฯ!C508</f>
        <v>20006 42002270 4100348</v>
      </c>
      <c r="D261" s="116"/>
      <c r="E261" s="89"/>
      <c r="F261" s="117"/>
      <c r="G261" s="89"/>
      <c r="H261" s="117">
        <f t="shared" si="70"/>
        <v>0</v>
      </c>
      <c r="I261" s="47" t="s">
        <v>14</v>
      </c>
    </row>
    <row r="262" spans="1:9" ht="55.8" x14ac:dyDescent="0.25">
      <c r="A262" s="110" t="str">
        <f>+[5]ระบบการควบคุมฯ!A510</f>
        <v>1.1.1.2</v>
      </c>
      <c r="B262" s="120" t="str">
        <f>+[5]ระบบการควบคุมฯ!B510</f>
        <v>เงินอุดหนุนทั่วไป รายการค่าใช้จ่ายในการจัดการศึกษาขั้นพื้นฐาน รหัสเจ้าของบัญชีย่อย 2000400000</v>
      </c>
      <c r="C262" s="147">
        <f>+[5]ระบบการควบคุมฯ!C510</f>
        <v>0</v>
      </c>
      <c r="D262" s="111">
        <f>SUM(D268:D272)</f>
        <v>0</v>
      </c>
      <c r="E262" s="111">
        <f t="shared" ref="E262:H262" si="71">SUM(E268:E272)</f>
        <v>0</v>
      </c>
      <c r="F262" s="111">
        <f t="shared" si="71"/>
        <v>0</v>
      </c>
      <c r="G262" s="111">
        <f t="shared" si="71"/>
        <v>0</v>
      </c>
      <c r="H262" s="111">
        <f t="shared" si="71"/>
        <v>0</v>
      </c>
      <c r="I262" s="111">
        <f t="shared" ref="I262" si="72">SUM(I268:I270)</f>
        <v>0</v>
      </c>
    </row>
    <row r="263" spans="1:9" ht="55.8" x14ac:dyDescent="0.25">
      <c r="A263" s="110">
        <f>+[5]ระบบการควบคุมฯ!A511</f>
        <v>1</v>
      </c>
      <c r="B263" s="120" t="str">
        <f>+[5]ระบบการควบคุมฯ!B511</f>
        <v xml:space="preserve"> ภาคเรียนที่ 2/2568 70%  จำนวน 37,488,985.00  บาท</v>
      </c>
      <c r="C263" s="120" t="str">
        <f>+[5]ระบบการควบคุมฯ!C511</f>
        <v>ศธ 04002/ว47248 ลว.22/ต.ค./2025 โอนครั้งที่ 13</v>
      </c>
      <c r="D263" s="111"/>
      <c r="E263" s="111"/>
      <c r="F263" s="111"/>
      <c r="G263" s="111"/>
      <c r="H263" s="111"/>
      <c r="I263" s="111"/>
    </row>
    <row r="264" spans="1:9" ht="74.400000000000006" x14ac:dyDescent="0.25">
      <c r="A264" s="110">
        <f>+[5]ระบบการควบคุมฯ!A512</f>
        <v>2</v>
      </c>
      <c r="B264" s="120" t="str">
        <f>+[5]ระบบการควบคุมฯ!B512</f>
        <v xml:space="preserve"> ค่าใช้จ่ายในการจัดการศึกษาขั้นพื้นฐาน  ภาคเรียนที่ 2/2568  (30%) จำนวน 3 รายการ จำนวนเงิน  15,170,440.00 บาท </v>
      </c>
      <c r="C264" s="120" t="str">
        <f>+[5]ระบบการควบคุมฯ!C512</f>
        <v>ศธ 04002/ว50952 ลว.22/ธ.ค./2025 โอนครั้งที่ 167</v>
      </c>
      <c r="D264" s="111"/>
      <c r="E264" s="111"/>
      <c r="F264" s="111"/>
      <c r="G264" s="111"/>
      <c r="H264" s="111"/>
      <c r="I264" s="111"/>
    </row>
    <row r="265" spans="1:9" ht="37.200000000000003" x14ac:dyDescent="0.25">
      <c r="A265" s="110">
        <f>+[5]ระบบการควบคุมฯ!A513</f>
        <v>3</v>
      </c>
      <c r="B265" s="120" t="str">
        <f>+[5]ระบบการควบคุมฯ!B513</f>
        <v xml:space="preserve"> ภาคเรียนที่ 1/2569 70% จำนวน 51,718,283‬.00   บาท</v>
      </c>
      <c r="C265" s="120" t="str">
        <f>+[5]ระบบการควบคุมฯ!C513</f>
        <v>ศธ 04002/ว5805 ลว.7 เม.ย.69 โอนครั้งที่ 411</v>
      </c>
      <c r="D265" s="111"/>
      <c r="E265" s="111"/>
      <c r="F265" s="111"/>
      <c r="G265" s="111"/>
      <c r="H265" s="111"/>
      <c r="I265" s="111"/>
    </row>
    <row r="266" spans="1:9" ht="74.400000000000006" x14ac:dyDescent="0.25">
      <c r="A266" s="110">
        <f>+[5]ระบบการควบคุมฯ!A512</f>
        <v>2</v>
      </c>
      <c r="B266" s="120" t="str">
        <f>+[5]ระบบการควบคุมฯ!B512</f>
        <v xml:space="preserve"> ค่าใช้จ่ายในการจัดการศึกษาขั้นพื้นฐาน  ภาคเรียนที่ 2/2568  (30%) จำนวน 3 รายการ จำนวนเงิน  15,170,440.00 บาท </v>
      </c>
      <c r="C266" s="120" t="str">
        <f>+[5]ระบบการควบคุมฯ!C512</f>
        <v>ศธ 04002/ว50952 ลว.22/ธ.ค./2025 โอนครั้งที่ 167</v>
      </c>
      <c r="D266" s="111"/>
      <c r="E266" s="111"/>
      <c r="F266" s="111"/>
      <c r="G266" s="111"/>
      <c r="H266" s="111"/>
      <c r="I266" s="111"/>
    </row>
    <row r="267" spans="1:9" ht="167.4" hidden="1" customHeight="1" x14ac:dyDescent="0.25">
      <c r="A267" s="110">
        <f>+[5]ระบบการควบคุมฯ!A514</f>
        <v>4</v>
      </c>
      <c r="B267" s="120" t="str">
        <f>+[5]ระบบการควบคุมฯ!B514</f>
        <v xml:space="preserve"> ค่าใช้จ่ายในการจัดการศึกษาขั้นพื้นฐาน จำนวน 5 รายการ ภาคเรียนที่ 1/2569 30%  จำนวน 31,224,065.00  บาท (ค่าหนังสือเรียน 5,436,505 ค่าอุปกรณ์การเรียน 1,688,525 ค่าเครื่องแบบนักเรียน  3,179,875 ค่ากิจกรรมพัฒนาคุณภาพผู้เรียน 2,810,820  ค่าจัดการเรียนการสอน 18,108,340)</v>
      </c>
      <c r="C267" s="120" t="str">
        <f>+[5]ระบบการควบคุมฯ!C514</f>
        <v>ศธ 04002/ว11755 ลว.13 ก.ค. 2026 โอนครั้งที่ 704</v>
      </c>
      <c r="D267" s="111"/>
      <c r="E267" s="111"/>
      <c r="F267" s="111"/>
      <c r="G267" s="111"/>
      <c r="H267" s="111"/>
      <c r="I267" s="111"/>
    </row>
    <row r="268" spans="1:9" ht="111.6" hidden="1" x14ac:dyDescent="0.25">
      <c r="A268" s="306" t="str">
        <f>+[5]ระบบการควบคุมฯ!A515</f>
        <v>1)</v>
      </c>
      <c r="B268" s="53" t="str">
        <f>+[5]ระบบการควบคุมฯ!B515</f>
        <v>ค่าจัดการเรียนการสอน รหัสบัญชีย่อย 0024315(ครั้งที่ 13   26,075,110) (ครั้งที่ 167  10,547,330) (ครั้งที่ 411  จำนวน 18,414,800)(ครั้งที่ 704 18,108,340)</v>
      </c>
      <c r="C268" s="53" t="str">
        <f>+[5]ระบบการควบคุมฯ!C515</f>
        <v>20006 45002400 4100005</v>
      </c>
      <c r="D268" s="116">
        <f>+[5]ระบบการควบคุมฯ!F515</f>
        <v>0</v>
      </c>
      <c r="E268" s="117">
        <f>+[5]ระบบการควบคุมฯ!G515+[5]ระบบการควบคุมฯ!H515</f>
        <v>0</v>
      </c>
      <c r="F268" s="117">
        <f>+[5]ระบบการควบคุมฯ!I515+[5]ระบบการควบคุมฯ!J515</f>
        <v>0</v>
      </c>
      <c r="G268" s="117">
        <f>+[5]ระบบการควบคุมฯ!K515+[5]ระบบการควบคุมฯ!L515</f>
        <v>0</v>
      </c>
      <c r="H268" s="117">
        <f t="shared" ref="H268:H273" si="73">+D268-E268-F268-G268</f>
        <v>0</v>
      </c>
      <c r="I268" s="47" t="s">
        <v>14</v>
      </c>
    </row>
    <row r="269" spans="1:9" ht="93" hidden="1" x14ac:dyDescent="0.25">
      <c r="A269" s="306" t="str">
        <f>+[5]ระบบการควบคุมฯ!A516</f>
        <v>2)</v>
      </c>
      <c r="B269" s="53" t="str">
        <f>+[5]ระบบการควบคุมฯ!B516</f>
        <v>ค่าอุปกรณ์การเรียน รหัสบัญชีย่อย 0024084 (ครั้งที่ 13 4,262,515) (ครั้งที่ 167 1,727,900) (ครั้งที่ 411  จำนวน 4,279,935)(ครั้งที่ 704 1,688,525)</v>
      </c>
      <c r="C269" s="53" t="str">
        <f>+[5]ระบบการควบคุมฯ!C516</f>
        <v>20004 45002400 4100002</v>
      </c>
      <c r="D269" s="116">
        <f>+[5]ระบบการควบคุมฯ!F516</f>
        <v>0</v>
      </c>
      <c r="E269" s="117">
        <f>+[5]ระบบการควบคุมฯ!G516+[5]ระบบการควบคุมฯ!H516</f>
        <v>0</v>
      </c>
      <c r="F269" s="117">
        <f>+[5]ระบบการควบคุมฯ!I516+[5]ระบบการควบคุมฯ!J516</f>
        <v>0</v>
      </c>
      <c r="G269" s="117">
        <f>+[5]ระบบการควบคุมฯ!K516+[5]ระบบการควบคุมฯ!L516</f>
        <v>0</v>
      </c>
      <c r="H269" s="117">
        <f t="shared" si="73"/>
        <v>0</v>
      </c>
      <c r="I269" s="47" t="s">
        <v>14</v>
      </c>
    </row>
    <row r="270" spans="1:9" ht="111.6" hidden="1" x14ac:dyDescent="0.25">
      <c r="A270" s="306" t="str">
        <f>+[5]ระบบการควบคุมฯ!A518</f>
        <v>3)</v>
      </c>
      <c r="B270" s="53" t="str">
        <f>+[5]ระบบการควบคุมฯ!B518</f>
        <v>ค่ากิจกรรมพัฒนาคุณภาพผู้เรียน รหัสบัญชีย่อย 0024238  (ครั้งที่ 13  7,151,360) (ครั้งที่ 167  2,895,210) (ครั้งที่ 411 จำนวน 7,208,390)(ครั้ที่ 711  2,810,820 บาท</v>
      </c>
      <c r="C270" s="53" t="str">
        <f>+[5]ระบบการควบคุมฯ!C518</f>
        <v>20005 45002400 4100004</v>
      </c>
      <c r="D270" s="116">
        <f>+[5]ระบบการควบคุมฯ!F518</f>
        <v>0</v>
      </c>
      <c r="E270" s="117">
        <f>+[5]ระบบการควบคุมฯ!G518+[5]ระบบการควบคุมฯ!H518</f>
        <v>0</v>
      </c>
      <c r="F270" s="117">
        <f>+[5]ระบบการควบคุมฯ!I518+[5]ระบบการควบคุมฯ!J518</f>
        <v>0</v>
      </c>
      <c r="G270" s="117">
        <f>+[5]ระบบการควบคุมฯ!K518+[5]ระบบการควบคุมฯ!L518</f>
        <v>0</v>
      </c>
      <c r="H270" s="117">
        <f t="shared" si="73"/>
        <v>0</v>
      </c>
      <c r="I270" s="47" t="s">
        <v>14</v>
      </c>
    </row>
    <row r="271" spans="1:9" ht="55.8" hidden="1" x14ac:dyDescent="0.25">
      <c r="A271" s="306" t="str">
        <f>+[5]ระบบการควบคุมฯ!A519</f>
        <v>4)</v>
      </c>
      <c r="B271" s="53" t="str">
        <f>+[5]ระบบการควบคุมฯ!B519</f>
        <v>ค่าหนังสือเรียน รหัสบัญชีย่อย  0024162  (13,742,133 ครั้งที่ 411)  (ครั้งที่ 704  5,436,505.00 บาท)</v>
      </c>
      <c r="C271" s="53" t="str">
        <f>+[5]ระบบการควบคุมฯ!C519</f>
        <v>20006 45002400 4100001</v>
      </c>
      <c r="D271" s="116">
        <f>+[5]ระบบการควบคุมฯ!F519</f>
        <v>0</v>
      </c>
      <c r="E271" s="117">
        <f>+[5]ระบบการควบคุมฯ!G519+[5]ระบบการควบคุมฯ!H519</f>
        <v>0</v>
      </c>
      <c r="F271" s="117">
        <f>+[5]ระบบการควบคุมฯ!I519+[5]ระบบการควบคุมฯ!J519</f>
        <v>0</v>
      </c>
      <c r="G271" s="117">
        <f>+[5]ระบบการควบคุมฯ!K519+[5]ระบบการควบคุมฯ!L519</f>
        <v>0</v>
      </c>
      <c r="H271" s="117">
        <f t="shared" si="73"/>
        <v>0</v>
      </c>
      <c r="I271" s="47" t="s">
        <v>14</v>
      </c>
    </row>
    <row r="272" spans="1:9" ht="55.8" hidden="1" x14ac:dyDescent="0.25">
      <c r="A272" s="306" t="str">
        <f>+[5]ระบบการควบคุมฯ!A521</f>
        <v>5)</v>
      </c>
      <c r="B272" s="53" t="str">
        <f>+[5]ระบบการควบคุมฯ!B521</f>
        <v>ค่าเครื่องแบบนักเรียน   รหัสบัญชีย่อย 0024162    (8,073,025 ครั้งที่ 411) ( ครั้งที่ 3,179,875)</v>
      </c>
      <c r="C272" s="53" t="str">
        <f>+[5]ระบบการควบคุมฯ!C521</f>
        <v>ที่ ศธ 04002/ว5105 ลว. 7 เม.ย. 69 ครั้งที่ 411</v>
      </c>
      <c r="D272" s="116">
        <f>+[5]ระบบการควบคุมฯ!F521</f>
        <v>0</v>
      </c>
      <c r="E272" s="117">
        <f>+[5]ระบบการควบคุมฯ!G521+[5]ระบบการควบคุมฯ!H521</f>
        <v>0</v>
      </c>
      <c r="F272" s="117">
        <f>+[5]ระบบการควบคุมฯ!I521+[5]ระบบการควบคุมฯ!J521</f>
        <v>0</v>
      </c>
      <c r="G272" s="117">
        <f>+[5]ระบบการควบคุมฯ!K521+[5]ระบบการควบคุมฯ!L521</f>
        <v>0</v>
      </c>
      <c r="H272" s="117">
        <f t="shared" si="73"/>
        <v>0</v>
      </c>
      <c r="I272" s="47" t="s">
        <v>14</v>
      </c>
    </row>
    <row r="273" spans="1:9" ht="31.2" hidden="1" x14ac:dyDescent="0.25">
      <c r="A273" s="1104">
        <f>+[5]ระบบการควบคุมฯ!A522</f>
        <v>0</v>
      </c>
      <c r="B273" s="53" t="str">
        <f>+[5]ระบบการควบคุมฯ!B522</f>
        <v>20007 45002400 4100003</v>
      </c>
      <c r="C273" s="1105"/>
      <c r="D273" s="116">
        <f>+[5]ระบบการควบคุมฯ!F522</f>
        <v>0</v>
      </c>
      <c r="E273" s="117">
        <f>+[5]ระบบการควบคุมฯ!G522+[5]ระบบการควบคุมฯ!H522</f>
        <v>0</v>
      </c>
      <c r="F273" s="117">
        <f>+[5]ระบบการควบคุมฯ!I522+[5]ระบบการควบคุมฯ!J522</f>
        <v>0</v>
      </c>
      <c r="G273" s="117">
        <f>+[5]ระบบการควบคุมฯ!K522+[5]ระบบการควบคุมฯ!L522</f>
        <v>0</v>
      </c>
      <c r="H273" s="117">
        <f t="shared" si="73"/>
        <v>0</v>
      </c>
      <c r="I273" s="47" t="s">
        <v>14</v>
      </c>
    </row>
    <row r="274" spans="1:9" ht="37.200000000000003" hidden="1" x14ac:dyDescent="0.25">
      <c r="A274" s="1104"/>
      <c r="B274" s="65" t="str">
        <f>+[5]ระบบการควบคุมฯ!B523</f>
        <v>โอนกลับส่วนกลาง 30,700 บาท</v>
      </c>
      <c r="C274" s="53" t="str">
        <f>+[5]ระบบการควบคุมฯ!C523</f>
        <v>ที่ ศธ 04002/ว14355 ลว.15 ส.ค. 69 ครั้งที่ 874</v>
      </c>
      <c r="D274" s="116"/>
      <c r="E274" s="117"/>
      <c r="F274" s="117"/>
      <c r="G274" s="117"/>
      <c r="H274" s="117"/>
      <c r="I274" s="47"/>
    </row>
    <row r="275" spans="1:9" ht="93" hidden="1" x14ac:dyDescent="0.25">
      <c r="A275" s="1104"/>
      <c r="B275" s="53" t="str">
        <f>+[5]ระบบการควบคุมฯ!B524</f>
        <v>ค่าเครื่องแบบนักเรียน (เพิ่มเติม) สำหรับนักเรียนยากจน(ตามมติคณะรัฐมนตรี เมื่อวันที่ 26 กรกฎาคม 2569   รหัสบัญชีย่อย 0024162    (207,800 ครั้งที่ 907)</v>
      </c>
      <c r="C275" s="53" t="str">
        <f>+[5]ระบบการควบคุมฯ!C524</f>
        <v>ที่ ศธ 04002/ว16069 ลว. 10 ก.ย. 69 ครั้งที่ 907</v>
      </c>
      <c r="D275" s="116"/>
      <c r="E275" s="117"/>
      <c r="F275" s="117"/>
      <c r="G275" s="117"/>
      <c r="H275" s="117"/>
      <c r="I275" s="47"/>
    </row>
    <row r="276" spans="1:9" ht="93" hidden="1" customHeight="1" x14ac:dyDescent="0.25">
      <c r="A276" s="132" t="str">
        <f>+[5]ระบบการควบคุมฯ!A561</f>
        <v>1.1.2</v>
      </c>
      <c r="B276" s="395" t="str">
        <f>+[5]ระบบการควบคุมฯ!B561</f>
        <v>เงินอุดหนุนทั่วไป รายการค่าใช้จ่ายในการจัดการศึกษาขั้นพื้นฐาน สำหรับการจัดการศึกษาโดยครอบครัวและสถานประกอบการ   รหัสเจ้าของบัญชีย่อย 2000400000</v>
      </c>
      <c r="C276" s="395" t="str">
        <f>+[5]ระบบการควบคุมฯ!C525</f>
        <v xml:space="preserve">ศธ 04002/ว5681 ลว.20/12/2023 โอนครั้งที่ 99 จำนวน13,680,740‬.00บาท </v>
      </c>
      <c r="D276" s="396">
        <f t="shared" ref="D276:I276" si="74">SUM(D277:D280)</f>
        <v>0</v>
      </c>
      <c r="E276" s="396">
        <f t="shared" si="74"/>
        <v>0</v>
      </c>
      <c r="F276" s="396">
        <f t="shared" si="74"/>
        <v>0</v>
      </c>
      <c r="G276" s="396">
        <f t="shared" si="74"/>
        <v>0</v>
      </c>
      <c r="H276" s="396">
        <f t="shared" si="74"/>
        <v>0</v>
      </c>
      <c r="I276" s="396">
        <f t="shared" si="74"/>
        <v>0</v>
      </c>
    </row>
    <row r="277" spans="1:9" ht="37.200000000000003" hidden="1" customHeight="1" x14ac:dyDescent="0.25">
      <c r="A277" s="115" t="str">
        <f>+[5]ระบบการควบคุมฯ!A526</f>
        <v>1)</v>
      </c>
      <c r="B277" s="53" t="str">
        <f>+[5]ระบบการควบคุมฯ!B526</f>
        <v>ค่าอุปกรณ์การเรียน รหัสบัญชีย่อย 0022002/1745120</v>
      </c>
      <c r="C277" s="53" t="str">
        <f>+[5]ระบบการควบคุมฯ!C526</f>
        <v>20004 42002270 4100117</v>
      </c>
      <c r="D277" s="116"/>
      <c r="E277" s="117"/>
      <c r="F277" s="117"/>
      <c r="G277" s="117"/>
      <c r="H277" s="117">
        <f>+D277-E277-F277-G277</f>
        <v>0</v>
      </c>
      <c r="I277" s="47" t="s">
        <v>14</v>
      </c>
    </row>
    <row r="278" spans="1:9" ht="18.600000000000001" hidden="1" customHeight="1" x14ac:dyDescent="0.25">
      <c r="A278" s="115"/>
      <c r="B278" s="53">
        <f>+[5]ระบบการควบคุมฯ!B528</f>
        <v>0</v>
      </c>
      <c r="C278" s="53"/>
      <c r="D278" s="116"/>
      <c r="E278" s="117"/>
      <c r="F278" s="117"/>
      <c r="G278" s="117"/>
      <c r="H278" s="117"/>
      <c r="I278" s="47"/>
    </row>
    <row r="279" spans="1:9" ht="37.200000000000003" hidden="1" customHeight="1" x14ac:dyDescent="0.25">
      <c r="A279" s="115" t="str">
        <f>+[5]ระบบการควบคุมฯ!A529</f>
        <v>2)</v>
      </c>
      <c r="B279" s="53" t="str">
        <f>+[5]ระบบการควบคุมฯ!B529</f>
        <v>ค่ากิจกรรมพัฒนาคุณภาพผู้เรียน รหัสบัญชีย่อย 0022004/2379548</v>
      </c>
      <c r="C279" s="53" t="str">
        <f>+[5]ระบบการควบคุมฯ!C529</f>
        <v>20005 42002270 4100271</v>
      </c>
      <c r="D279" s="116">
        <f>+[5]ระบบการควบคุมฯ!F529</f>
        <v>0</v>
      </c>
      <c r="E279" s="117">
        <f>+[5]ระบบการควบคุมฯ!G529+[5]ระบบการควบคุมฯ!H529</f>
        <v>0</v>
      </c>
      <c r="F279" s="117">
        <f>+[5]ระบบการควบคุมฯ!I529+[5]ระบบการควบคุมฯ!J529</f>
        <v>0</v>
      </c>
      <c r="G279" s="117">
        <f>+[5]ระบบการควบคุมฯ!K529+[5]ระบบการควบคุมฯ!L529</f>
        <v>0</v>
      </c>
      <c r="H279" s="117">
        <f>+D279-E279-F279-G279</f>
        <v>0</v>
      </c>
      <c r="I279" s="47" t="s">
        <v>14</v>
      </c>
    </row>
    <row r="280" spans="1:9" ht="37.200000000000003" hidden="1" customHeight="1" x14ac:dyDescent="0.25">
      <c r="A280" s="115" t="str">
        <f>+[5]ระบบการควบคุมฯ!A530</f>
        <v>3)</v>
      </c>
      <c r="B280" s="53" t="str">
        <f>+[5]ระบบการควบคุมฯ!B530</f>
        <v>ค่าจัดการเรียนการสอน รหัสบัญชีย่อย 0022005/9556072</v>
      </c>
      <c r="C280" s="53" t="str">
        <f>+[5]ระบบการควบคุมฯ!C530</f>
        <v>20006 42002270 4100348</v>
      </c>
      <c r="D280" s="116">
        <f>+[5]ระบบการควบคุมฯ!F530</f>
        <v>0</v>
      </c>
      <c r="E280" s="117">
        <f>+[5]ระบบการควบคุมฯ!G530+[5]ระบบการควบคุมฯ!H530</f>
        <v>0</v>
      </c>
      <c r="F280" s="117">
        <f>+[5]ระบบการควบคุมฯ!I530+[5]ระบบการควบคุมฯ!J530</f>
        <v>0</v>
      </c>
      <c r="G280" s="117">
        <f>+[5]ระบบการควบคุมฯ!K530+[5]ระบบการควบคุมฯ!L530</f>
        <v>0</v>
      </c>
      <c r="H280" s="117">
        <f>+D280-E280-F280-G280</f>
        <v>0</v>
      </c>
      <c r="I280" s="47" t="s">
        <v>14</v>
      </c>
    </row>
    <row r="281" spans="1:9" ht="55.8" hidden="1" customHeight="1" x14ac:dyDescent="0.25">
      <c r="A281" s="132" t="str">
        <f>+[5]ระบบการควบคุมฯ!A531</f>
        <v>1.1.1.4</v>
      </c>
      <c r="B281" s="395" t="str">
        <f>+[5]ระบบการควบคุมฯ!B531</f>
        <v xml:space="preserve">เงินอุดหนุนทั่วไป รายการค่าใช้จ่ายในการจัดการศึกษาขั้นพื้นฐาน   รหัสเจ้าของบัญชีย่อย 2000400000     </v>
      </c>
      <c r="C281" s="397">
        <f>+[5]ระบบการควบคุมฯ!C531</f>
        <v>0</v>
      </c>
      <c r="D281" s="396">
        <f>SUM(D284:D296)</f>
        <v>0</v>
      </c>
      <c r="E281" s="396">
        <f>SUM(E284:E296)</f>
        <v>0</v>
      </c>
      <c r="F281" s="396">
        <f>SUM(F284:F296)</f>
        <v>0</v>
      </c>
      <c r="G281" s="396">
        <f>SUM(G284:G296)</f>
        <v>0</v>
      </c>
      <c r="H281" s="396">
        <f>SUM(H284:H296)</f>
        <v>0</v>
      </c>
      <c r="I281" s="133" t="s">
        <v>14</v>
      </c>
    </row>
    <row r="282" spans="1:9" ht="93" hidden="1" customHeight="1" x14ac:dyDescent="0.25">
      <c r="A282" s="351">
        <f>+[5]ระบบการควบคุมฯ!A532</f>
        <v>0</v>
      </c>
      <c r="B282" s="395" t="str">
        <f>+[5]ระบบการควบคุมฯ!B532</f>
        <v>เงินอุดหนุนทั่วไป รายการค่าใช้จ่ายในการจัดการศึกษาขั้นพื้นฐาน ภาคเรียนที่ 1/2568  รหัสเจ้าของบัญชีย่อย 2000400000     จำนวน 5,382,707.00  บาท</v>
      </c>
      <c r="C282" s="395"/>
      <c r="D282" s="396"/>
      <c r="E282" s="396"/>
      <c r="F282" s="396"/>
      <c r="G282" s="396"/>
      <c r="H282" s="396"/>
      <c r="I282" s="133" t="s">
        <v>14</v>
      </c>
    </row>
    <row r="283" spans="1:9" ht="93" hidden="1" customHeight="1" x14ac:dyDescent="0.25">
      <c r="A283" s="397">
        <f>+[5]ระบบการควบคุมฯ!A533</f>
        <v>0</v>
      </c>
      <c r="B283" s="395" t="str">
        <f>+[5]ระบบการควบคุมฯ!B533</f>
        <v>เงินอุดหนุนทั่วไป รายการค่าใช้จ่ายในการจัดการศึกษาขั้นพื้นฐาน ภาคเรียนที่ 1/2568 30%  รหัสเจ้าของบัญชีย่อย 2000400000     จำนวน 23,354,968‬.00   บาท</v>
      </c>
      <c r="C283" s="395"/>
      <c r="D283" s="396"/>
      <c r="E283" s="396"/>
      <c r="F283" s="396"/>
      <c r="G283" s="396"/>
      <c r="H283" s="396"/>
      <c r="I283" s="133" t="s">
        <v>14</v>
      </c>
    </row>
    <row r="284" spans="1:9" ht="37.200000000000003" hidden="1" customHeight="1" x14ac:dyDescent="0.25">
      <c r="A284" s="335" t="str">
        <f>+[5]ระบบการควบคุมฯ!A534</f>
        <v>1)</v>
      </c>
      <c r="B284" s="336" t="str">
        <f>+[5]ระบบการควบคุมฯ!B534</f>
        <v xml:space="preserve">ค่าหนังสือเรียน  รหัสกิจกรรมย่อย 0024007 </v>
      </c>
      <c r="C284" s="336" t="str">
        <f>+[5]ระบบการควบคุมฯ!C534</f>
        <v>20004450024004100037</v>
      </c>
      <c r="D284" s="398">
        <f>+[5]ระบบการควบคุมฯ!D534</f>
        <v>0</v>
      </c>
      <c r="E284" s="352">
        <f>+[5]ระบบการควบคุมฯ!G534+[5]ระบบการควบคุมฯ!H534</f>
        <v>0</v>
      </c>
      <c r="F284" s="352">
        <f>+[5]ระบบการควบคุมฯ!I534+[5]ระบบการควบคุมฯ!J534</f>
        <v>0</v>
      </c>
      <c r="G284" s="352">
        <f>+[5]ระบบการควบคุมฯ!K534+[5]ระบบการควบคุมฯ!L534</f>
        <v>0</v>
      </c>
      <c r="H284" s="352">
        <f>+D284-E284-F284-G284</f>
        <v>0</v>
      </c>
      <c r="I284" s="353" t="s">
        <v>14</v>
      </c>
    </row>
    <row r="285" spans="1:9" ht="55.8" hidden="1" customHeight="1" x14ac:dyDescent="0.25">
      <c r="A285" s="115" t="str">
        <f>+[5]ระบบการควบคุมฯ!A535</f>
        <v>1.1)</v>
      </c>
      <c r="B285" s="53" t="str">
        <f>+[5]ระบบการควบคุมฯ!B535</f>
        <v>ค่าหนังสือเรียน 993,703 รหัสกิจกรรมย่อย 0024007 1/2568 70%</v>
      </c>
      <c r="C285" s="53" t="str">
        <f>+[5]ระบบการควบคุมฯ!C535</f>
        <v xml:space="preserve">ศธ 04002/ว2992 ลว.2 กค 68 โอนครั้งที่ 647 </v>
      </c>
      <c r="D285" s="116"/>
      <c r="E285" s="117"/>
      <c r="F285" s="117"/>
      <c r="G285" s="117"/>
      <c r="H285" s="117"/>
      <c r="I285" s="47"/>
    </row>
    <row r="286" spans="1:9" ht="55.8" hidden="1" customHeight="1" x14ac:dyDescent="0.25">
      <c r="A286" s="115" t="str">
        <f>+[5]ระบบการควบคุมฯ!A536</f>
        <v>1.2)</v>
      </c>
      <c r="B286" s="53" t="str">
        <f>+[5]ระบบการควบคุมฯ!B536</f>
        <v>ค่าหนังสือเรียน 5,592,137.00  รหัสกิจกรรมย่อย 0024007 1/2568 30%</v>
      </c>
      <c r="C286" s="53" t="str">
        <f>+[5]ระบบการควบคุมฯ!C536</f>
        <v>ศธ 04002/ว40516 ลว.16 กค 68 โอนครั้งที่ 695</v>
      </c>
      <c r="D286" s="116"/>
      <c r="E286" s="117"/>
      <c r="F286" s="117"/>
      <c r="G286" s="117"/>
      <c r="H286" s="117"/>
      <c r="I286" s="47"/>
    </row>
    <row r="287" spans="1:9" ht="37.200000000000003" hidden="1" customHeight="1" x14ac:dyDescent="0.25">
      <c r="A287" s="335" t="str">
        <f>+[5]ระบบการควบคุมฯ!A537</f>
        <v>2)</v>
      </c>
      <c r="B287" s="336" t="str">
        <f>+[5]ระบบการควบคุมฯ!B537</f>
        <v>ค่าอุปกรณ์การเรียนรหัสบัญชีย่อย 0024084</v>
      </c>
      <c r="C287" s="336" t="str">
        <f>+[5]ระบบการควบคุมฯ!C537</f>
        <v>20004450024004100114</v>
      </c>
      <c r="D287" s="398">
        <f>+[5]ระบบการควบคุมฯ!D537</f>
        <v>0</v>
      </c>
      <c r="E287" s="352">
        <f>+[5]ระบบการควบคุมฯ!G537+[5]ระบบการควบคุมฯ!H537</f>
        <v>0</v>
      </c>
      <c r="F287" s="352">
        <f>+[5]ระบบการควบคุมฯ!I537+[5]ระบบการควบคุมฯ!J537</f>
        <v>0</v>
      </c>
      <c r="G287" s="352">
        <f>+[5]ระบบการควบคุมฯ!K537+[5]ระบบการควบคุมฯ!L537</f>
        <v>0</v>
      </c>
      <c r="H287" s="352">
        <f>+D287-E287-F287-G287</f>
        <v>0</v>
      </c>
      <c r="I287" s="353" t="s">
        <v>14</v>
      </c>
    </row>
    <row r="288" spans="1:9" ht="37.200000000000003" hidden="1" customHeight="1" x14ac:dyDescent="0.25">
      <c r="A288" s="115" t="str">
        <f>+[5]ระบบการควบคุมฯ!A538</f>
        <v>2.1)</v>
      </c>
      <c r="B288" s="35" t="str">
        <f>+[5]ระบบการควบคุมฯ!B538</f>
        <v>ค่าอุปกรณ์การเรียน 136,000บาท 1/2568 70%</v>
      </c>
      <c r="C288" s="35" t="str">
        <f>+[5]ระบบการควบคุมฯ!C538</f>
        <v xml:space="preserve">ศธ 04002/ว2992 ลว.2 กค 68 โอนครั้งที่ 647 </v>
      </c>
      <c r="D288" s="116"/>
      <c r="E288" s="117"/>
      <c r="F288" s="117"/>
      <c r="G288" s="117"/>
      <c r="H288" s="117"/>
      <c r="I288" s="194"/>
    </row>
    <row r="289" spans="1:9" ht="37.200000000000003" hidden="1" customHeight="1" x14ac:dyDescent="0.25">
      <c r="A289" s="115" t="str">
        <f>+[5]ระบบการควบคุมฯ!A539</f>
        <v>2.2)</v>
      </c>
      <c r="B289" s="35" t="str">
        <f>+[5]ระบบการควบคุมฯ!B539</f>
        <v>ค่าอุปกรณ์การเรียน 1,741,585.00 บาท 1/2568 30%</v>
      </c>
      <c r="C289" s="35" t="str">
        <f>+[5]ระบบการควบคุมฯ!C539</f>
        <v>ศธ 04002/ว40516 ลว.16 กค 68 โอนครั้งที่ 695</v>
      </c>
      <c r="D289" s="116"/>
      <c r="E289" s="117"/>
      <c r="F289" s="117"/>
      <c r="G289" s="117"/>
      <c r="H289" s="117"/>
      <c r="I289" s="194"/>
    </row>
    <row r="290" spans="1:9" ht="37.200000000000003" hidden="1" customHeight="1" x14ac:dyDescent="0.25">
      <c r="A290" s="354" t="str">
        <f>+[5]ระบบการควบคุมฯ!A540</f>
        <v>3)</v>
      </c>
      <c r="B290" s="399" t="str">
        <f>+[5]ระบบการควบคุมฯ!B540</f>
        <v>ค่าเครื่องแบบนักเรียน รหัสบัญชีย่อย 0024162</v>
      </c>
      <c r="C290" s="399" t="str">
        <f>+[5]ระบบการควบคุมฯ!C540</f>
        <v>20004450024004100191</v>
      </c>
      <c r="D290" s="398">
        <f>+[5]ระบบการควบคุมฯ!D540</f>
        <v>0</v>
      </c>
      <c r="E290" s="352">
        <f>+[5]ระบบการควบคุมฯ!G540+[5]ระบบการควบคุมฯ!H540</f>
        <v>0</v>
      </c>
      <c r="F290" s="352">
        <f>+[5]ระบบการควบคุมฯ!I540+[5]ระบบการควบคุมฯ!J540</f>
        <v>0</v>
      </c>
      <c r="G290" s="352">
        <f>+[5]ระบบการควบคุมฯ!K540+[5]ระบบการควบคุมฯ!L540</f>
        <v>0</v>
      </c>
      <c r="H290" s="352">
        <f>+D290-E290-F290-G290</f>
        <v>0</v>
      </c>
      <c r="I290" s="355" t="s">
        <v>14</v>
      </c>
    </row>
    <row r="291" spans="1:9" ht="37.200000000000003" hidden="1" customHeight="1" x14ac:dyDescent="0.25">
      <c r="A291" s="115" t="str">
        <f>+[5]ระบบการควบคุมฯ!A541</f>
        <v>3.1)</v>
      </c>
      <c r="B291" s="35" t="str">
        <f>+[5]ระบบการควบคุมฯ!B541</f>
        <v>ค่าเครื่องแบบนักเรียน รหัสบัญชีย่อย 0024162/477,100 1/2568 70%</v>
      </c>
      <c r="C291" s="35" t="str">
        <f>+[5]ระบบการควบคุมฯ!C541</f>
        <v xml:space="preserve">ศธ 04002/ว2992 ลว.2 กค 68 โอนครั้งที่ 647 </v>
      </c>
      <c r="D291" s="116"/>
      <c r="E291" s="117"/>
      <c r="F291" s="117"/>
      <c r="G291" s="117"/>
      <c r="H291" s="117"/>
      <c r="I291" s="194"/>
    </row>
    <row r="292" spans="1:9" ht="55.8" hidden="1" customHeight="1" x14ac:dyDescent="0.25">
      <c r="A292" s="115" t="str">
        <f>+[5]ระบบการควบคุมฯ!A542</f>
        <v>3.2)</v>
      </c>
      <c r="B292" s="35" t="str">
        <f>+[5]ระบบการควบคุมฯ!B542</f>
        <v>ค่าเครื่องแบบนักเรียน รหัสบัญชีย่อย 0024162/3,283,175.00  1/2568 30%</v>
      </c>
      <c r="C292" s="35" t="str">
        <f>+[5]ระบบการควบคุมฯ!C542</f>
        <v>ศธ 04002/ว40516 ลว.16 กค 68 โอนครั้งที่ 695</v>
      </c>
      <c r="D292" s="116"/>
      <c r="E292" s="117"/>
      <c r="F292" s="117"/>
      <c r="G292" s="117"/>
      <c r="H292" s="117"/>
      <c r="I292" s="194"/>
    </row>
    <row r="293" spans="1:9" ht="37.200000000000003" hidden="1" customHeight="1" x14ac:dyDescent="0.25">
      <c r="A293" s="354" t="str">
        <f>+[5]ระบบการควบคุมฯ!A544</f>
        <v>4)</v>
      </c>
      <c r="B293" s="399" t="str">
        <f>+[5]ระบบการควบคุมฯ!B544</f>
        <v>ค่ากิจกรรมพัฒนาคุณภาพผู้เรียน รหัสบัญชีย่อย 0024238</v>
      </c>
      <c r="C293" s="399" t="str">
        <f>+[5]ระบบการควบคุมฯ!C544</f>
        <v>20004450024004100268</v>
      </c>
      <c r="D293" s="398">
        <f>+[5]ระบบการควบคุมฯ!D544</f>
        <v>0</v>
      </c>
      <c r="E293" s="352">
        <f>+[5]ระบบการควบคุมฯ!G544+[5]ระบบการควบคุมฯ!H544</f>
        <v>0</v>
      </c>
      <c r="F293" s="352">
        <f>+[5]ระบบการควบคุมฯ!I544+[5]ระบบการควบคุมฯ!J544</f>
        <v>0</v>
      </c>
      <c r="G293" s="352">
        <f>+[5]ระบบการควบคุมฯ!K544+[5]ระบบการควบคุมฯ!L544</f>
        <v>0</v>
      </c>
      <c r="H293" s="352">
        <f>+D293-E293-F293-G293</f>
        <v>0</v>
      </c>
      <c r="I293" s="355" t="s">
        <v>14</v>
      </c>
    </row>
    <row r="294" spans="1:9" ht="55.8" hidden="1" customHeight="1" x14ac:dyDescent="0.25">
      <c r="A294" s="115" t="str">
        <f>+[5]ระบบการควบคุมฯ!A545</f>
        <v>4.1)</v>
      </c>
      <c r="B294" s="35" t="str">
        <f>+[5]ระบบการควบคุมฯ!B545</f>
        <v>ค่ากิจกรรมพัฒนาคุณภาพผู้เรียน รหัสบัญชีย่อย 0024238/274,882 1/2568 70%</v>
      </c>
      <c r="C294" s="35" t="str">
        <f>+[5]ระบบการควบคุมฯ!C545</f>
        <v xml:space="preserve">ศธ 04002/ว2992 ลว.2 กค 68 โอนครั้งที่ 647 </v>
      </c>
      <c r="D294" s="116"/>
      <c r="E294" s="117"/>
      <c r="F294" s="117"/>
      <c r="G294" s="117"/>
      <c r="H294" s="117"/>
      <c r="I294" s="194"/>
    </row>
    <row r="295" spans="1:9" ht="74.400000000000006" hidden="1" customHeight="1" x14ac:dyDescent="0.25">
      <c r="A295" s="115" t="str">
        <f>+[5]ระบบการควบคุมฯ!A546</f>
        <v>4.2)</v>
      </c>
      <c r="B295" s="35" t="str">
        <f>+[5]ระบบการควบคุมฯ!B546</f>
        <v>ค่ากิจกรรมพัฒนาคุณภาพผู้เรียน รหัสบัญชีย่อย 0024238/2,511,517.00  1/2568 30%</v>
      </c>
      <c r="C295" s="35" t="str">
        <f>+[5]ระบบการควบคุมฯ!C546</f>
        <v>ศธ 04002/ว40516 ลว.16 กค 68 โอนครั้งที่ 695</v>
      </c>
      <c r="D295" s="116"/>
      <c r="E295" s="117"/>
      <c r="F295" s="117"/>
      <c r="G295" s="117"/>
      <c r="H295" s="117"/>
      <c r="I295" s="194"/>
    </row>
    <row r="296" spans="1:9" ht="37.200000000000003" hidden="1" customHeight="1" x14ac:dyDescent="0.25">
      <c r="A296" s="354" t="str">
        <f>+[5]ระบบการควบคุมฯ!A547</f>
        <v>5)</v>
      </c>
      <c r="B296" s="399" t="str">
        <f>+[5]ระบบการควบคุมฯ!B547</f>
        <v>ค่าจัดการเรียนการสอน รหัสบัญชีย่อย 0024315</v>
      </c>
      <c r="C296" s="399" t="str">
        <f>+[5]ระบบการควบคุมฯ!C547</f>
        <v>20004450024004100345</v>
      </c>
      <c r="D296" s="398">
        <f>+[5]ระบบการควบคุมฯ!D547</f>
        <v>0</v>
      </c>
      <c r="E296" s="352">
        <f>+[5]ระบบการควบคุมฯ!G547+[5]ระบบการควบคุมฯ!H547</f>
        <v>0</v>
      </c>
      <c r="F296" s="352">
        <f>+[5]ระบบการควบคุมฯ!I547+[5]ระบบการควบคุมฯ!J547</f>
        <v>0</v>
      </c>
      <c r="G296" s="352">
        <f>+[5]ระบบการควบคุมฯ!K547+[5]ระบบการควบคุมฯ!L547</f>
        <v>0</v>
      </c>
      <c r="H296" s="352">
        <f>+D296-E296-F296-G296</f>
        <v>0</v>
      </c>
      <c r="I296" s="355" t="s">
        <v>14</v>
      </c>
    </row>
    <row r="297" spans="1:9" ht="55.8" hidden="1" customHeight="1" x14ac:dyDescent="0.25">
      <c r="A297" s="115" t="str">
        <f>+[5]ระบบการควบคุมฯ!A548</f>
        <v>5.1)</v>
      </c>
      <c r="B297" s="35" t="str">
        <f>+[5]ระบบการควบคุมฯ!B548</f>
        <v>ค่าจัดการเรียนการสอน รหัสบัญชีย่อย 0024315/3,501,022 บาท 1/2568 70%</v>
      </c>
      <c r="C297" s="35" t="str">
        <f>+[5]ระบบการควบคุมฯ!C548</f>
        <v xml:space="preserve">ศธ 04002/ว2992 ลว.2 กค 68 โอนครั้งที่ 647 </v>
      </c>
      <c r="D297" s="116"/>
      <c r="E297" s="117"/>
      <c r="F297" s="117"/>
      <c r="G297" s="117"/>
      <c r="H297" s="117"/>
      <c r="I297" s="194"/>
    </row>
    <row r="298" spans="1:9" ht="55.8" hidden="1" customHeight="1" x14ac:dyDescent="0.25">
      <c r="A298" s="115" t="str">
        <f>+[5]ระบบการควบคุมฯ!A549</f>
        <v>5.2)</v>
      </c>
      <c r="B298" s="35" t="str">
        <f>+[5]ระบบการควบคุมฯ!B549</f>
        <v>ค่าจัดการเรียนการสอน รหัสบัญชีย่อย 0024315/10,226,554.00  บาท 1/2568 30%</v>
      </c>
      <c r="C298" s="35" t="str">
        <f>+[5]ระบบการควบคุมฯ!C549</f>
        <v>ศธ 04002/ว40516 ลว.16 กค 68 โอนครั้งที่ 695</v>
      </c>
      <c r="D298" s="116"/>
      <c r="E298" s="117"/>
      <c r="F298" s="117"/>
      <c r="G298" s="117"/>
      <c r="H298" s="117"/>
      <c r="I298" s="194"/>
    </row>
    <row r="299" spans="1:9" ht="93" x14ac:dyDescent="0.25">
      <c r="A299" s="132" t="str">
        <f>+[5]ระบบการควบคุมฯ!A561</f>
        <v>1.1.2</v>
      </c>
      <c r="B299" s="395" t="str">
        <f>+[5]ระบบการควบคุมฯ!B561</f>
        <v>เงินอุดหนุนทั่วไป รายการค่าใช้จ่ายในการจัดการศึกษาขั้นพื้นฐาน สำหรับการจัดการศึกษาโดยครอบครัวและสถานประกอบการ   รหัสเจ้าของบัญชีย่อย 2000400000</v>
      </c>
      <c r="C299" s="395"/>
      <c r="D299" s="396">
        <f>+D300</f>
        <v>0</v>
      </c>
      <c r="E299" s="396">
        <f t="shared" ref="E299:H301" si="75">+E300</f>
        <v>0</v>
      </c>
      <c r="F299" s="396">
        <f t="shared" si="75"/>
        <v>0</v>
      </c>
      <c r="G299" s="396">
        <f t="shared" si="75"/>
        <v>0</v>
      </c>
      <c r="H299" s="396">
        <f t="shared" si="75"/>
        <v>0</v>
      </c>
      <c r="I299" s="396">
        <f>SUM(I305:I312)</f>
        <v>0</v>
      </c>
    </row>
    <row r="300" spans="1:9" ht="18.600000000000001" x14ac:dyDescent="0.25">
      <c r="A300" s="118"/>
      <c r="B300" s="100" t="str">
        <f>+B254</f>
        <v xml:space="preserve"> งบเงินอุดหนุน 7011410</v>
      </c>
      <c r="C300" s="100" t="str">
        <f>+C254</f>
        <v>20004 45002400</v>
      </c>
      <c r="D300" s="119">
        <f>+D301</f>
        <v>0</v>
      </c>
      <c r="E300" s="119">
        <f t="shared" si="75"/>
        <v>0</v>
      </c>
      <c r="F300" s="119">
        <f t="shared" si="75"/>
        <v>0</v>
      </c>
      <c r="G300" s="119">
        <f t="shared" si="75"/>
        <v>0</v>
      </c>
      <c r="H300" s="119">
        <f t="shared" si="75"/>
        <v>0</v>
      </c>
      <c r="I300" s="119"/>
    </row>
    <row r="301" spans="1:9" ht="93" hidden="1" x14ac:dyDescent="0.25">
      <c r="A301" s="110" t="str">
        <f>+[5]ระบบการควบคุมฯ!A562</f>
        <v>1.1.2.1</v>
      </c>
      <c r="B301" s="120" t="str">
        <f>+[5]ระบบการควบคุมฯ!B562</f>
        <v>เงินอุดหนุนทั่วไป รายการค่าใช้จ่ายในการจัดการศึกษาขั้นพื้นฐาน  สำหรับการจัดการศึกษาโดยครอบครัวและสถานประกอบการ 4,027,552‬.00  บาท</v>
      </c>
      <c r="C301" s="120" t="str">
        <f>+[5]ระบบการควบคุมฯ!C562</f>
        <v>ศธ 04002/ว50973 ลว.22/12/2025 โอนครั้งที่ 175</v>
      </c>
      <c r="D301" s="111">
        <f>+D302</f>
        <v>0</v>
      </c>
      <c r="E301" s="111">
        <f t="shared" si="75"/>
        <v>0</v>
      </c>
      <c r="F301" s="111">
        <f t="shared" si="75"/>
        <v>0</v>
      </c>
      <c r="G301" s="111">
        <f t="shared" si="75"/>
        <v>0</v>
      </c>
      <c r="H301" s="111">
        <f t="shared" si="75"/>
        <v>0</v>
      </c>
      <c r="I301" s="111">
        <f>SUM(I310:I315)</f>
        <v>0</v>
      </c>
    </row>
    <row r="302" spans="1:9" ht="74.400000000000006" hidden="1" x14ac:dyDescent="0.25">
      <c r="A302" s="110">
        <v>1</v>
      </c>
      <c r="B302" s="120" t="str">
        <f>+[5]ระบบการควบคุมฯ!B563</f>
        <v>ภาคเรียนที่ 1/2569 สำหรับการจัดการศึกษาโดยครอบครัวและสถานประกอบการ  จำนวน 5 รายการ 5,668,408 บาท</v>
      </c>
      <c r="C302" s="120"/>
      <c r="D302" s="111">
        <f>SUM(D303:D314)</f>
        <v>0</v>
      </c>
      <c r="E302" s="111">
        <f t="shared" ref="E302:H302" si="76">SUM(E303:E314)</f>
        <v>0</v>
      </c>
      <c r="F302" s="111">
        <f t="shared" si="76"/>
        <v>0</v>
      </c>
      <c r="G302" s="111">
        <f t="shared" si="76"/>
        <v>0</v>
      </c>
      <c r="H302" s="111">
        <f t="shared" si="76"/>
        <v>0</v>
      </c>
      <c r="I302" s="111">
        <f>SUM(I312:I316)</f>
        <v>0</v>
      </c>
    </row>
    <row r="303" spans="1:9" ht="55.8" hidden="1" x14ac:dyDescent="0.25">
      <c r="A303" s="155" t="str">
        <f>+[5]ระบบการควบคุมฯ!A564</f>
        <v>1)</v>
      </c>
      <c r="B303" s="54" t="str">
        <f>+[5]ระบบการควบคุมฯ!B564</f>
        <v>ค่าหนังสือเรียน ภาคเรียน 1/2569 รหัสบัญชีย่อย 0024007 รหัส  ( 1,024,779)</v>
      </c>
      <c r="C303" s="54" t="str">
        <f>+[5]ระบบการควบคุมฯ!C564</f>
        <v>ศธ04002/ว12990    /27 ก.ค. 69 ครั้งที่ 781</v>
      </c>
      <c r="D303" s="865">
        <f>+[5]ระบบการควบคุมฯ!D564</f>
        <v>0</v>
      </c>
      <c r="E303" s="866">
        <f>+[5]ระบบการควบคุมฯ!G564+[5]ระบบการควบคุมฯ!H564</f>
        <v>0</v>
      </c>
      <c r="F303" s="866">
        <f>+[5]ระบบการควบคุมฯ!I564+[5]ระบบการควบคุมฯ!J564</f>
        <v>0</v>
      </c>
      <c r="G303" s="865">
        <f>+[5]ระบบการควบคุมฯ!K564+[5]ระบบการควบคุมฯ!L564</f>
        <v>0</v>
      </c>
      <c r="H303" s="866">
        <f>+D303-E303-F303-G303</f>
        <v>0</v>
      </c>
      <c r="I303" s="867" t="s">
        <v>14</v>
      </c>
    </row>
    <row r="304" spans="1:9" ht="18.600000000000001" hidden="1" x14ac:dyDescent="0.25">
      <c r="A304" s="868"/>
      <c r="B304" s="869" t="str">
        <f>+[5]ระบบการควบคุมฯ!B565</f>
        <v>20004 4500 2400 4100001</v>
      </c>
      <c r="C304" s="869"/>
      <c r="D304" s="870"/>
      <c r="E304" s="871"/>
      <c r="F304" s="871"/>
      <c r="G304" s="871"/>
      <c r="H304" s="871"/>
      <c r="I304" s="872"/>
    </row>
    <row r="305" spans="1:9" ht="55.8" hidden="1" x14ac:dyDescent="0.25">
      <c r="A305" s="155" t="str">
        <f>+[5]ระบบการควบคุมฯ!A566</f>
        <v>2)</v>
      </c>
      <c r="B305" s="54" t="str">
        <f>+[5]ระบบการควบคุมฯ!B566</f>
        <v>ค่าอุปกรณ์การเรียน รหัสบัญชีย่อย 0024084 (ครั้งที่ 175  134,770)</v>
      </c>
      <c r="C305" s="54" t="str">
        <f>+[5]ระบบการควบคุมฯ!C566</f>
        <v>ศธ 04002/ว50973 ลว.22/12/2025 โอนครั้งที่ 175</v>
      </c>
      <c r="D305" s="865">
        <f>+[5]ระบบการควบคุมฯ!D566</f>
        <v>0</v>
      </c>
      <c r="E305" s="866">
        <f>+[5]ระบบการควบคุมฯ!G566+[5]ระบบการควบคุมฯ!H566</f>
        <v>0</v>
      </c>
      <c r="F305" s="866">
        <f>+[5]ระบบการควบคุมฯ!I566+[5]ระบบการควบคุมฯ!J566</f>
        <v>0</v>
      </c>
      <c r="G305" s="866">
        <f>+[5]ระบบการควบคุมฯ!K566+[5]ระบบการควบคุมฯ!L566</f>
        <v>0</v>
      </c>
      <c r="H305" s="866">
        <f>+D305-E305-F305-G305</f>
        <v>0</v>
      </c>
      <c r="I305" s="867" t="s">
        <v>14</v>
      </c>
    </row>
    <row r="306" spans="1:9" ht="18.600000000000001" hidden="1" x14ac:dyDescent="0.25">
      <c r="A306" s="873"/>
      <c r="B306" s="874" t="str">
        <f>+[5]ระบบการควบคุมฯ!B567</f>
        <v>20004 4500 2400 4100002</v>
      </c>
      <c r="C306" s="874"/>
      <c r="D306" s="875"/>
      <c r="E306" s="876"/>
      <c r="F306" s="876"/>
      <c r="G306" s="876"/>
      <c r="H306" s="876"/>
      <c r="I306" s="877"/>
    </row>
    <row r="307" spans="1:9" ht="55.8" hidden="1" x14ac:dyDescent="0.25">
      <c r="A307" s="868" t="str">
        <f>+[5]ระบบการควบคุมฯ!A569</f>
        <v>2.1)</v>
      </c>
      <c r="B307" s="869" t="str">
        <f>+[5]ระบบการควบคุมฯ!B569</f>
        <v>ค่าอุปกรณ์การเรียน ภาคเรียนที่ 1/2569 รหัสบัญชีย่อย 0024084 (ครั้งที่   138,005)</v>
      </c>
      <c r="C307" s="869" t="str">
        <f>+[5]ระบบการควบคุมฯ!C569</f>
        <v>ศธ04002/ว12990    /27 ก.ค. 69 ครั้งที่ 781</v>
      </c>
      <c r="D307" s="870">
        <f>+[5]ระบบการควบคุมฯ!D569</f>
        <v>0</v>
      </c>
      <c r="E307" s="871">
        <f>+[5]ระบบการควบคุมฯ!G569+[5]ระบบการควบคุมฯ!H569</f>
        <v>0</v>
      </c>
      <c r="F307" s="871">
        <f>+[5]ระบบการควบคุมฯ!I569+[5]ระบบการควบคุมฯ!J569</f>
        <v>0</v>
      </c>
      <c r="G307" s="871">
        <f>+[5]ระบบการควบคุมฯ!K569+[5]ระบบการควบคุมฯ!L569</f>
        <v>0</v>
      </c>
      <c r="H307" s="871">
        <f>+D307-E307-F307-G307</f>
        <v>0</v>
      </c>
      <c r="I307" s="872" t="s">
        <v>14</v>
      </c>
    </row>
    <row r="308" spans="1:9" ht="55.8" hidden="1" x14ac:dyDescent="0.25">
      <c r="A308" s="918" t="str">
        <f>+[5]ระบบการควบคุมฯ!A570</f>
        <v>3)</v>
      </c>
      <c r="B308" s="919" t="str">
        <f>+[5]ระบบการควบคุมฯ!B570</f>
        <v>ค่าเครื่องแบบนักเรียน ภาคเรียนที่ 1/2569 รหัสบัญชีย่อย 0024162 (490,850)</v>
      </c>
      <c r="C308" s="920" t="str">
        <f>+[5]ระบบการควบคุมฯ!C570</f>
        <v>ศธ04002/ว12990    /27 ก.ค. 69 ครั้งที่ 781</v>
      </c>
      <c r="D308" s="921">
        <f>+[5]ระบบการควบคุมฯ!D570</f>
        <v>0</v>
      </c>
      <c r="E308" s="922">
        <f>+[5]ระบบการควบคุมฯ!G570+[5]ระบบการควบคุมฯ!H570</f>
        <v>0</v>
      </c>
      <c r="F308" s="922">
        <f>+[5]ระบบการควบคุมฯ!I570+[5]ระบบการควบคุมฯ!J570</f>
        <v>0</v>
      </c>
      <c r="G308" s="922">
        <f>+[5]ระบบการควบคุมฯ!K570+[5]ระบบการควบคุมฯ!L570</f>
        <v>0</v>
      </c>
      <c r="H308" s="922">
        <f>+D308-E308-F308-G308</f>
        <v>0</v>
      </c>
      <c r="I308" s="923" t="s">
        <v>14</v>
      </c>
    </row>
    <row r="309" spans="1:9" ht="18.600000000000001" x14ac:dyDescent="0.25">
      <c r="A309" s="868"/>
      <c r="B309" s="869" t="str">
        <f>+[5]ระบบการควบคุมฯ!B571</f>
        <v>20004 4500 2400 4100003</v>
      </c>
      <c r="C309" s="869"/>
      <c r="D309" s="870"/>
      <c r="E309" s="871"/>
      <c r="F309" s="871"/>
      <c r="G309" s="871"/>
      <c r="H309" s="871"/>
      <c r="I309" s="872"/>
    </row>
    <row r="310" spans="1:9" ht="55.8" hidden="1" x14ac:dyDescent="0.25">
      <c r="A310" s="115" t="str">
        <f>+[5]ระบบการควบคุมฯ!A572</f>
        <v>4)</v>
      </c>
      <c r="B310" s="53" t="str">
        <f>+[5]ระบบการควบคุมฯ!B572</f>
        <v>ค่ากิจกรรมพัฒนาคุณภาพผู้เรียน รหัสบัญชีย่อย 0024238  (ครั้งที่ 175   314,176 บาท</v>
      </c>
      <c r="C310" s="53" t="str">
        <f>+[5]ระบบการควบคุมฯ!C572</f>
        <v>ศธ 04002/ว50973 ลว.22/12/2025 โอนครั้งที่ 175</v>
      </c>
      <c r="D310" s="116">
        <f>+[5]ระบบการควบคุมฯ!D572</f>
        <v>0</v>
      </c>
      <c r="E310" s="117">
        <f>+[5]ระบบการควบคุมฯ!G572+[5]ระบบการควบคุมฯ!H572</f>
        <v>0</v>
      </c>
      <c r="F310" s="117">
        <f>+[5]ระบบการควบคุมฯ!I572+[5]ระบบการควบคุมฯ!J572</f>
        <v>0</v>
      </c>
      <c r="G310" s="117">
        <f>+[5]ระบบการควบคุมฯ!K572+[5]ระบบการควบคุมฯ!L572</f>
        <v>0</v>
      </c>
      <c r="H310" s="117">
        <f>+D310-E310-F310-G310</f>
        <v>0</v>
      </c>
      <c r="I310" s="47" t="s">
        <v>14</v>
      </c>
    </row>
    <row r="311" spans="1:9" ht="18.600000000000001" hidden="1" x14ac:dyDescent="0.25">
      <c r="A311" s="868"/>
      <c r="B311" s="869" t="str">
        <f>+[5]ระบบการควบคุมฯ!B573</f>
        <v>20004 4500 2400 4100004</v>
      </c>
      <c r="C311" s="869"/>
      <c r="D311" s="870"/>
      <c r="E311" s="871"/>
      <c r="F311" s="871"/>
      <c r="G311" s="871"/>
      <c r="H311" s="871"/>
      <c r="I311" s="872"/>
    </row>
    <row r="312" spans="1:9" ht="55.8" hidden="1" x14ac:dyDescent="0.25">
      <c r="A312" s="155" t="str">
        <f>+[5]ระบบการควบคุมฯ!A576</f>
        <v>5)</v>
      </c>
      <c r="B312" s="54" t="str">
        <f>+[5]ระบบการควบคุมฯ!B576</f>
        <v>ค่าจัดการเรียนการสอน รหัสบัญชีย่อย 0024315 (ครั้งที่ 175  3,578,606 บาท)</v>
      </c>
      <c r="C312" s="54" t="str">
        <f>+[5]ระบบการควบคุมฯ!B577</f>
        <v>20004 4500 2400 4100005</v>
      </c>
      <c r="D312" s="865">
        <f>+[5]ระบบการควบคุมฯ!F576</f>
        <v>0</v>
      </c>
      <c r="E312" s="866">
        <f>+[5]ระบบการควบคุมฯ!G576+[5]ระบบการควบคุมฯ!H576</f>
        <v>0</v>
      </c>
      <c r="F312" s="866">
        <f>+[5]ระบบการควบคุมฯ!I576+[5]ระบบการควบคุมฯ!J576</f>
        <v>0</v>
      </c>
      <c r="G312" s="866">
        <f>+[5]ระบบการควบคุมฯ!K576+[5]ระบบการควบคุมฯ!L576</f>
        <v>0</v>
      </c>
      <c r="H312" s="866">
        <f>+D312-E312-F312-G312</f>
        <v>0</v>
      </c>
      <c r="I312" s="867" t="s">
        <v>14</v>
      </c>
    </row>
    <row r="313" spans="1:9" ht="18.600000000000001" hidden="1" x14ac:dyDescent="0.25">
      <c r="A313" s="873"/>
      <c r="B313" s="874" t="str">
        <f>+[5]ระบบการควบคุมฯ!B577</f>
        <v>20004 4500 2400 4100005</v>
      </c>
      <c r="C313" s="874"/>
      <c r="D313" s="875"/>
      <c r="E313" s="876"/>
      <c r="F313" s="876"/>
      <c r="G313" s="876"/>
      <c r="H313" s="876"/>
      <c r="I313" s="877"/>
    </row>
    <row r="314" spans="1:9" ht="55.8" hidden="1" x14ac:dyDescent="0.25">
      <c r="A314" s="869" t="str">
        <f>+[5]ระบบการควบคุมฯ!A579</f>
        <v>5.1)</v>
      </c>
      <c r="B314" s="869" t="str">
        <f>+[5]ระบบการควบคุมฯ!B579</f>
        <v>ค่าจัดมการเรียนการสอน ภาคเรียนที่ 1/2569 รหัสบัญชีย่อย 0024315 (3,688,445 บาท)</v>
      </c>
      <c r="C314" s="869" t="str">
        <f>+[5]ระบบการควบคุมฯ!C579</f>
        <v>ศธ04002/ว12990    /27 ก.ค. 69 ครั้งที่ 781</v>
      </c>
      <c r="D314" s="870"/>
      <c r="E314" s="871"/>
      <c r="F314" s="871"/>
      <c r="G314" s="871"/>
      <c r="H314" s="871"/>
      <c r="I314" s="872"/>
    </row>
    <row r="315" spans="1:9" ht="148.80000000000001" x14ac:dyDescent="0.25">
      <c r="A315" s="869" t="str">
        <f>+[5]ระบบการควบคุมฯ!A580</f>
        <v>1.1.2.2</v>
      </c>
      <c r="B315" s="395" t="str">
        <f>+[5]ระบบการควบคุมฯ!B580</f>
        <v xml:space="preserve">เงินอุดหนุนทั่วไป รายการค่าใช้จ่ายในการจัดการศึกษาขั้นพื้นฐาน ภาคเรียนที่ 1/2567  รหัสเจ้าของบัญชีย่อย 2000400000     ภาคเรียนที่ 1/2567 สำหรับการจัดการศึกษาขั้นพื้นฐานโดยครอบครัวและสถานประกอบการ  จำนวน  5 รายการ  จำนวนเงิน 4,875,143‬.00 บาท </v>
      </c>
      <c r="C315" s="395"/>
      <c r="D315" s="396">
        <f>SUM(D317:D321)</f>
        <v>0</v>
      </c>
      <c r="E315" s="396">
        <f t="shared" ref="E315:G316" si="77">SUM(E317:E321)</f>
        <v>0</v>
      </c>
      <c r="F315" s="396">
        <f t="shared" si="77"/>
        <v>0</v>
      </c>
      <c r="G315" s="396">
        <f t="shared" si="77"/>
        <v>0</v>
      </c>
      <c r="H315" s="396">
        <f>+D315-E315-F315-G315</f>
        <v>0</v>
      </c>
      <c r="I315" s="396">
        <f t="shared" ref="I315:I316" si="78">SUM(I317:I319)</f>
        <v>0</v>
      </c>
    </row>
    <row r="316" spans="1:9" ht="37.200000000000003" x14ac:dyDescent="0.25">
      <c r="A316" s="110" t="str">
        <f>+[5]ระบบการควบคุมฯ!A581</f>
        <v>1.1.2.2.1</v>
      </c>
      <c r="B316" s="120" t="str">
        <f>+[5]ระบบการควบคุมฯ!B581</f>
        <v>หนังสือเรียน รหัสบัญชีย่อย 0022001</v>
      </c>
      <c r="C316" s="120"/>
      <c r="D316" s="111">
        <f>SUM(D318:D322)</f>
        <v>0</v>
      </c>
      <c r="E316" s="111">
        <f t="shared" si="77"/>
        <v>0</v>
      </c>
      <c r="F316" s="111">
        <f t="shared" si="77"/>
        <v>0</v>
      </c>
      <c r="G316" s="111">
        <f t="shared" si="77"/>
        <v>0</v>
      </c>
      <c r="H316" s="111">
        <f>+D316-E316-F316-G316</f>
        <v>0</v>
      </c>
      <c r="I316" s="111">
        <f t="shared" si="78"/>
        <v>0</v>
      </c>
    </row>
    <row r="317" spans="1:9" ht="37.200000000000003" hidden="1" x14ac:dyDescent="0.25">
      <c r="A317" s="115" t="str">
        <f>+[5]ระบบการควบคุมฯ!A581</f>
        <v>1.1.2.2.1</v>
      </c>
      <c r="B317" s="35" t="str">
        <f>+[5]ระบบการควบคุมฯ!B581</f>
        <v>หนังสือเรียน รหัสบัญชีย่อย 0022001</v>
      </c>
      <c r="C317" s="35" t="str">
        <f>+[5]ระบบการควบคุมฯ!C581</f>
        <v>20004 42002200 4100037</v>
      </c>
      <c r="D317" s="116"/>
      <c r="E317" s="116"/>
      <c r="F317" s="116"/>
      <c r="G317" s="116"/>
      <c r="H317" s="116">
        <f t="shared" ref="H317:H323" si="79">+D317-E317-F317-G317</f>
        <v>0</v>
      </c>
      <c r="I317" s="116">
        <f t="shared" ref="I317" si="80">SUM(I318:I324)</f>
        <v>0</v>
      </c>
    </row>
    <row r="318" spans="1:9" ht="37.200000000000003" hidden="1" x14ac:dyDescent="0.25">
      <c r="A318" s="115" t="str">
        <f>+[5]ระบบการควบคุมฯ!A582</f>
        <v>1.1.2.2.2</v>
      </c>
      <c r="B318" s="35" t="str">
        <f>+[5]ระบบการควบคุมฯ!B582</f>
        <v>ค่าอุปกรณ์การเรียน รหัสบัญชีย่อย 0022002</v>
      </c>
      <c r="C318" s="35" t="str">
        <f>+[5]ระบบการควบคุมฯ!C582</f>
        <v>20004 42002200 4100114</v>
      </c>
      <c r="D318" s="116"/>
      <c r="E318" s="116"/>
      <c r="F318" s="116"/>
      <c r="G318" s="116"/>
      <c r="H318" s="116">
        <f t="shared" si="79"/>
        <v>0</v>
      </c>
      <c r="I318" s="116">
        <f>SUM(I319:I326)</f>
        <v>0</v>
      </c>
    </row>
    <row r="319" spans="1:9" ht="37.200000000000003" hidden="1" x14ac:dyDescent="0.25">
      <c r="A319" s="115" t="str">
        <f>+[5]ระบบการควบคุมฯ!A583</f>
        <v>1.1.2.2.3</v>
      </c>
      <c r="B319" s="35" t="str">
        <f>+[5]ระบบการควบคุมฯ!B583</f>
        <v>ค่าเครื่องแบบนักเรียน รหัสบัญชีย่อย 0022003</v>
      </c>
      <c r="C319" s="35" t="str">
        <f>+[5]ระบบการควบคุมฯ!C583</f>
        <v>20004 42002200 4100191</v>
      </c>
      <c r="D319" s="116"/>
      <c r="E319" s="116"/>
      <c r="F319" s="116"/>
      <c r="G319" s="116"/>
      <c r="H319" s="116">
        <f t="shared" si="79"/>
        <v>0</v>
      </c>
      <c r="I319" s="116">
        <f>SUM(I324:I327)</f>
        <v>0</v>
      </c>
    </row>
    <row r="320" spans="1:9" ht="37.200000000000003" hidden="1" x14ac:dyDescent="0.25">
      <c r="A320" s="115" t="str">
        <f>+[5]ระบบการควบคุมฯ!A584</f>
        <v>1.1.2.2.4</v>
      </c>
      <c r="B320" s="35" t="str">
        <f>+[5]ระบบการควบคุมฯ!B584</f>
        <v>ค่ากิจกรรมพัฒนาคุณภาพผู้เรียน รหัสบัญชีย่อย 0022004</v>
      </c>
      <c r="C320" s="35" t="str">
        <f>+[5]ระบบการควบคุมฯ!C584</f>
        <v>20005 42002200 4100268</v>
      </c>
      <c r="D320" s="116"/>
      <c r="E320" s="116"/>
      <c r="F320" s="116"/>
      <c r="G320" s="116"/>
      <c r="H320" s="116">
        <f t="shared" si="79"/>
        <v>0</v>
      </c>
      <c r="I320" s="116">
        <f>SUM(I321:I334)</f>
        <v>0</v>
      </c>
    </row>
    <row r="321" spans="1:9" ht="37.200000000000003" hidden="1" x14ac:dyDescent="0.25">
      <c r="A321" s="115" t="str">
        <f>+[5]ระบบการควบคุมฯ!A585</f>
        <v>1.1.2.2.5</v>
      </c>
      <c r="B321" s="35" t="str">
        <f>+[5]ระบบการควบคุมฯ!B585</f>
        <v>ค่าจัดการเรียนการสอน รหัสบัญชีย่อย 0022005</v>
      </c>
      <c r="C321" s="35" t="str">
        <f>+[5]ระบบการควบคุมฯ!C585</f>
        <v>20006 42002200 4100345</v>
      </c>
      <c r="D321" s="116"/>
      <c r="E321" s="116"/>
      <c r="F321" s="116"/>
      <c r="G321" s="116"/>
      <c r="H321" s="116">
        <f t="shared" si="79"/>
        <v>0</v>
      </c>
      <c r="I321" s="116">
        <f>SUM(I327:I335)</f>
        <v>0</v>
      </c>
    </row>
    <row r="322" spans="1:9" ht="130.19999999999999" x14ac:dyDescent="0.25">
      <c r="A322" s="132" t="str">
        <f>+[5]ระบบการควบคุมฯ!A586</f>
        <v>1.1.2.2</v>
      </c>
      <c r="B322" s="395" t="str">
        <f>+[5]ระบบการควบคุมฯ!B586</f>
        <v xml:space="preserve">งบเงินอุดหนุน เงินอุดหนุนทั่วไป รายการค่าใช้จ่ายในการจัดการศึกษาขั้นพื้นฐาน  รายการค่าเครื่องแบบนักเรียน สำหรับจัดสรรงบประมาณให้กับนักเรียนผู้ที่ได้รับการสนับสนุนงบประมาณ  ค่าเครื่องแบบนักเรียน (เพิ่มเติม) </v>
      </c>
      <c r="C322" s="395" t="str">
        <f>+[5]ระบบการควบคุมฯ!C586</f>
        <v>ศธ 04002/ว5898 ลว.6/12/2024 โอนครั้งที่ 5</v>
      </c>
      <c r="D322" s="396">
        <f>SUM(D323)</f>
        <v>0</v>
      </c>
      <c r="E322" s="396">
        <f t="shared" ref="E322:G322" si="81">SUM(E323)</f>
        <v>0</v>
      </c>
      <c r="F322" s="396">
        <f t="shared" si="81"/>
        <v>0</v>
      </c>
      <c r="G322" s="396">
        <f t="shared" si="81"/>
        <v>0</v>
      </c>
      <c r="H322" s="396">
        <f t="shared" si="79"/>
        <v>0</v>
      </c>
      <c r="I322" s="396">
        <f>SUM(I331:I336)</f>
        <v>0</v>
      </c>
    </row>
    <row r="323" spans="1:9" ht="37.200000000000003" hidden="1" x14ac:dyDescent="0.25">
      <c r="A323" s="115" t="str">
        <f>+[5]ระบบการควบคุมฯ!A587</f>
        <v>1.1.2.2.1</v>
      </c>
      <c r="B323" s="35" t="str">
        <f>+[5]ระบบการควบคุมฯ!B587</f>
        <v>ค่าเครื่องแบบนักเรียน รหัสบัญชีย่อย 0022003</v>
      </c>
      <c r="C323" s="35" t="str">
        <f>+[5]ระบบการควบคุมฯ!C587</f>
        <v>20004 42002200 4100191</v>
      </c>
      <c r="D323" s="116"/>
      <c r="E323" s="116"/>
      <c r="F323" s="116"/>
      <c r="G323" s="116"/>
      <c r="H323" s="116">
        <f t="shared" si="79"/>
        <v>0</v>
      </c>
      <c r="I323" s="116">
        <f>SUM(I332:I337)</f>
        <v>0</v>
      </c>
    </row>
    <row r="324" spans="1:9" ht="55.8" x14ac:dyDescent="0.25">
      <c r="A324" s="132" t="str">
        <f>+[5]ระบบการควบคุมฯ!A588</f>
        <v>1.1.3</v>
      </c>
      <c r="B324" s="395" t="str">
        <f>+[5]ระบบการควบคุมฯ!B588</f>
        <v>เงินอุดหนุนทั่วไป รายการค่าใช้จ่ายในการจัดการศึกษาขั้นพื้นฐาน (ปัจจัยพื้นฐานสำหรับนักเรียนยากจน)</v>
      </c>
      <c r="C324" s="395" t="str">
        <f>+[5]ระบบการควบคุมฯ!C588</f>
        <v>20004 4500 2400 4100005</v>
      </c>
      <c r="D324" s="396">
        <f>SUM(D326:D330)</f>
        <v>0</v>
      </c>
      <c r="E324" s="396">
        <f t="shared" ref="E324:I324" si="82">SUM(E326:E330)</f>
        <v>0</v>
      </c>
      <c r="F324" s="396">
        <f t="shared" si="82"/>
        <v>0</v>
      </c>
      <c r="G324" s="396">
        <f t="shared" si="82"/>
        <v>0</v>
      </c>
      <c r="H324" s="396">
        <f t="shared" si="82"/>
        <v>0</v>
      </c>
      <c r="I324" s="396">
        <f t="shared" si="82"/>
        <v>0</v>
      </c>
    </row>
    <row r="325" spans="1:9" ht="18.600000000000001" x14ac:dyDescent="0.25">
      <c r="A325" s="351">
        <f>+[5]ระบบการควบคุมฯ!A589</f>
        <v>0</v>
      </c>
      <c r="B325" s="395" t="str">
        <f>+[5]ระบบการควบคุมฯ!B589</f>
        <v>7011410</v>
      </c>
      <c r="C325" s="395" t="str">
        <f>+[5]ระบบการควบคุมฯ!C589</f>
        <v>20004 70 51993 00000</v>
      </c>
      <c r="D325" s="396">
        <f t="shared" ref="D325:H325" si="83">SUM(D327)</f>
        <v>0</v>
      </c>
      <c r="E325" s="396">
        <f t="shared" si="83"/>
        <v>0</v>
      </c>
      <c r="F325" s="396">
        <f t="shared" si="83"/>
        <v>0</v>
      </c>
      <c r="G325" s="396">
        <f t="shared" si="83"/>
        <v>0</v>
      </c>
      <c r="H325" s="396">
        <f t="shared" si="83"/>
        <v>0</v>
      </c>
      <c r="I325" s="396">
        <f>SUM(I327:I336)</f>
        <v>0</v>
      </c>
    </row>
    <row r="326" spans="1:9" ht="74.400000000000006" hidden="1" x14ac:dyDescent="0.25">
      <c r="A326" s="115" t="str">
        <f>+[5]ระบบการควบคุมฯ!A590</f>
        <v>1.1.3.1</v>
      </c>
      <c r="B326" s="53" t="str">
        <f>+[5]ระบบการควบคุมฯ!B590</f>
        <v xml:space="preserve">รายการค่าจัดการเรียนการสอน (ปัจจัยพื้นฐานนักเรียนยากจน) รหัสเจ้าของบัญชีย่อย 2000400000 บัญย่อย 0024315 </v>
      </c>
      <c r="C326" s="53" t="str">
        <f>+[5]ระบบการควบคุมฯ!C590</f>
        <v>20004 4500 2400 4100005</v>
      </c>
      <c r="D326" s="116">
        <f>+[5]ระบบการควบคุมฯ!F590</f>
        <v>0</v>
      </c>
      <c r="E326" s="117">
        <f>+[5]ระบบการควบคุมฯ!G590+[5]ระบบการควบคุมฯ!H590</f>
        <v>0</v>
      </c>
      <c r="F326" s="117">
        <f>+[5]ระบบการควบคุมฯ!I589+[5]ระบบการควบคุมฯ!J589</f>
        <v>0</v>
      </c>
      <c r="G326" s="117">
        <f>+[5]ระบบการควบคุมฯ!K590+[5]ระบบการควบคุมฯ!L590</f>
        <v>0</v>
      </c>
      <c r="H326" s="117">
        <f>+D326-E326-F326-G326</f>
        <v>0</v>
      </c>
      <c r="I326" s="47" t="s">
        <v>14</v>
      </c>
    </row>
    <row r="327" spans="1:9" ht="148.80000000000001" hidden="1" x14ac:dyDescent="0.25">
      <c r="A327" s="53" t="str">
        <f>+[5]ระบบการควบคุมฯ!A591</f>
        <v>1.1.3.1.1</v>
      </c>
      <c r="B327" s="53" t="str">
        <f>+[5]ระบบการควบคุมฯ!B591</f>
        <v xml:space="preserve">ปัจจัยพื้นฐานนักเรียนยากจน ภาค 2/2568 ระดับประถมศึกษา รายละ 500.-บาท จำนวน 982 ราย จำนวนเงิน 491,000.00 บาท ระดับมัธยมศึกษาตอนต้น รายละ 1,500.-บาท จำนวน 376 ราย จำนวนเงิน 564,000.00 บาท รวมเป็นเงินทั้งสิ้น 1,055,000‬.00 บาท </v>
      </c>
      <c r="C327" s="53" t="str">
        <f>+[5]ระบบการควบคุมฯ!C591</f>
        <v>ศธ 04002/ว51300 ลว.25 ธ.ค.68 โอนครั้งที่ 182</v>
      </c>
      <c r="D327" s="116"/>
      <c r="E327" s="309"/>
      <c r="F327" s="117"/>
      <c r="G327" s="117"/>
      <c r="H327" s="117"/>
      <c r="I327" s="47"/>
    </row>
    <row r="328" spans="1:9" ht="74.400000000000006" hidden="1" x14ac:dyDescent="0.25">
      <c r="A328" s="53" t="str">
        <f>+[5]ระบบการควบคุมฯ!A593</f>
        <v>1.1.3.2</v>
      </c>
      <c r="B328" s="53" t="str">
        <f>+[5]ระบบการควบคุมฯ!B593</f>
        <v xml:space="preserve">ปัจจัยพื้นฐานนักเรียนยากจน กลุ่มเก่าได้รับต่อเนื่อง ภาค 1/2569 จำนวน 982 ราย จำนวน 59 ร.ร. จำนวนเงิน 813,000.00 บาท </v>
      </c>
      <c r="C328" s="53" t="str">
        <f>+[5]ระบบการควบคุมฯ!C593</f>
        <v>ที่ ศธ 04002/12987  ลว.27  ก.ค. 69 ครั้งที่ 782</v>
      </c>
      <c r="D328" s="116"/>
      <c r="E328" s="309"/>
      <c r="F328" s="117"/>
      <c r="G328" s="117"/>
      <c r="H328" s="117"/>
      <c r="I328" s="47"/>
    </row>
    <row r="329" spans="1:9" ht="37.200000000000003" hidden="1" x14ac:dyDescent="0.25">
      <c r="A329" s="53">
        <f>+[5]ระบบการควบคุมฯ!A594</f>
        <v>0</v>
      </c>
      <c r="B329" s="53" t="str">
        <f>+[5]ระบบการควบคุมฯ!B594</f>
        <v>โอนกลับส่วนกลาง 29,500 บาท</v>
      </c>
      <c r="C329" s="53" t="str">
        <f>+[5]ระบบการควบคุมฯ!C594</f>
        <v>ที่ ศธ 04002/ว14355 ลว.15 ส.ค. 69 ครั้งที่ 874</v>
      </c>
      <c r="D329" s="116"/>
      <c r="E329" s="309"/>
      <c r="F329" s="117"/>
      <c r="G329" s="117"/>
      <c r="H329" s="117"/>
      <c r="I329" s="47"/>
    </row>
    <row r="330" spans="1:9" ht="74.400000000000006" hidden="1" x14ac:dyDescent="0.25">
      <c r="A330" s="53" t="str">
        <f>+[5]ระบบการควบคุมฯ!A595</f>
        <v>1.1.3.3</v>
      </c>
      <c r="B330" s="53" t="str">
        <f>+[5]ระบบการควบคุมฯ!B595</f>
        <v>รายการค่าจัดการเรียนการสอน (ปัจจัยพื้นฐานนักเรียนยากจน) นักเรียนยากจนกลุ่มใหม่ ภาคเรียนที่ 1/2569</v>
      </c>
      <c r="C330" s="53" t="str">
        <f>+[5]ระบบการควบคุมฯ!C595</f>
        <v>ที่ ศธ 04002/ว15102  ลว.28  ส.ค. 69 ครั้งที่ 890</v>
      </c>
      <c r="D330" s="116">
        <f>+[5]ระบบการควบคุมฯ!F595</f>
        <v>0</v>
      </c>
      <c r="E330" s="1106">
        <f>+[5]ระบบการควบคุมฯ!G595+[5]ระบบการควบคุมฯ!H595</f>
        <v>0</v>
      </c>
      <c r="F330" s="117">
        <f>+[5]ระบบการควบคุมฯ!I595+[5]ระบบการควบคุมฯ!J595</f>
        <v>0</v>
      </c>
      <c r="G330" s="117">
        <f>+[5]ระบบการควบคุมฯ!K595+[5]ระบบการควบคุมฯ!L595</f>
        <v>0</v>
      </c>
      <c r="H330" s="117">
        <f>+D330-E330-F330-G330</f>
        <v>0</v>
      </c>
      <c r="I330" s="47" t="s">
        <v>14</v>
      </c>
    </row>
    <row r="331" spans="1:9" ht="74.400000000000006" x14ac:dyDescent="0.25">
      <c r="A331" s="132" t="str">
        <f>+[5]ระบบการควบคุมฯ!A595</f>
        <v>1.1.3.3</v>
      </c>
      <c r="B331" s="395" t="str">
        <f>+[5]ระบบการควบคุมฯ!B595</f>
        <v>รายการค่าจัดการเรียนการสอน (ปัจจัยพื้นฐานนักเรียนยากจน) นักเรียนยากจนกลุ่มใหม่ ภาคเรียนที่ 1/2569</v>
      </c>
      <c r="C331" s="395" t="str">
        <f>+[5]ระบบการควบคุมฯ!B596</f>
        <v>20004 4500 2400 4100005</v>
      </c>
      <c r="D331" s="396">
        <f>SUM(D332:D333)</f>
        <v>0</v>
      </c>
      <c r="E331" s="396">
        <f t="shared" ref="E331:H331" si="84">SUM(E332:E333)</f>
        <v>0</v>
      </c>
      <c r="F331" s="396">
        <f t="shared" si="84"/>
        <v>0</v>
      </c>
      <c r="G331" s="396">
        <f t="shared" si="84"/>
        <v>0</v>
      </c>
      <c r="H331" s="396">
        <f t="shared" si="84"/>
        <v>0</v>
      </c>
      <c r="I331" s="396">
        <f t="shared" ref="I331" si="85">SUM(I332:I338)</f>
        <v>0</v>
      </c>
    </row>
    <row r="332" spans="1:9" ht="31.2" hidden="1" customHeight="1" x14ac:dyDescent="0.25">
      <c r="A332" s="115" t="str">
        <f>+[5]ระบบการควบคุมฯ!A596</f>
        <v>1.1.3.2.1</v>
      </c>
      <c r="B332" s="53"/>
      <c r="C332" s="53">
        <f>+[5]ระบบการควบคุมฯ!C596</f>
        <v>0</v>
      </c>
      <c r="D332" s="116"/>
      <c r="E332" s="117"/>
      <c r="F332" s="117"/>
      <c r="G332" s="117"/>
      <c r="H332" s="117">
        <f>+D332-E332-F332-G332</f>
        <v>0</v>
      </c>
      <c r="I332" s="47" t="s">
        <v>14</v>
      </c>
    </row>
    <row r="333" spans="1:9" ht="31.2" hidden="1" customHeight="1" x14ac:dyDescent="0.25">
      <c r="A333" s="115">
        <f>+[5]ระบบการควบคุมฯ!A597</f>
        <v>0</v>
      </c>
      <c r="B333" s="53">
        <f>+[5]ระบบการควบคุมฯ!B597</f>
        <v>0</v>
      </c>
      <c r="C333" s="53">
        <f>+[5]ระบบการควบคุมฯ!C597</f>
        <v>0</v>
      </c>
      <c r="D333" s="116"/>
      <c r="E333" s="117"/>
      <c r="F333" s="117"/>
      <c r="G333" s="117"/>
      <c r="H333" s="117">
        <f>+D333-E333-F333-G333</f>
        <v>0</v>
      </c>
      <c r="I333" s="47" t="s">
        <v>14</v>
      </c>
    </row>
    <row r="334" spans="1:9" ht="37.200000000000003" x14ac:dyDescent="0.25">
      <c r="A334" s="329">
        <f>+[5]ระบบการควบคุมฯ!A617</f>
        <v>2</v>
      </c>
      <c r="B334" s="332" t="str">
        <f>+[5]ระบบการควบคุมฯ!B617</f>
        <v xml:space="preserve">โครงการพัฒนาสื่อและเทคโนโลยีสารสนเทศเพื่อการศึกษา </v>
      </c>
      <c r="C334" s="332" t="str">
        <f>+[5]ระบบการควบคุมฯ!C617</f>
        <v xml:space="preserve">20004 4520 4900 </v>
      </c>
      <c r="D334" s="330">
        <f>+D335</f>
        <v>0</v>
      </c>
      <c r="E334" s="333">
        <f t="shared" ref="E334:H335" si="86">+E336</f>
        <v>0</v>
      </c>
      <c r="F334" s="333">
        <f t="shared" si="86"/>
        <v>0</v>
      </c>
      <c r="G334" s="333">
        <f t="shared" si="86"/>
        <v>0</v>
      </c>
      <c r="H334" s="333">
        <f t="shared" si="86"/>
        <v>0</v>
      </c>
      <c r="I334" s="331"/>
    </row>
    <row r="335" spans="1:9" ht="18.600000000000001" x14ac:dyDescent="0.25">
      <c r="A335" s="118"/>
      <c r="B335" s="100" t="str">
        <f>+[5]ระบบการควบคุมฯ!B618</f>
        <v xml:space="preserve"> งบดำเนินงาน 70112xx</v>
      </c>
      <c r="C335" s="60"/>
      <c r="D335" s="119">
        <f>+D337</f>
        <v>0</v>
      </c>
      <c r="E335" s="119">
        <f t="shared" si="86"/>
        <v>0</v>
      </c>
      <c r="F335" s="119">
        <f t="shared" si="86"/>
        <v>0</v>
      </c>
      <c r="G335" s="119">
        <f t="shared" si="86"/>
        <v>0</v>
      </c>
      <c r="H335" s="119">
        <f t="shared" si="86"/>
        <v>0</v>
      </c>
      <c r="I335" s="45"/>
    </row>
    <row r="336" spans="1:9" ht="37.200000000000003" x14ac:dyDescent="0.25">
      <c r="A336" s="112">
        <f>+[5]ระบบการควบคุมฯ!A620</f>
        <v>2.1</v>
      </c>
      <c r="B336" s="58" t="str">
        <f>+[5]ระบบการควบคุมฯ!B620</f>
        <v xml:space="preserve">กิจกรรมการส่งเสริมการจัดการศึกษาทางไกล </v>
      </c>
      <c r="C336" s="126" t="str">
        <f>+[5]ระบบการควบคุมฯ!C620</f>
        <v>20004 70 86184 00000</v>
      </c>
      <c r="D336" s="113">
        <f>+D337</f>
        <v>0</v>
      </c>
      <c r="E336" s="134">
        <f t="shared" ref="E336:H336" si="87">+E337</f>
        <v>0</v>
      </c>
      <c r="F336" s="134">
        <f t="shared" si="87"/>
        <v>0</v>
      </c>
      <c r="G336" s="134">
        <f t="shared" si="87"/>
        <v>0</v>
      </c>
      <c r="H336" s="134">
        <f t="shared" si="87"/>
        <v>0</v>
      </c>
      <c r="I336" s="46"/>
    </row>
    <row r="337" spans="1:9" ht="18.600000000000001" x14ac:dyDescent="0.25">
      <c r="A337" s="135" t="str">
        <f>+[5]ระบบการควบคุมฯ!A621</f>
        <v>2.1.1</v>
      </c>
      <c r="B337" s="100" t="str">
        <f>+[5]ระบบการควบคุมฯ!B621</f>
        <v xml:space="preserve"> งบดำเนินงาน 70112xx</v>
      </c>
      <c r="C337" s="60" t="str">
        <f>+[5]ระบบการควบคุมฯ!C621</f>
        <v xml:space="preserve">20004 4520 4900 2000000 </v>
      </c>
      <c r="D337" s="119">
        <f>SUM(D338:D339)</f>
        <v>0</v>
      </c>
      <c r="E337" s="119">
        <f t="shared" ref="E337:H337" si="88">SUM(E338:E339)</f>
        <v>0</v>
      </c>
      <c r="F337" s="119">
        <f t="shared" si="88"/>
        <v>0</v>
      </c>
      <c r="G337" s="119">
        <f t="shared" si="88"/>
        <v>0</v>
      </c>
      <c r="H337" s="119">
        <f t="shared" si="88"/>
        <v>0</v>
      </c>
      <c r="I337" s="45"/>
    </row>
    <row r="338" spans="1:9" ht="78" hidden="1" x14ac:dyDescent="0.25">
      <c r="A338" s="115" t="str">
        <f>+[5]ระบบการควบคุมฯ!A622</f>
        <v>2.1.1.1</v>
      </c>
      <c r="B338" s="334" t="str">
        <f>+[5]ระบบการควบคุมฯ!B622</f>
        <v>ค่าใช้จ่ายในการพัฒนาคุณภาพการจัดการศึกษาทางไกลผ่านดาวเทียม (DLTV) ประจำปีงบประมาณ พ.ศ. 2569</v>
      </c>
      <c r="C338" s="53" t="str">
        <f>+[5]ระบบการควบคุมฯ!C622</f>
        <v>ศธ 04002/ว50939 ลว. 22 ธค 69 โอนครั้งที่ 158</v>
      </c>
      <c r="D338" s="116">
        <f>+[5]ระบบการควบคุมฯ!F622</f>
        <v>0</v>
      </c>
      <c r="E338" s="117">
        <f>+[5]ระบบการควบคุมฯ!G622+[5]ระบบการควบคุมฯ!H622</f>
        <v>0</v>
      </c>
      <c r="F338" s="117">
        <f>+[5]ระบบการควบคุมฯ!I598+[5]ระบบการควบคุมฯ!J598</f>
        <v>0</v>
      </c>
      <c r="G338" s="117">
        <f>+[5]ระบบการควบคุมฯ!K622+[5]ระบบการควบคุมฯ!L622</f>
        <v>0</v>
      </c>
      <c r="H338" s="117">
        <f>+D338-E338-F338-G338</f>
        <v>0</v>
      </c>
      <c r="I338" s="476" t="s">
        <v>217</v>
      </c>
    </row>
    <row r="339" spans="1:9" ht="186" hidden="1" customHeight="1" x14ac:dyDescent="0.25">
      <c r="A339" s="115" t="str">
        <f>+[5]ระบบการควบคุมฯ!A623</f>
        <v>2.1.1.2</v>
      </c>
      <c r="B339" s="53" t="str">
        <f>+[5]ระบบการควบคุมฯ!B623</f>
        <v>ค่าใช้จ่ายในการเดินทางเข้าร่วมการประชุมเชิงปฏิบัติการเพื่อขับเคลื่อนโครงการยกระดับคุณภาพการศึกษาด้วยเทคโนโลยีการศึกษาทางไกลผ่านดาวเทียม DLTV ประจำปีงบประมาณ พ.ศ. 2568 สำนักงานคณะกรรมการการศึกษาขั้นพื้นฐาน ระหว่างวันที่ 2-3 เมษายน 2568 ณ โรงแรมบางกอกพาเลส กรุงเทพมหานคร</v>
      </c>
      <c r="C339" s="162" t="str">
        <f>+[5]ระบบการควบคุมฯ!C623</f>
        <v>ศธ 04002/ว1247 ลว.26  มค 68 โอนครั้งที่ 362</v>
      </c>
      <c r="D339" s="162">
        <f>+[5]ระบบการควบคุมฯ!F623</f>
        <v>0</v>
      </c>
      <c r="E339" s="162">
        <f>+[5]ระบบการควบคุมฯ!G623+[5]ระบบการควบคุมฯ!H623</f>
        <v>0</v>
      </c>
      <c r="F339" s="162"/>
      <c r="G339" s="162">
        <f>+[5]ระบบการควบคุมฯ!K623+[5]ระบบการควบคุมฯ!L623</f>
        <v>0</v>
      </c>
      <c r="H339" s="117">
        <f>+D339-E339-F339-G339</f>
        <v>0</v>
      </c>
      <c r="I339" s="136" t="s">
        <v>115</v>
      </c>
    </row>
    <row r="340" spans="1:9" ht="37.200000000000003" x14ac:dyDescent="0.25">
      <c r="A340" s="344">
        <f>+[5]ระบบการควบคุมฯ!A641</f>
        <v>3</v>
      </c>
      <c r="B340" s="345" t="str">
        <f>+[5]ระบบการควบคุมฯ!B641</f>
        <v>โครงการสร้างโอกาสและลดความเหลื่อมล้ำทางการศึกษาในระดับพื้นที่</v>
      </c>
      <c r="C340" s="345" t="str">
        <f>+[5]ระบบการควบคุมฯ!C641</f>
        <v>20004 4520 6900 2000000</v>
      </c>
      <c r="D340" s="346">
        <f>+D341+D347</f>
        <v>0</v>
      </c>
      <c r="E340" s="346">
        <f t="shared" ref="E340:H340" si="89">+E341+E347</f>
        <v>0</v>
      </c>
      <c r="F340" s="346">
        <f t="shared" si="89"/>
        <v>0</v>
      </c>
      <c r="G340" s="346">
        <f t="shared" si="89"/>
        <v>0</v>
      </c>
      <c r="H340" s="346">
        <f t="shared" si="89"/>
        <v>0</v>
      </c>
      <c r="I340" s="347"/>
    </row>
    <row r="341" spans="1:9" ht="37.200000000000003" x14ac:dyDescent="0.25">
      <c r="A341" s="112">
        <f>+[5]ระบบการควบคุมฯ!A642</f>
        <v>3.1</v>
      </c>
      <c r="B341" s="58" t="str">
        <f>+[5]ระบบการควบคุมฯ!B642</f>
        <v xml:space="preserve">กิจกรรมการยกระดับคุณภาพโรงเรียนขยายโอกาส </v>
      </c>
      <c r="C341" s="126" t="str">
        <f>+[5]ระบบการควบคุมฯ!C642</f>
        <v xml:space="preserve">20004 70 00106 00000 </v>
      </c>
      <c r="D341" s="113">
        <f>+D342</f>
        <v>0</v>
      </c>
      <c r="E341" s="134">
        <f t="shared" ref="E341:H341" si="90">+E342</f>
        <v>0</v>
      </c>
      <c r="F341" s="134">
        <f t="shared" si="90"/>
        <v>0</v>
      </c>
      <c r="G341" s="134">
        <f t="shared" si="90"/>
        <v>0</v>
      </c>
      <c r="H341" s="134">
        <f t="shared" si="90"/>
        <v>0</v>
      </c>
      <c r="I341" s="46"/>
    </row>
    <row r="342" spans="1:9" ht="18.600000000000001" x14ac:dyDescent="0.25">
      <c r="A342" s="118"/>
      <c r="B342" s="100" t="str">
        <f>+[5]ระบบการควบคุมฯ!B643</f>
        <v xml:space="preserve"> งบดำเนินงาน 70112xx</v>
      </c>
      <c r="C342" s="60" t="str">
        <f>+[5]ระบบการควบคุมฯ!C643</f>
        <v>20004 4520 6900 2000000</v>
      </c>
      <c r="D342" s="119">
        <f>SUM(D343:D346)</f>
        <v>0</v>
      </c>
      <c r="E342" s="119">
        <f t="shared" ref="E342:H342" si="91">SUM(E343:E346)</f>
        <v>0</v>
      </c>
      <c r="F342" s="119">
        <f t="shared" si="91"/>
        <v>0</v>
      </c>
      <c r="G342" s="119">
        <f t="shared" si="91"/>
        <v>0</v>
      </c>
      <c r="H342" s="119">
        <f t="shared" si="91"/>
        <v>0</v>
      </c>
      <c r="I342" s="45"/>
    </row>
    <row r="343" spans="1:9" ht="167.4" hidden="1" x14ac:dyDescent="0.25">
      <c r="A343" s="137" t="str">
        <f>+[5]ระบบการควบคุมฯ!A644</f>
        <v>3.1.1</v>
      </c>
      <c r="B343" s="53" t="str">
        <f>+[5]ระบบการควบคุมฯ!B644</f>
        <v>ค่าใช้จ่ายในการเดินทางเข้าร่วมการประชุมจัดทำแผนบริหารจัดการโรงเรียนขยายโอกาสทางการศึกษา ระยะ 5 ปี (ปีการศึกษา 2569 – 2573)  และชี้แจงแผนการดำเนินงาน  ด้านนโยบายและแผน ประจำปีงบประมาณ พ.ศ. 2569 ระหว่างวันที่ 17 – 19 พฤศจิกายน 2568     ณ โรงแรมรอยัลริเวอร์ กรุงเทพมหานคร</v>
      </c>
      <c r="C343" s="53" t="str">
        <f>+[5]ระบบการควบคุมฯ!C644</f>
        <v>ศธ 04002/ว48831 ลว. 17 พ.ย. 68 โอนครั้งที่ 79</v>
      </c>
      <c r="D343" s="116">
        <f>+[5]ระบบการควบคุมฯ!F644</f>
        <v>0</v>
      </c>
      <c r="E343" s="117">
        <f>+[5]ระบบการควบคุมฯ!G644+[5]ระบบการควบคุมฯ!H644</f>
        <v>0</v>
      </c>
      <c r="F343" s="117"/>
      <c r="G343" s="117">
        <f>+[5]ระบบการควบคุมฯ!K644+[5]ระบบการควบคุมฯ!L644</f>
        <v>0</v>
      </c>
      <c r="H343" s="117">
        <f>+D343-E343-F343-G343</f>
        <v>0</v>
      </c>
      <c r="I343" s="47" t="s">
        <v>15</v>
      </c>
    </row>
    <row r="344" spans="1:9" ht="74.400000000000006" hidden="1" x14ac:dyDescent="0.25">
      <c r="A344" s="137" t="str">
        <f>+[5]ระบบการควบคุมฯ!A645</f>
        <v>3.1.2</v>
      </c>
      <c r="B344" s="53" t="str">
        <f>+[5]ระบบการควบคุมฯ!B645</f>
        <v xml:space="preserve">ค่าใช้จ่ายสำหรับการจัดทำแผนบริหารจัดการโรงเรียนขยายโอกาสทางการศึกษา ระยะ 5 ปี (ปีการศึกษา 2569 – 2573)  </v>
      </c>
      <c r="C344" s="53" t="str">
        <f>+[5]ระบบการควบคุมฯ!C645</f>
        <v>ศธ 04002/ว50787 ลว.22 ธ.ค. 68 โอนครั้งที่ 161</v>
      </c>
      <c r="D344" s="116">
        <f>+[5]ระบบการควบคุมฯ!F645</f>
        <v>0</v>
      </c>
      <c r="E344" s="117">
        <f>+[5]ระบบการควบคุมฯ!G645+[5]ระบบการควบคุมฯ!H645</f>
        <v>0</v>
      </c>
      <c r="F344" s="117"/>
      <c r="G344" s="117">
        <f>+[5]ระบบการควบคุมฯ!K645+[5]ระบบการควบคุมฯ!L645</f>
        <v>0</v>
      </c>
      <c r="H344" s="117">
        <f>+D344-E344-F344-G344</f>
        <v>0</v>
      </c>
      <c r="I344" s="47" t="s">
        <v>15</v>
      </c>
    </row>
    <row r="345" spans="1:9" ht="93" hidden="1" x14ac:dyDescent="0.25">
      <c r="A345" s="137" t="str">
        <f>+[5]ระบบการควบคุมฯ!A646</f>
        <v>3.1.3</v>
      </c>
      <c r="B345" s="53" t="str">
        <f>+[5]ระบบการควบคุมฯ!B646</f>
        <v xml:space="preserve">ค่าใช้จ่ายในการดำเนินการขับเคลื่อนแผนบริหารจัดการโรงเรียนขยายโอกาสทางการศึกษา ระยะ 5 ปี (ปีการศึกษา 2569 – 2573)  </v>
      </c>
      <c r="C345" s="53" t="str">
        <f>+[5]ระบบการควบคุมฯ!C646</f>
        <v>ศธ 04002/ว2335 ลว.29 พค 69 โอนครั้งที่ 543</v>
      </c>
      <c r="D345" s="116">
        <f>+[5]ระบบการควบคุมฯ!F646</f>
        <v>0</v>
      </c>
      <c r="E345" s="117">
        <f>+[5]ระบบการควบคุมฯ!G646+[5]ระบบการควบคุมฯ!H646</f>
        <v>0</v>
      </c>
      <c r="F345" s="117"/>
      <c r="G345" s="117">
        <f>+[5]ระบบการควบคุมฯ!K646+[5]ระบบการควบคุมฯ!L646</f>
        <v>0</v>
      </c>
      <c r="H345" s="117">
        <f>+D345-E345-F345-G345</f>
        <v>0</v>
      </c>
      <c r="I345" s="48" t="s">
        <v>15</v>
      </c>
    </row>
    <row r="346" spans="1:9" ht="130.19999999999999" hidden="1" customHeight="1" x14ac:dyDescent="0.25">
      <c r="A346" s="137" t="str">
        <f>+[5]ระบบการควบคุมฯ!A647</f>
        <v>3.1.3.1</v>
      </c>
      <c r="B346" s="53" t="str">
        <f>+[5]ระบบการควบคุมฯ!B647</f>
        <v xml:space="preserve">ค่าใช้จ่ายในการเดินทางเข้าร่วมการประชุมสัมมนาทางวิชาการและแลกเปลี่ยนเรียนรู้ การขับเคลื่อนเพื่อยกระดับสมรรถนะความฉลลาดรู้ของผู้เรียน ระหว่างวันที่ 18-20 กรกฎาคม 2568 ณ โรงแรมเอวาน่า กรุงเทพมหานคร  </v>
      </c>
      <c r="C346" s="53" t="str">
        <f>+[5]ระบบการควบคุมฯ!C647</f>
        <v>ศธ 04002/ว40620 ลว.17 ก.ค. 68 โอนครั้งที่ 709</v>
      </c>
      <c r="D346" s="116">
        <f>+[5]ระบบการควบคุมฯ!F647</f>
        <v>0</v>
      </c>
      <c r="E346" s="117">
        <f>+[5]ระบบการควบคุมฯ!G647+[5]ระบบการควบคุมฯ!H647</f>
        <v>0</v>
      </c>
      <c r="F346" s="117"/>
      <c r="G346" s="117">
        <f>+[5]ระบบการควบคุมฯ!K647+[5]ระบบการควบคุมฯ!L647</f>
        <v>0</v>
      </c>
      <c r="H346" s="117">
        <f>+D346-E346-F346-G346</f>
        <v>0</v>
      </c>
      <c r="I346" s="48" t="s">
        <v>16</v>
      </c>
    </row>
    <row r="347" spans="1:9" ht="37.200000000000003" hidden="1" customHeight="1" x14ac:dyDescent="0.25">
      <c r="A347" s="112">
        <f>+[5]ระบบการควบคุมฯ!A648</f>
        <v>4</v>
      </c>
      <c r="B347" s="58" t="str">
        <f>+[5]ระบบการควบคุมฯ!B648</f>
        <v>กิจกรรมพัฒนาการจัดการศึกษาโรงเรียนที่ตั้งในพื้นที่ลักษณะพิเศษ</v>
      </c>
      <c r="C347" s="126" t="str">
        <f>+[5]ระบบการควบคุมฯ!C648</f>
        <v>20004 70 00017 00000</v>
      </c>
      <c r="D347" s="113">
        <f>+D348</f>
        <v>0</v>
      </c>
      <c r="E347" s="134">
        <f>+E348</f>
        <v>0</v>
      </c>
      <c r="F347" s="134">
        <f>+F348</f>
        <v>0</v>
      </c>
      <c r="G347" s="134">
        <f>+G348</f>
        <v>0</v>
      </c>
      <c r="H347" s="134">
        <f>+H348</f>
        <v>0</v>
      </c>
      <c r="I347" s="46"/>
    </row>
    <row r="348" spans="1:9" ht="18.600000000000001" x14ac:dyDescent="0.25">
      <c r="A348" s="118"/>
      <c r="B348" s="100" t="str">
        <f>+[5]ระบบการควบคุมฯ!B649</f>
        <v xml:space="preserve"> งบดำเนินงาน 70112xx</v>
      </c>
      <c r="C348" s="60" t="str">
        <f>+[5]ระบบการควบคุมฯ!C649</f>
        <v xml:space="preserve">20004 42006700 2000000 </v>
      </c>
      <c r="D348" s="119">
        <f>SUM(D349:D350)</f>
        <v>0</v>
      </c>
      <c r="E348" s="119">
        <f>SUM(E349:E350)</f>
        <v>0</v>
      </c>
      <c r="F348" s="119">
        <f>SUM(F349:F350)</f>
        <v>0</v>
      </c>
      <c r="G348" s="119">
        <f>SUM(G349:G350)</f>
        <v>0</v>
      </c>
      <c r="H348" s="119">
        <f>SUM(H349:H350)</f>
        <v>0</v>
      </c>
      <c r="I348" s="45"/>
    </row>
    <row r="349" spans="1:9" ht="148.80000000000001" hidden="1" customHeight="1" x14ac:dyDescent="0.25">
      <c r="A349" s="115">
        <f>+[5]ระบบการควบคุมฯ!A650</f>
        <v>4.0999999999999996</v>
      </c>
      <c r="B349" s="138" t="str">
        <f>+[5]ระบบการควบคุมฯ!B650</f>
        <v>ค่าใช้จ่ายการเดินทางเข้าร่วมประชุมเชิงปฏิบัติการพัฒนาบุคลากรด้านระบบสารสนเทศ เพื่อการส่งเสริมการจัดการศึกษา วางแผนและสนับสนุนการบริหารงบประมาณปีการศึกษา 2567 ระหว่างวันที่ 20-24 พฤษภาคม 2567 ณ โรงแรมริเวอร์ไซต์ กรุงเทพมหานคร</v>
      </c>
      <c r="C349" s="53" t="str">
        <f>+[5]ระบบการควบคุมฯ!C650</f>
        <v>ศธ 04002/ว2091 ลว.28 พค 67 โอนครั้งที่ 60</v>
      </c>
      <c r="D349" s="116"/>
      <c r="E349" s="117"/>
      <c r="F349" s="117"/>
      <c r="G349" s="117"/>
      <c r="H349" s="117">
        <f>+D349-E349-F349-G349</f>
        <v>0</v>
      </c>
      <c r="I349" s="136" t="s">
        <v>116</v>
      </c>
    </row>
    <row r="350" spans="1:9" ht="18.600000000000001" hidden="1" customHeight="1" x14ac:dyDescent="0.25">
      <c r="A350" s="115"/>
      <c r="B350" s="53"/>
      <c r="C350" s="53"/>
      <c r="D350" s="116"/>
      <c r="E350" s="117"/>
      <c r="F350" s="117"/>
      <c r="G350" s="117"/>
      <c r="H350" s="117"/>
      <c r="I350" s="47"/>
    </row>
    <row r="351" spans="1:9" ht="37.200000000000003" x14ac:dyDescent="0.25">
      <c r="A351" s="438" t="str">
        <f>+[5]ระบบการควบคุมฯ!A654</f>
        <v>ง</v>
      </c>
      <c r="B351" s="439" t="str">
        <f>+[5]ระบบการควบคุมฯ!B654</f>
        <v>แผนงานพื้นฐานด้านการพัฒนาและเสริมสร้างศักยภาพทรัพยากรมนุษย์</v>
      </c>
      <c r="C351" s="439" t="str">
        <f>+[5]ระบบการควบคุมฯ!C654</f>
        <v xml:space="preserve">20004 3700 </v>
      </c>
      <c r="D351" s="441">
        <f>+D352+D362</f>
        <v>0</v>
      </c>
      <c r="E351" s="441">
        <f t="shared" ref="E351:H351" si="92">+E352+E362</f>
        <v>0</v>
      </c>
      <c r="F351" s="441">
        <f t="shared" si="92"/>
        <v>0</v>
      </c>
      <c r="G351" s="441">
        <f t="shared" si="92"/>
        <v>0</v>
      </c>
      <c r="H351" s="441">
        <f t="shared" si="92"/>
        <v>0</v>
      </c>
      <c r="I351" s="443"/>
    </row>
    <row r="352" spans="1:9" ht="37.200000000000003" x14ac:dyDescent="0.25">
      <c r="A352" s="110" t="str">
        <f>+[3]งบสพฐ!A153</f>
        <v>3.10.2.1</v>
      </c>
      <c r="B352" s="120" t="str">
        <f>+[5]ระบบการควบคุมฯ!B657</f>
        <v xml:space="preserve">ผลผลิตผู้จบการศึกษาก่อนประถมศึกษา </v>
      </c>
      <c r="C352" s="139" t="str">
        <f>+[5]ระบบการควบคุมฯ!C658</f>
        <v>20004 3720 1000 2000000</v>
      </c>
      <c r="D352" s="111">
        <f>+D353</f>
        <v>0</v>
      </c>
      <c r="E352" s="111">
        <f t="shared" ref="E352:H353" si="93">+E353</f>
        <v>0</v>
      </c>
      <c r="F352" s="111">
        <f t="shared" si="93"/>
        <v>0</v>
      </c>
      <c r="G352" s="111">
        <f t="shared" si="93"/>
        <v>0</v>
      </c>
      <c r="H352" s="111">
        <f t="shared" si="93"/>
        <v>0</v>
      </c>
      <c r="I352" s="111"/>
    </row>
    <row r="353" spans="1:9" ht="18.600000000000001" x14ac:dyDescent="0.25">
      <c r="A353" s="118"/>
      <c r="B353" s="100" t="str">
        <f>+[5]ระบบการควบคุมฯ!B655</f>
        <v xml:space="preserve"> งบดำเนินงาน 70112xx</v>
      </c>
      <c r="C353" s="60"/>
      <c r="D353" s="119">
        <f>+D354</f>
        <v>0</v>
      </c>
      <c r="E353" s="119">
        <f t="shared" si="93"/>
        <v>0</v>
      </c>
      <c r="F353" s="119">
        <f t="shared" si="93"/>
        <v>0</v>
      </c>
      <c r="G353" s="119">
        <f t="shared" si="93"/>
        <v>0</v>
      </c>
      <c r="H353" s="119">
        <f t="shared" si="93"/>
        <v>0</v>
      </c>
      <c r="I353" s="45"/>
    </row>
    <row r="354" spans="1:9" ht="18.600000000000001" x14ac:dyDescent="0.25">
      <c r="A354" s="140">
        <f>+[5]ระบบการควบคุมฯ!A701</f>
        <v>1</v>
      </c>
      <c r="B354" s="141" t="str">
        <f>+[5]ระบบการควบคุมฯ!B701</f>
        <v>งบสพฐ.</v>
      </c>
      <c r="C354" s="142"/>
      <c r="D354" s="143">
        <f>+D355+D358</f>
        <v>0</v>
      </c>
      <c r="E354" s="143">
        <f>+E355+E358</f>
        <v>0</v>
      </c>
      <c r="F354" s="143">
        <f>+F355+F358</f>
        <v>0</v>
      </c>
      <c r="G354" s="143">
        <f>+G355+G358</f>
        <v>0</v>
      </c>
      <c r="H354" s="143">
        <f>+H355+H358</f>
        <v>0</v>
      </c>
      <c r="I354" s="49"/>
    </row>
    <row r="355" spans="1:9" ht="37.200000000000003" x14ac:dyDescent="0.25">
      <c r="A355" s="112">
        <f>+[5]ระบบการควบคุมฯ!A662</f>
        <v>1.1000000000000001</v>
      </c>
      <c r="B355" s="58" t="str">
        <f>+[5]ระบบการควบคุมฯ!B662</f>
        <v xml:space="preserve">กิจกรรมการจัดการศึกษาก่อนประถมศึกษา  </v>
      </c>
      <c r="C355" s="126" t="str">
        <f>+[5]ระบบการควบคุมฯ!C662</f>
        <v>20004 68 05162 00000</v>
      </c>
      <c r="D355" s="113">
        <f>+D357</f>
        <v>0</v>
      </c>
      <c r="E355" s="113">
        <f>+E357</f>
        <v>0</v>
      </c>
      <c r="F355" s="113">
        <f>+F357</f>
        <v>0</v>
      </c>
      <c r="G355" s="113">
        <f>+G357</f>
        <v>0</v>
      </c>
      <c r="H355" s="113">
        <f>+H357</f>
        <v>0</v>
      </c>
      <c r="I355" s="46"/>
    </row>
    <row r="356" spans="1:9" ht="18.600000000000001" x14ac:dyDescent="0.25">
      <c r="A356" s="118"/>
      <c r="B356" s="100" t="str">
        <f>+[5]ระบบการควบคุมฯ!B664</f>
        <v xml:space="preserve"> งบดำเนินงาน 69112xx</v>
      </c>
      <c r="C356" s="86">
        <f>+[5]ระบบการควบคุมฯ!C738</f>
        <v>0</v>
      </c>
      <c r="D356" s="119">
        <f>+D357</f>
        <v>0</v>
      </c>
      <c r="E356" s="119">
        <f t="shared" ref="E356:H358" si="94">+E357</f>
        <v>0</v>
      </c>
      <c r="F356" s="119">
        <f t="shared" si="94"/>
        <v>0</v>
      </c>
      <c r="G356" s="119">
        <f t="shared" si="94"/>
        <v>0</v>
      </c>
      <c r="H356" s="119">
        <f t="shared" si="94"/>
        <v>0</v>
      </c>
      <c r="I356" s="45"/>
    </row>
    <row r="357" spans="1:9" ht="18.600000000000001" x14ac:dyDescent="0.25">
      <c r="A357" s="144"/>
      <c r="B357" s="145"/>
      <c r="C357" s="145">
        <f>+[5]ระบบการควบคุมฯ!C702</f>
        <v>0</v>
      </c>
      <c r="D357" s="117">
        <f>+[5]ระบบการควบคุมฯ!F702</f>
        <v>0</v>
      </c>
      <c r="E357" s="117">
        <f>+[5]ระบบการควบคุมฯ!G702+[5]ระบบการควบคุมฯ!H702</f>
        <v>0</v>
      </c>
      <c r="F357" s="117">
        <f>+[5]ระบบการควบคุมฯ!I702+[5]ระบบการควบคุมฯ!J702</f>
        <v>0</v>
      </c>
      <c r="G357" s="117">
        <f>+[5]ระบบการควบคุมฯ!K702+[5]ระบบการควบคุมฯ!L702</f>
        <v>0</v>
      </c>
      <c r="H357" s="117">
        <f>+D357-E357-F357-G357</f>
        <v>0</v>
      </c>
      <c r="I357" s="48"/>
    </row>
    <row r="358" spans="1:9" ht="55.8" x14ac:dyDescent="0.25">
      <c r="A358" s="112">
        <f>+[5]ระบบการควบคุมฯ!A740</f>
        <v>1.2</v>
      </c>
      <c r="B358" s="58" t="str">
        <f>+[5]ระบบการควบคุมฯ!B740</f>
        <v xml:space="preserve">กิจกรรมการยกระดับคุณภาพการศึกษาตามแนวทางโครงการบ้านนักวิทยาศาสตร์น้อย  ประเทศไทย </v>
      </c>
      <c r="C358" s="126" t="str">
        <f>+[5]ระบบการควบคุมฯ!C740</f>
        <v>20004 67 00080  00000</v>
      </c>
      <c r="D358" s="113">
        <f>+D359</f>
        <v>0</v>
      </c>
      <c r="E358" s="113">
        <f t="shared" si="94"/>
        <v>0</v>
      </c>
      <c r="F358" s="113">
        <f t="shared" si="94"/>
        <v>0</v>
      </c>
      <c r="G358" s="113">
        <f t="shared" si="94"/>
        <v>0</v>
      </c>
      <c r="H358" s="113">
        <f t="shared" si="94"/>
        <v>0</v>
      </c>
      <c r="I358" s="46"/>
    </row>
    <row r="359" spans="1:9" ht="18.600000000000001" x14ac:dyDescent="0.25">
      <c r="A359" s="118"/>
      <c r="B359" s="100" t="str">
        <f>+[5]ระบบการควบคุมฯ!B741</f>
        <v xml:space="preserve"> งบดำเนินงาน 69112xx</v>
      </c>
      <c r="C359" s="60" t="str">
        <f>+[5]ระบบการควบคุมฯ!C741</f>
        <v>20004 3720 1000 2000000</v>
      </c>
      <c r="D359" s="119">
        <f>SUM(D360:D361)</f>
        <v>0</v>
      </c>
      <c r="E359" s="119">
        <f t="shared" ref="E359:H359" si="95">SUM(E360:E361)</f>
        <v>0</v>
      </c>
      <c r="F359" s="119">
        <f t="shared" si="95"/>
        <v>0</v>
      </c>
      <c r="G359" s="119">
        <f t="shared" si="95"/>
        <v>0</v>
      </c>
      <c r="H359" s="119">
        <f t="shared" si="95"/>
        <v>0</v>
      </c>
      <c r="I359" s="45"/>
    </row>
    <row r="360" spans="1:9" ht="148.80000000000001" hidden="1" customHeight="1" x14ac:dyDescent="0.25">
      <c r="A360" s="115" t="str">
        <f>+[5]ระบบการควบคุมฯ!A742</f>
        <v>1.2.1</v>
      </c>
      <c r="B360" s="35" t="str">
        <f>+[5]ระบบการควบคุมฯ!B742</f>
        <v>ค่าใช้จ่ายในการนิเทศ ติดตาม และประเมินผล 5,000 บาท เพื่อขอรับตราพระราชทาน “บ้านนักวิทยาศาสตร์น้อย ประเทศไทย” ระดับปฐมวัย โครงการบ้านนักวิทยาศาสตร์น้อย ประเทศไทย ระดับปฐมวัยและระดับประถมศึกษา  5,000 บาท</v>
      </c>
      <c r="C360" s="35" t="str">
        <f>+[5]ระบบการควบคุมฯ!C742</f>
        <v>ที่ ศธ04002/ว5680 ลว 20 ธค 66 ครั้งที่ 100</v>
      </c>
      <c r="D360" s="116"/>
      <c r="E360" s="117"/>
      <c r="F360" s="117"/>
      <c r="G360" s="117"/>
      <c r="H360" s="117">
        <f>+D360-E360-F360-G360</f>
        <v>0</v>
      </c>
      <c r="I360" s="56" t="s">
        <v>110</v>
      </c>
    </row>
    <row r="361" spans="1:9" ht="167.4" hidden="1" customHeight="1" x14ac:dyDescent="0.25">
      <c r="A361" s="115" t="str">
        <f>+[5]ระบบการควบคุมฯ!A743</f>
        <v>1.2.2</v>
      </c>
      <c r="B361" s="35" t="str">
        <f>+[5]ระบบการควบคุมฯ!B743</f>
        <v xml:space="preserve">ค่าใช้จ่ายเข้าร่วมประชุมเชิงปฏิบัติการสรุปผลการประเมินโรงเรียนเพื่อรับตราพระราชทาน “บ้านนักวิทยาศาสตร์น้อยประเทศไทย” ประจำปีการศึกษา 2566 ระหว่างวันที่ 30 กรกฎาคม – 5 สิงหาคม 2567 ณ โรงแรมเอเชียแอร์พอร์ท (ดอนเมือง) จังหวัดปทุมธานี     </v>
      </c>
      <c r="C361" s="35" t="str">
        <f>+[5]ระบบการควบคุมฯ!C743</f>
        <v>ที่ ศธ04002/ว3094 ลว 18 กค 67 ครั้งที่ 230</v>
      </c>
      <c r="D361" s="116"/>
      <c r="E361" s="117"/>
      <c r="F361" s="117"/>
      <c r="G361" s="117"/>
      <c r="H361" s="117">
        <f>+D361-E361-F361-G361</f>
        <v>0</v>
      </c>
      <c r="I361" s="146" t="s">
        <v>117</v>
      </c>
    </row>
    <row r="362" spans="1:9" ht="37.200000000000003" x14ac:dyDescent="0.25">
      <c r="A362" s="444">
        <f>+[5]ระบบการควบคุมฯ!A748</f>
        <v>0</v>
      </c>
      <c r="B362" s="120" t="str">
        <f>+[5]ระบบการควบคุมฯ!B748</f>
        <v>ผลผลิตผู้จบการศึกษาขั้นพื้นฐาน</v>
      </c>
      <c r="C362" s="147" t="str">
        <f>+[5]ระบบการควบคุมฯ!C748</f>
        <v>20004 3720 1000 2000000</v>
      </c>
      <c r="D362" s="111">
        <f>+D363+D367+D375+D379+D381+D398+D402+D409+D413+D421+D443+D448+D450+D456+D467+D478+D486+D492</f>
        <v>0</v>
      </c>
      <c r="E362" s="111">
        <f t="shared" ref="E362:H362" si="96">+E363+E367+E375+E379+E381+E398+E402+E409+E413+E421+E443+E448+E450+E456+E467+E478+E486+E492</f>
        <v>0</v>
      </c>
      <c r="F362" s="111">
        <f t="shared" si="96"/>
        <v>0</v>
      </c>
      <c r="G362" s="111">
        <f t="shared" si="96"/>
        <v>0</v>
      </c>
      <c r="H362" s="111">
        <f t="shared" si="96"/>
        <v>0</v>
      </c>
      <c r="I362" s="111"/>
    </row>
    <row r="363" spans="1:9" ht="55.8" x14ac:dyDescent="0.25">
      <c r="A363" s="112">
        <f>+[5]ระบบการควบคุมฯ!A754</f>
        <v>1.1000000000000001</v>
      </c>
      <c r="B363" s="58" t="str">
        <f>+[5]ระบบการควบคุมฯ!B754</f>
        <v>กิจกรรมการยกระดับคุณภาพการศึกษาตามแนวทางโครงการบ้านนักวิทยาศาสตร์น้อยประเทศไทย</v>
      </c>
      <c r="C363" s="148" t="str">
        <f>+[5]ระบบการควบคุมฯ!C754</f>
        <v>2000470 00080 00000</v>
      </c>
      <c r="D363" s="113">
        <f>+D364</f>
        <v>0</v>
      </c>
      <c r="E363" s="113">
        <f t="shared" ref="E363:H363" si="97">+E364</f>
        <v>0</v>
      </c>
      <c r="F363" s="113">
        <f t="shared" si="97"/>
        <v>0</v>
      </c>
      <c r="G363" s="113">
        <f t="shared" si="97"/>
        <v>0</v>
      </c>
      <c r="H363" s="113">
        <f t="shared" si="97"/>
        <v>0</v>
      </c>
      <c r="I363" s="46"/>
    </row>
    <row r="364" spans="1:9" ht="18.600000000000001" x14ac:dyDescent="0.25">
      <c r="A364" s="118"/>
      <c r="B364" s="100" t="str">
        <f>+[5]ระบบการควบคุมฯ!B741</f>
        <v xml:space="preserve"> งบดำเนินงาน 69112xx</v>
      </c>
      <c r="C364" s="86" t="str">
        <f>+[5]ระบบการควบคุมฯ!C741</f>
        <v>20004 3720 1000 2000000</v>
      </c>
      <c r="D364" s="119">
        <f>SUM(D365:D366)</f>
        <v>0</v>
      </c>
      <c r="E364" s="119">
        <f t="shared" ref="E364:H364" si="98">SUM(E365:E366)</f>
        <v>0</v>
      </c>
      <c r="F364" s="119">
        <f t="shared" si="98"/>
        <v>0</v>
      </c>
      <c r="G364" s="119">
        <f t="shared" si="98"/>
        <v>0</v>
      </c>
      <c r="H364" s="119">
        <f t="shared" si="98"/>
        <v>0</v>
      </c>
      <c r="I364" s="45"/>
    </row>
    <row r="365" spans="1:9" ht="241.8" hidden="1" customHeight="1" x14ac:dyDescent="0.25">
      <c r="A365" s="159" t="str">
        <f>+[5]ระบบการควบคุมฯ!A756</f>
        <v>1.1.1</v>
      </c>
      <c r="B365" s="35" t="str">
        <f>+[5]ระบบการควบคุมฯ!B756</f>
        <v xml:space="preserve">เพื่อเป็นค่าใช้จ่ายในการเดินทางของคณะทำงานและผู้เข้าร่วมการอบรมเชิงปฏิบัติการขั้นพื้นฐานพัฒนาผู้นำเครือข่ายท้องถิ่น (Local Network ; LN) และวิทยาศาสตร์เครือข่ายท้องถิ่น (Local Trainer ; LT) ทดแทนผู้เกษียณอายุ ลาออก เปลี่ยนสายงาน โครงการบ้านนักวิทยาศาสตร์น้อย ประเทศไทย ระดับปฐมวัยและระดับประถมศึกษา ระหว่างวันที่ 19 – 22 ธันวาคม 2567 ณ โรงแรมรอยัลซิตี้ กรุงเทพมหานคร </v>
      </c>
      <c r="C365" s="35" t="str">
        <f>+[5]ระบบการควบคุมฯ!C756</f>
        <v>ที่ ศธ04002/ว5967 ลว 11 ธค 67 ครั้งที่ 119</v>
      </c>
      <c r="D365" s="400">
        <f>+[5]ระบบการควบคุมฯ!F756</f>
        <v>0</v>
      </c>
      <c r="E365" s="117">
        <f>+[5]ระบบการควบคุมฯ!G756+[5]ระบบการควบคุมฯ!H756</f>
        <v>0</v>
      </c>
      <c r="F365" s="116">
        <f>+[5]ระบบการควบคุมฯ!I756+[5]ระบบการควบคุมฯ!J756</f>
        <v>0</v>
      </c>
      <c r="G365" s="117">
        <f>+[5]ระบบการควบคุมฯ!K756+[5]ระบบการควบคุมฯ!L756</f>
        <v>0</v>
      </c>
      <c r="H365" s="116">
        <f>+D365-E365-F365-G365</f>
        <v>0</v>
      </c>
      <c r="I365" s="348" t="s">
        <v>42</v>
      </c>
    </row>
    <row r="366" spans="1:9" ht="130.19999999999999" hidden="1" customHeight="1" x14ac:dyDescent="0.25">
      <c r="A366" s="159" t="str">
        <f>+[5]ระบบการควบคุมฯ!A757</f>
        <v>1.1.2</v>
      </c>
      <c r="B366" s="35" t="str">
        <f>+[5]ระบบการควบคุมฯ!B757</f>
        <v xml:space="preserve">ค่าใช้จ่ายในการเดินทางและค่าเบี้ยเลี้ยงคณะทำงานเพื่อเข้าร่วมการประชุมเชิงปฏิบัติการสรุปผล  การประเมินโรงเรียนเพื่อรับตราพระราชทาน “บ้านนักวิทยาศาสตร์น้อย ประเทศไทย” ประจำปีการศึกษา 2567 </v>
      </c>
      <c r="C366" s="35" t="str">
        <f>+[5]ระบบการควบคุมฯ!C757</f>
        <v>ที่ ศธ04002/ว2449 ลว 6 มิ.ย. 68 ครั้งที่ 560</v>
      </c>
      <c r="D366" s="400">
        <f>+[5]ระบบการควบคุมฯ!F757</f>
        <v>0</v>
      </c>
      <c r="E366" s="117">
        <f>+[5]ระบบการควบคุมฯ!G757+[5]ระบบการควบคุมฯ!H757</f>
        <v>0</v>
      </c>
      <c r="F366" s="116">
        <f>+[5]ระบบการควบคุมฯ!I757+[5]ระบบการควบคุมฯ!J757</f>
        <v>0</v>
      </c>
      <c r="G366" s="117">
        <f>+[5]ระบบการควบคุมฯ!K757+[5]ระบบการควบคุมฯ!L757</f>
        <v>0</v>
      </c>
      <c r="H366" s="116">
        <f>+D366-E366-F366-G366</f>
        <v>0</v>
      </c>
      <c r="I366" s="48" t="s">
        <v>162</v>
      </c>
    </row>
    <row r="367" spans="1:9" ht="37.200000000000003" x14ac:dyDescent="0.25">
      <c r="A367" s="112">
        <f>+[5]ระบบการควบคุมฯ!A759</f>
        <v>1.2</v>
      </c>
      <c r="B367" s="58" t="str">
        <f>+[5]ระบบการควบคุมฯ!B759</f>
        <v>กิจกรรมการสนับสนุนการศึกษาขั้นพื้นฐาน</v>
      </c>
      <c r="C367" s="148" t="str">
        <f>+[5]ระบบการควบคุมฯ!C759</f>
        <v>2000470 00146 00000</v>
      </c>
      <c r="D367" s="113">
        <f>+D368</f>
        <v>0</v>
      </c>
      <c r="E367" s="113">
        <f t="shared" ref="E367:H367" si="99">+E368</f>
        <v>0</v>
      </c>
      <c r="F367" s="113">
        <f t="shared" si="99"/>
        <v>0</v>
      </c>
      <c r="G367" s="113">
        <f t="shared" si="99"/>
        <v>0</v>
      </c>
      <c r="H367" s="113">
        <f t="shared" si="99"/>
        <v>0</v>
      </c>
      <c r="I367" s="46"/>
    </row>
    <row r="368" spans="1:9" ht="18.600000000000001" x14ac:dyDescent="0.25">
      <c r="A368" s="118"/>
      <c r="B368" s="100" t="str">
        <f>+[5]ระบบการควบคุมฯ!B760</f>
        <v xml:space="preserve"> งบดำเนินงาน 70112xx </v>
      </c>
      <c r="C368" s="86" t="str">
        <f>+[5]ระบบการควบคุมฯ!C760</f>
        <v>20004 3720 1000 2000000</v>
      </c>
      <c r="D368" s="119">
        <f>SUM(D369:D374)</f>
        <v>0</v>
      </c>
      <c r="E368" s="119">
        <f t="shared" ref="E368:H368" si="100">SUM(E369:E374)</f>
        <v>0</v>
      </c>
      <c r="F368" s="119">
        <f t="shared" si="100"/>
        <v>0</v>
      </c>
      <c r="G368" s="119">
        <f t="shared" si="100"/>
        <v>0</v>
      </c>
      <c r="H368" s="119">
        <f t="shared" si="100"/>
        <v>0</v>
      </c>
      <c r="I368" s="45"/>
    </row>
    <row r="369" spans="1:9" ht="37.200000000000003" hidden="1" x14ac:dyDescent="0.25">
      <c r="A369" s="159" t="str">
        <f>+[5]ระบบการควบคุมฯ!A761</f>
        <v>1.2.1</v>
      </c>
      <c r="B369" s="35" t="str">
        <f>+[5]ระบบการควบคุมฯ!B761</f>
        <v xml:space="preserve">ค่าเช่าใช้บริการสัญญาณอินเทอร์เน็ต </v>
      </c>
      <c r="C369" s="151">
        <f>+[5]ระบบการควบคุมฯ!C761</f>
        <v>0</v>
      </c>
      <c r="D369" s="116">
        <f>+[5]ระบบการควบคุมฯ!F761</f>
        <v>0</v>
      </c>
      <c r="E369" s="116">
        <f>+[5]ระบบการควบคุมฯ!G761+[5]ระบบการควบคุมฯ!H761</f>
        <v>0</v>
      </c>
      <c r="F369" s="116">
        <f>+[5]ระบบการควบคุมฯ!I761+[5]ระบบการควบคุมฯ!J761</f>
        <v>0</v>
      </c>
      <c r="G369" s="116">
        <f>+[5]ระบบการควบคุมฯ!K761+[5]ระบบการควบคุมฯ!L761</f>
        <v>0</v>
      </c>
      <c r="H369" s="116">
        <f t="shared" ref="H369:H374" si="101">+D369-E369-F369-G369</f>
        <v>0</v>
      </c>
      <c r="I369" s="57" t="s">
        <v>14</v>
      </c>
    </row>
    <row r="370" spans="1:9" ht="55.8" hidden="1" x14ac:dyDescent="0.25">
      <c r="A370" s="307" t="str">
        <f>+[5]ระบบการควบคุมฯ!A762</f>
        <v>1)</v>
      </c>
      <c r="B370" s="35" t="str">
        <f>+[5]ระบบการควบคุมฯ!B762</f>
        <v xml:space="preserve">ค่าเช่าใช้บริการสัญญาณอินเทอร์เน็ต 6 เดือน (ตุลาคม 2568 – มีนาคม 2569)   649,302.-บาท </v>
      </c>
      <c r="C370" s="35" t="str">
        <f>+[5]ระบบการควบคุมฯ!C762</f>
        <v>ศธ 04002/ว1923   ลว. 4 ก.พ. 69/ โอนครั้งที่ 277</v>
      </c>
      <c r="D370" s="116">
        <f>+[5]ระบบการควบคุมฯ!F762</f>
        <v>0</v>
      </c>
      <c r="E370" s="116">
        <f>+[5]ระบบการควบคุมฯ!G762+[5]ระบบการควบคุมฯ!H762</f>
        <v>0</v>
      </c>
      <c r="F370" s="116">
        <f>+[5]ระบบการควบคุมฯ!I762+[5]ระบบการควบคุมฯ!J762</f>
        <v>0</v>
      </c>
      <c r="G370" s="116">
        <f>+[5]ระบบการควบคุมฯ!K762+[5]ระบบการควบคุมฯ!L762</f>
        <v>0</v>
      </c>
      <c r="H370" s="116">
        <f t="shared" si="101"/>
        <v>0</v>
      </c>
      <c r="I370" s="57"/>
    </row>
    <row r="371" spans="1:9" ht="55.8" hidden="1" x14ac:dyDescent="0.25">
      <c r="A371" s="307" t="str">
        <f>+[5]ระบบการควบคุมฯ!A763</f>
        <v>2)</v>
      </c>
      <c r="B371" s="35" t="str">
        <f>+[5]ระบบการควบคุมฯ!B763</f>
        <v>ค่าเช่าใช้บริการสัญญาณอินเทอร์เน็ต  3 เดือน ก.ค. 69 - ก.ย. 69) 324,651 บาท</v>
      </c>
      <c r="C371" s="35" t="str">
        <f>+[5]ระบบการควบคุมฯ!C763</f>
        <v>ศธ 04002/ว7214 ลว. 30 เม.ย.69 โอนครั้งที่ 489</v>
      </c>
      <c r="D371" s="116">
        <f>+[5]ระบบการควบคุมฯ!F763</f>
        <v>0</v>
      </c>
      <c r="E371" s="116">
        <f>+[5]ระบบการควบคุมฯ!G763+[5]ระบบการควบคุมฯ!H763</f>
        <v>0</v>
      </c>
      <c r="F371" s="116">
        <f>+[5]ระบบการควบคุมฯ!I763+[5]ระบบการควบคุมฯ!J763</f>
        <v>0</v>
      </c>
      <c r="G371" s="116">
        <f>+[5]ระบบการควบคุมฯ!K763+[5]ระบบการควบคุมฯ!L763</f>
        <v>0</v>
      </c>
      <c r="H371" s="116">
        <f t="shared" si="101"/>
        <v>0</v>
      </c>
      <c r="I371" s="57"/>
    </row>
    <row r="372" spans="1:9" ht="74.400000000000006" hidden="1" x14ac:dyDescent="0.25">
      <c r="A372" s="307" t="str">
        <f>+[5]ระบบการควบคุมฯ!A765</f>
        <v>1.2.2</v>
      </c>
      <c r="B372" s="35" t="str">
        <f>+[5]ระบบการควบคุมฯ!B765</f>
        <v xml:space="preserve">ค่าใช้จ่ายสำหรับดำเนินการรับนักเรียน สังกัดสำนักงานคณะกรรมการการศึกษาขั้นพื้นฐาน ปีการศึกษา 2569 </v>
      </c>
      <c r="C372" s="35" t="str">
        <f>+[5]ระบบการควบคุมฯ!C765</f>
        <v>ศธ 04002/ว2323 ลว. 11 ก.พ.69 โอนครั้งที่ 292</v>
      </c>
      <c r="D372" s="116">
        <f>+[5]ระบบการควบคุมฯ!F765</f>
        <v>0</v>
      </c>
      <c r="E372" s="116">
        <f>+[5]ระบบการควบคุมฯ!G765+[5]ระบบการควบคุมฯ!H765</f>
        <v>0</v>
      </c>
      <c r="F372" s="116">
        <f>+[5]ระบบการควบคุมฯ!I765+[5]ระบบการควบคุมฯ!J765</f>
        <v>0</v>
      </c>
      <c r="G372" s="116">
        <f>+[5]ระบบการควบคุมฯ!K765+[5]ระบบการควบคุมฯ!L765</f>
        <v>0</v>
      </c>
      <c r="H372" s="116">
        <f t="shared" si="101"/>
        <v>0</v>
      </c>
      <c r="I372" s="57" t="s">
        <v>12</v>
      </c>
    </row>
    <row r="373" spans="1:9" ht="130.19999999999999" hidden="1" x14ac:dyDescent="0.25">
      <c r="A373" s="307" t="str">
        <f>+[5]ระบบการควบคุมฯ!A766</f>
        <v>1.2.3</v>
      </c>
      <c r="B373" s="35" t="str">
        <f>+[5]ระบบการควบคุมฯ!B766</f>
        <v>ค่าใช้จ่ายในการเดินทางของคณะทำงานที่เข้าร่วมประชุมโครงการปฐมนิเทศนักเรียนทุนการศึกษา เฉลิมราชกุมารี ระยะที่ 2 รุ่นที่ 9 ประจำปี 2569 ระหว่างวันที่ 19 – 22 เมษายน 2569 ณ โรงแรมริเวอร์ไซด์ กรุงเทพมหานคร</v>
      </c>
      <c r="C373" s="35" t="str">
        <f>+[5]ระบบการควบคุมฯ!C766</f>
        <v>ศธ 04002/ว9198 ลว. 2 มิ.ย. 69 โอนครั้งที่ 601</v>
      </c>
      <c r="D373" s="116">
        <f>+[5]ระบบการควบคุมฯ!F766</f>
        <v>0</v>
      </c>
      <c r="E373" s="116">
        <f>+[5]ระบบการควบคุมฯ!G766+[5]ระบบการควบคุมฯ!H766</f>
        <v>0</v>
      </c>
      <c r="F373" s="116">
        <f>+[5]ระบบการควบคุมฯ!I766+[5]ระบบการควบคุมฯ!J766</f>
        <v>0</v>
      </c>
      <c r="G373" s="116">
        <f>+[5]ระบบการควบคุมฯ!K766+[5]ระบบการควบคุมฯ!L766</f>
        <v>0</v>
      </c>
      <c r="H373" s="116">
        <f t="shared" si="101"/>
        <v>0</v>
      </c>
      <c r="I373" s="57" t="s">
        <v>12</v>
      </c>
    </row>
    <row r="374" spans="1:9" ht="111.6" hidden="1" x14ac:dyDescent="0.25">
      <c r="A374" s="307" t="str">
        <f>+[5]ระบบการควบคุมฯ!A767</f>
        <v>1.2.3</v>
      </c>
      <c r="B374" s="35" t="str">
        <f>+[5]ระบบการควบคุมฯ!B767</f>
        <v xml:space="preserve">ค่าใช้จ่ายในการดำเนินกงานของ อ.ก.ค.ศ. เขตพื้นที่การศึกษา การดำเนินการได้มาซึ่ง อ.ก.ค.ศ. เขตพื้นที่การศึกษา การดำเนินงานบริหารงานบุคคล และค่าบริหารจัดการสำนักงานเขตพื้นที่การศึกษา        </v>
      </c>
      <c r="C374" s="35" t="str">
        <f>+[5]ระบบการควบคุมฯ!C767</f>
        <v>ที่ ศธ ม4มม2/ว13680 ลว. 6 ส.ค. 69 โอนครั้งที่ 826</v>
      </c>
      <c r="D374" s="116">
        <f>+[5]ระบบการควบคุมฯ!F767</f>
        <v>0</v>
      </c>
      <c r="E374" s="116">
        <f>+[5]ระบบการควบคุมฯ!G767+[5]ระบบการควบคุมฯ!H767</f>
        <v>0</v>
      </c>
      <c r="F374" s="116">
        <f>+[5]ระบบการควบคุมฯ!I767+[5]ระบบการควบคุมฯ!J767</f>
        <v>0</v>
      </c>
      <c r="G374" s="116">
        <f>+[5]ระบบการควบคุมฯ!K767+[5]ระบบการควบคุมฯ!L767</f>
        <v>0</v>
      </c>
      <c r="H374" s="116">
        <f t="shared" si="101"/>
        <v>0</v>
      </c>
      <c r="I374" s="57" t="s">
        <v>17</v>
      </c>
    </row>
    <row r="375" spans="1:9" ht="37.200000000000003" x14ac:dyDescent="0.25">
      <c r="A375" s="112">
        <f>+[5]ระบบการควบคุมฯ!A768</f>
        <v>1.3</v>
      </c>
      <c r="B375" s="58" t="str">
        <f>+[5]ระบบการควบคุมฯ!B768</f>
        <v>กิจกรรมส่งเสริมการอ่าน</v>
      </c>
      <c r="C375" s="148" t="str">
        <f>+[5]ระบบการควบคุมฯ!C768</f>
        <v>20004 70 00147 00000</v>
      </c>
      <c r="D375" s="113">
        <f>+D376</f>
        <v>0</v>
      </c>
      <c r="E375" s="113">
        <f t="shared" ref="E375:H375" si="102">+E376</f>
        <v>0</v>
      </c>
      <c r="F375" s="113">
        <f t="shared" si="102"/>
        <v>0</v>
      </c>
      <c r="G375" s="113">
        <f t="shared" si="102"/>
        <v>0</v>
      </c>
      <c r="H375" s="113">
        <f t="shared" si="102"/>
        <v>0</v>
      </c>
      <c r="I375" s="46"/>
    </row>
    <row r="376" spans="1:9" ht="111.6" x14ac:dyDescent="0.25">
      <c r="A376" s="118"/>
      <c r="B376" s="100" t="str">
        <f>+[5]ระบบการควบคุมฯ!B770</f>
        <v>ค่าใช้จ่ายสำหรับดำเนินโครงการส่งเสริมการอ่านตามรอยพระราชจริยวัตร สมเด็จพระกนิษฐาธิราชเจ้ากรมสมเด็จพระเทพรัตนราชสุดาฯ สยามบรมราชกุมารี ปีงบประมาณ 2569</v>
      </c>
      <c r="C376" s="86" t="str">
        <f>+C359</f>
        <v>20004 3720 1000 2000000</v>
      </c>
      <c r="D376" s="119">
        <f>SUM(D377:D378)</f>
        <v>0</v>
      </c>
      <c r="E376" s="119">
        <f t="shared" ref="E376:H376" si="103">SUM(E377:E378)</f>
        <v>0</v>
      </c>
      <c r="F376" s="119">
        <f t="shared" si="103"/>
        <v>0</v>
      </c>
      <c r="G376" s="119">
        <f t="shared" si="103"/>
        <v>0</v>
      </c>
      <c r="H376" s="119">
        <f t="shared" si="103"/>
        <v>0</v>
      </c>
      <c r="I376" s="45"/>
    </row>
    <row r="377" spans="1:9" ht="18.600000000000001" hidden="1" x14ac:dyDescent="0.25">
      <c r="A377" s="115" t="str">
        <f>+[5]ระบบการควบคุมฯ!A771</f>
        <v>1.3.1</v>
      </c>
      <c r="B377" s="53">
        <f>+[5]ระบบการควบคุมฯ!B771</f>
        <v>0</v>
      </c>
      <c r="C377" s="53">
        <f>+[5]ระบบการควบคุมฯ!C771</f>
        <v>0</v>
      </c>
      <c r="D377" s="116">
        <f>+[5]ระบบการควบคุมฯ!F771</f>
        <v>0</v>
      </c>
      <c r="E377" s="117">
        <f>+[5]ระบบการควบคุมฯ!G771+[5]ระบบการควบคุมฯ!H771</f>
        <v>0</v>
      </c>
      <c r="F377" s="117">
        <f>+[5]ระบบการควบคุมฯ!I771+[5]ระบบการควบคุมฯ!J771</f>
        <v>0</v>
      </c>
      <c r="G377" s="117"/>
      <c r="H377" s="116">
        <f>+[5]ระบบการควบคุมฯ!J771</f>
        <v>0</v>
      </c>
      <c r="I377" s="48"/>
    </row>
    <row r="378" spans="1:9" ht="111.6" hidden="1" x14ac:dyDescent="0.25">
      <c r="A378" s="115" t="str">
        <f>+[5]ระบบการควบคุมฯ!A770</f>
        <v>1.3.1</v>
      </c>
      <c r="B378" s="53" t="str">
        <f>+[5]ระบบการควบคุมฯ!B770</f>
        <v>ค่าใช้จ่ายสำหรับดำเนินโครงการส่งเสริมการอ่านตามรอยพระราชจริยวัตร สมเด็จพระกนิษฐาธิราชเจ้ากรมสมเด็จพระเทพรัตนราชสุดาฯ สยามบรมราชกุมารี ปีงบประมาณ 2569</v>
      </c>
      <c r="C378" s="53" t="str">
        <f>+[5]ระบบการควบคุมฯ!C770</f>
        <v>ศธ04002/ว3738 ลว. 4 มี.ค. 69 ครั้งที่ 341</v>
      </c>
      <c r="D378" s="116">
        <f>+[5]ระบบการควบคุมฯ!F770</f>
        <v>0</v>
      </c>
      <c r="E378" s="117">
        <f>+[5]ระบบการควบคุมฯ!G770+[5]ระบบการควบคุมฯ!H770</f>
        <v>0</v>
      </c>
      <c r="F378" s="117">
        <f>+[5]ระบบการควบคุมฯ!I770+[5]ระบบการควบคุมฯ!J770</f>
        <v>0</v>
      </c>
      <c r="G378" s="117">
        <f>+[5]ระบบการควบคุมฯ!K770+[5]ระบบการควบคุมฯ!L770</f>
        <v>0</v>
      </c>
      <c r="H378" s="117">
        <f t="shared" ref="H378" si="104">+D378-E378-F378-G378</f>
        <v>0</v>
      </c>
      <c r="I378" s="48" t="s">
        <v>42</v>
      </c>
    </row>
    <row r="379" spans="1:9" ht="37.200000000000003" x14ac:dyDescent="0.25">
      <c r="A379" s="149">
        <f>+[5]ระบบการควบคุมฯ!A772</f>
        <v>1.4</v>
      </c>
      <c r="B379" s="58" t="str">
        <f>+[5]ระบบการควบคุมฯ!B772</f>
        <v>กิจกรรมการบริหารจัดการในเขตพื้นที่การศึกษา</v>
      </c>
      <c r="C379" s="148" t="str">
        <f>+[5]ระบบการควบคุมฯ!C772</f>
        <v>20004 70 00148 00000</v>
      </c>
      <c r="D379" s="113">
        <f>+D380</f>
        <v>0</v>
      </c>
      <c r="E379" s="113">
        <f>+E380</f>
        <v>0</v>
      </c>
      <c r="F379" s="113">
        <f>+F380</f>
        <v>0</v>
      </c>
      <c r="G379" s="113">
        <f>+G380</f>
        <v>0</v>
      </c>
      <c r="H379" s="113">
        <f>+H380</f>
        <v>0</v>
      </c>
      <c r="I379" s="59" t="s">
        <v>26</v>
      </c>
    </row>
    <row r="380" spans="1:9" ht="18.600000000000001" x14ac:dyDescent="0.25">
      <c r="A380" s="118"/>
      <c r="B380" s="100" t="str">
        <f>+[5]ระบบการควบคุมฯ!B774</f>
        <v xml:space="preserve"> งบดำเนินงาน 70112xx </v>
      </c>
      <c r="C380" s="86" t="str">
        <f>+C362</f>
        <v>20004 3720 1000 2000000</v>
      </c>
      <c r="D380" s="119"/>
      <c r="E380" s="119"/>
      <c r="F380" s="119"/>
      <c r="G380" s="119"/>
      <c r="H380" s="119"/>
      <c r="I380" s="45"/>
    </row>
    <row r="381" spans="1:9" ht="37.200000000000003" x14ac:dyDescent="0.25">
      <c r="A381" s="149">
        <f>+[5]ระบบการควบคุมฯ!A901</f>
        <v>1.5</v>
      </c>
      <c r="B381" s="58" t="str">
        <f>+[5]ระบบการควบคุมฯ!B901</f>
        <v>กิจกรรมการจัดการศึกษาประถมศึกษาสำหรับโรงเรียนปกติ</v>
      </c>
      <c r="C381" s="150" t="str">
        <f>+[5]ระบบการควบคุมฯ!C901</f>
        <v>20004 70 05164 00000</v>
      </c>
      <c r="D381" s="113">
        <f>+D382</f>
        <v>0</v>
      </c>
      <c r="E381" s="113">
        <f>+E382</f>
        <v>0</v>
      </c>
      <c r="F381" s="113">
        <f>+F382</f>
        <v>0</v>
      </c>
      <c r="G381" s="113">
        <f>+G382</f>
        <v>0</v>
      </c>
      <c r="H381" s="113">
        <f>+H382</f>
        <v>0</v>
      </c>
      <c r="I381" s="46"/>
    </row>
    <row r="382" spans="1:9" ht="18.600000000000001" x14ac:dyDescent="0.25">
      <c r="A382" s="118"/>
      <c r="B382" s="100" t="str">
        <f>+[5]ระบบการควบคุมฯ!B902</f>
        <v>งบดำเนินงาน  70112xx</v>
      </c>
      <c r="C382" s="86"/>
      <c r="D382" s="119">
        <f>SUM(D383:D392)</f>
        <v>0</v>
      </c>
      <c r="E382" s="119">
        <f t="shared" ref="E382:H382" si="105">SUM(E383:E392)</f>
        <v>0</v>
      </c>
      <c r="F382" s="119">
        <f t="shared" si="105"/>
        <v>0</v>
      </c>
      <c r="G382" s="119">
        <f t="shared" si="105"/>
        <v>0</v>
      </c>
      <c r="H382" s="119">
        <f t="shared" si="105"/>
        <v>0</v>
      </c>
      <c r="I382" s="45"/>
    </row>
    <row r="383" spans="1:9" ht="37.200000000000003" hidden="1" x14ac:dyDescent="0.25">
      <c r="A383" s="115">
        <f>+[5]ระบบการควบคุมฯ!A981</f>
        <v>1</v>
      </c>
      <c r="B383" s="53" t="str">
        <f>+[5]ระบบการควบคุมฯ!B981</f>
        <v xml:space="preserve">ค่าตอบแทนวิทยากรสอนอิสลามศึกษารายชั่วโมง </v>
      </c>
      <c r="C383" s="53"/>
      <c r="D383" s="116">
        <f>+[5]ระบบการควบคุมฯ!F981</f>
        <v>0</v>
      </c>
      <c r="E383" s="117">
        <f>+[5]ระบบการควบคุมฯ!G981+[5]ระบบการควบคุมฯ!H981</f>
        <v>0</v>
      </c>
      <c r="F383" s="117">
        <f>+[5]ระบบการควบคุมฯ!I981+[5]ระบบการควบคุมฯ!J981</f>
        <v>0</v>
      </c>
      <c r="G383" s="117">
        <f>+[5]ระบบการควบคุมฯ!K981+[5]ระบบการควบคุมฯ!L981</f>
        <v>0</v>
      </c>
      <c r="H383" s="117">
        <f t="shared" ref="H383:H397" si="106">+D383-E383-F383-G383</f>
        <v>0</v>
      </c>
      <c r="I383" s="1145" t="s">
        <v>14</v>
      </c>
    </row>
    <row r="384" spans="1:9" ht="130.19999999999999" hidden="1" x14ac:dyDescent="0.25">
      <c r="A384" s="115" t="str">
        <f>+[5]ระบบการควบคุมฯ!A982</f>
        <v>1.1)</v>
      </c>
      <c r="B384" s="53" t="str">
        <f>+[5]ระบบการควบคุมฯ!B982</f>
        <v>ค่าตอบแทนวิทยากรสอนอิสลามศึกษารายชั่วโมง ภาค 2/68  จำนวน 312,000 บาท ร่วมใจ 48,000 ร่วมจิตประสาท 48,000 รวมราษฎร์ 96,000 บาท เจริญดีวิทยา 64,000 ราษฎร์สงเคราะห์ 48,000 วัดธัญญะผล 8,000 บาท</v>
      </c>
      <c r="C384" s="53" t="str">
        <f>+[5]ระบบการควบคุมฯ!C982</f>
        <v>ศธ 04002/ว50200 ลว 9 ธ.ค. 68 โอนครั้งที่ 134</v>
      </c>
      <c r="D384" s="116"/>
      <c r="E384" s="117"/>
      <c r="F384" s="117"/>
      <c r="G384" s="117"/>
      <c r="H384" s="117"/>
      <c r="I384" s="1145"/>
    </row>
    <row r="385" spans="1:9" ht="130.19999999999999" hidden="1" x14ac:dyDescent="0.25">
      <c r="A385" s="115" t="str">
        <f>+[5]ระบบการควบคุมฯ!A983</f>
        <v>1.2)</v>
      </c>
      <c r="B385" s="53" t="str">
        <f>+[5]ระบบการควบคุมฯ!B983</f>
        <v>ค่าตอบแทนวิทยากรสอนอิสลามศึกษารายชั่วโมง ภาค 1/69 จำนวน 312,000 บาท ร่วมใจ 48,000 ร่วมจิตประสาท 48,000 รวมราษฎร์ 96,000 บาท เจริญดีวิทยา 64,000 ราษฎร์สงเคราะห์ 48,000 วัดธัญญะผล 8,000 บาท</v>
      </c>
      <c r="C385" s="53" t="str">
        <f>+[5]ระบบการควบคุมฯ!C983</f>
        <v>ศธ 04002/ว10943  ลว 1 กค 69 โอนครั้งที่ 673</v>
      </c>
      <c r="D385" s="116"/>
      <c r="E385" s="117"/>
      <c r="F385" s="117"/>
      <c r="G385" s="117"/>
      <c r="H385" s="117"/>
      <c r="I385" s="855"/>
    </row>
    <row r="386" spans="1:9" ht="55.8" hidden="1" x14ac:dyDescent="0.25">
      <c r="A386" s="115">
        <f>+[5]ระบบการควบคุมฯ!A984</f>
        <v>2</v>
      </c>
      <c r="B386" s="53" t="str">
        <f>+[5]ระบบการควบคุมฯ!B984</f>
        <v>ค่าขนย้ายสิ่งของส่วนตัวในการเดินทางไปราชการประจำของข้าราชการ</v>
      </c>
      <c r="C386" s="53" t="str">
        <f>+[5]ระบบการควบคุมฯ!C984</f>
        <v>ศธ 04002/ว2956  ลว 19 กุมภาพันธ์ 2569 โอนครั้งที่ 315</v>
      </c>
      <c r="D386" s="116">
        <f>+[5]ระบบการควบคุมฯ!F984</f>
        <v>0</v>
      </c>
      <c r="E386" s="117">
        <f>+[5]ระบบการควบคุมฯ!G984+[5]ระบบการควบคุมฯ!H984</f>
        <v>0</v>
      </c>
      <c r="F386" s="117">
        <f>+[5]ระบบการควบคุมฯ!I984+[5]ระบบการควบคุมฯ!J984</f>
        <v>0</v>
      </c>
      <c r="G386" s="117">
        <f>+[5]ระบบการควบคุมฯ!K984+[5]ระบบการควบคุมฯ!L984</f>
        <v>0</v>
      </c>
      <c r="H386" s="117">
        <f t="shared" ref="H386" si="107">+D386-E386-F386-G386</f>
        <v>0</v>
      </c>
      <c r="I386" s="48" t="s">
        <v>158</v>
      </c>
    </row>
    <row r="387" spans="1:9" ht="74.400000000000006" hidden="1" x14ac:dyDescent="0.25">
      <c r="A387" s="53">
        <f>+[5]ระบบการควบคุมฯ!A985</f>
        <v>3</v>
      </c>
      <c r="B387" s="53" t="str">
        <f>+[5]ระบบการควบคุมฯ!B985</f>
        <v>ค่าขนย้ายสิ่งของส่วนตัวในการเดินทางไปราชการประจำของข้าราชการ ผอ 16,432 บาท รองอภิเชษฐ์ 12,780 บาท</v>
      </c>
      <c r="C387" s="53" t="str">
        <f>+[5]ระบบการควบคุมฯ!C985</f>
        <v>ศธ 04002/ว6234  ลว 25 ธค 67 โอนครั้งที่ 161</v>
      </c>
      <c r="D387" s="116"/>
      <c r="E387" s="117"/>
      <c r="F387" s="117"/>
      <c r="G387" s="117"/>
      <c r="H387" s="117"/>
      <c r="I387" s="48"/>
    </row>
    <row r="388" spans="1:9" ht="74.400000000000006" hidden="1" x14ac:dyDescent="0.25">
      <c r="A388" s="53" t="str">
        <f>+[5]ระบบการควบคุมฯ!A986</f>
        <v>1.2.2)</v>
      </c>
      <c r="B388" s="53" t="str">
        <f>+[5]ระบบการควบคุมฯ!B986</f>
        <v>ค่าขนย้ายสิ่งของส่วนตัวในการเดินทางไปราชการประจำของข้าราชการ รอง ผอ.สพป. (รองไกรษรและรองศิริชัย)  38,924 บาท</v>
      </c>
      <c r="C388" s="53" t="str">
        <f>+[5]ระบบการควบคุมฯ!C986</f>
        <v>ศธ 04002/ว366  ลว 29 ม.ค. 68 โอนครั้งที่ 230</v>
      </c>
      <c r="D388" s="116"/>
      <c r="E388" s="117"/>
      <c r="F388" s="117"/>
      <c r="G388" s="117"/>
      <c r="H388" s="117"/>
      <c r="I388" s="48"/>
    </row>
    <row r="389" spans="1:9" ht="130.19999999999999" hidden="1" x14ac:dyDescent="0.25">
      <c r="A389" s="856">
        <f>+[5]ระบบการควบคุมฯ!A987</f>
        <v>3</v>
      </c>
      <c r="B389" s="53" t="str">
        <f>+[5]ระบบการควบคุมฯ!B987</f>
        <v xml:space="preserve">สนับสนุนการคัดเลือกบุคคลเพื่อบรรจุและแต่งตั้งเข้ารับราชการเป็นข้าราชการครูและบุคลากรทางการศึกษา ตำแหน่งครูผู้ช่วย กรณีที่มีความจำเป็นหรือมีเหตุพิเศษ สังกัดสำนักงานคณะกรรมการการศึกษาขั้นพื้นฐาน ปี พ.ศ. 2569 </v>
      </c>
      <c r="C389" s="53" t="str">
        <f>+[5]ระบบการควบคุมฯ!C987</f>
        <v>ศธ 04002/ว9547  ลว. 9 มิ.ย. 69 โอนครั้งที่ 619</v>
      </c>
      <c r="D389" s="116">
        <f>+[5]ระบบการควบคุมฯ!F987</f>
        <v>0</v>
      </c>
      <c r="E389" s="117">
        <f>+[5]ระบบการควบคุมฯ!G987+[5]ระบบการควบคุมฯ!H987</f>
        <v>0</v>
      </c>
      <c r="F389" s="117">
        <f>+[5]ระบบการควบคุมฯ!I987+[5]ระบบการควบคุมฯ!J987</f>
        <v>0</v>
      </c>
      <c r="G389" s="117">
        <f>+[5]ระบบการควบคุมฯ!K987+[5]ระบบการควบคุมฯ!L987</f>
        <v>0</v>
      </c>
      <c r="H389" s="117">
        <f t="shared" si="106"/>
        <v>0</v>
      </c>
      <c r="I389" s="48" t="s">
        <v>17</v>
      </c>
    </row>
    <row r="390" spans="1:9" ht="167.4" hidden="1" customHeight="1" x14ac:dyDescent="0.25">
      <c r="A390" s="53" t="str">
        <f>+[5]ระบบการควบคุมฯ!A988</f>
        <v>1.3.1)</v>
      </c>
      <c r="B390" s="53" t="str">
        <f>+[5]ระบบการควบคุมฯ!B988</f>
        <v>ค่าพาหนะในการเดินทางเข้าร่วมโครงการอบรมการใช้งานระบบบริหารจัดการการใช้จ่ายและการเบิกจ่ายงบประมาณภาครัฐสำหรับเจ้าหน้าที่ผู้ปฏิบัติงานของหน่วยงานในสังกัดสำนักงานคณะกรรมการการศึกษาขั้นระหว่างวันที่ 3 - 4 เมษายน 2568  สพฐ.เปลี่ยนเป็น 21-22 เมษายน 68</v>
      </c>
      <c r="C390" s="53" t="str">
        <f>+[5]ระบบการควบคุมฯ!C988</f>
        <v>ศธ 04002/ว1307  ลว 28 มีค 68 โอนครั้งที่ 377</v>
      </c>
      <c r="D390" s="116">
        <f>+[5]ระบบการควบคุมฯ!F988</f>
        <v>0</v>
      </c>
      <c r="E390" s="117">
        <f>+[5]ระบบการควบคุมฯ!G988+[5]ระบบการควบคุมฯ!H988</f>
        <v>0</v>
      </c>
      <c r="F390" s="117">
        <f>+[5]ระบบการควบคุมฯ!I988+[5]ระบบการควบคุมฯ!J988</f>
        <v>0</v>
      </c>
      <c r="G390" s="117">
        <f>+[5]ระบบการควบคุมฯ!K988+[5]ระบบการควบคุมฯ!L988</f>
        <v>0</v>
      </c>
      <c r="H390" s="117">
        <f t="shared" si="106"/>
        <v>0</v>
      </c>
      <c r="I390" s="48" t="s">
        <v>14</v>
      </c>
    </row>
    <row r="391" spans="1:9" ht="55.8" hidden="1" customHeight="1" x14ac:dyDescent="0.25">
      <c r="A391" s="53" t="str">
        <f>+[5]ระบบการควบคุมฯ!A989</f>
        <v>2)</v>
      </c>
      <c r="B391" s="53" t="str">
        <f>+[5]ระบบการควบคุมฯ!B989</f>
        <v>ค่าใช้จ่ายในการประชุม อ.ก.ค.ศ. เขตพื้นที่การศึกษา การดำเนินการได้มาซึ่ง อ.ก.ค.ศ เขตพื้นที่การศึกษา</v>
      </c>
      <c r="C391" s="53" t="str">
        <f>+[5]ระบบการควบคุมฯ!C989</f>
        <v>ศธ 04002/ว40514 ลว 16 ก.ค 68 โอนครั้งที่ 697</v>
      </c>
      <c r="D391" s="116">
        <f>+[5]ระบบการควบคุมฯ!F989</f>
        <v>0</v>
      </c>
      <c r="E391" s="117">
        <f>+[5]ระบบการควบคุมฯ!G989+[5]ระบบการควบคุมฯ!H989</f>
        <v>0</v>
      </c>
      <c r="F391" s="117">
        <f>+[5]ระบบการควบคุมฯ!I989+[5]ระบบการควบคุมฯ!J989</f>
        <v>0</v>
      </c>
      <c r="G391" s="117">
        <f>+[5]ระบบการควบคุมฯ!K989+[5]ระบบการควบคุมฯ!L989</f>
        <v>0</v>
      </c>
      <c r="H391" s="117">
        <f t="shared" si="106"/>
        <v>0</v>
      </c>
      <c r="I391" s="48" t="s">
        <v>17</v>
      </c>
    </row>
    <row r="392" spans="1:9" ht="37.200000000000003" hidden="1" customHeight="1" x14ac:dyDescent="0.25">
      <c r="A392" s="852">
        <f>+[5]ระบบการควบคุมฯ!A990</f>
        <v>0</v>
      </c>
      <c r="B392" s="53">
        <f>+[5]ระบบการควบคุมฯ!B990</f>
        <v>0</v>
      </c>
      <c r="C392" s="53">
        <f>+[5]ระบบการควบคุมฯ!C990</f>
        <v>0</v>
      </c>
      <c r="D392" s="116">
        <f>+[5]ระบบการควบคุมฯ!F990</f>
        <v>0</v>
      </c>
      <c r="E392" s="117">
        <f>+[5]ระบบการควบคุมฯ!G990+[5]ระบบการควบคุมฯ!H990</f>
        <v>0</v>
      </c>
      <c r="F392" s="117">
        <f>+[5]ระบบการควบคุมฯ!I990+[5]ระบบการควบคุมฯ!J990</f>
        <v>0</v>
      </c>
      <c r="G392" s="117">
        <f>+[5]ระบบการควบคุมฯ!K990+[5]ระบบการควบคุมฯ!L990</f>
        <v>0</v>
      </c>
      <c r="H392" s="117">
        <f t="shared" si="106"/>
        <v>0</v>
      </c>
      <c r="I392" s="48" t="s">
        <v>14</v>
      </c>
    </row>
    <row r="393" spans="1:9" ht="37.200000000000003" hidden="1" customHeight="1" x14ac:dyDescent="0.25">
      <c r="A393" s="110" t="str">
        <f>+[5]ระบบการควบคุมฯ!A892</f>
        <v>2.1.4</v>
      </c>
      <c r="B393" s="120">
        <f>+[5]ระบบการควบคุมฯ!B892</f>
        <v>0</v>
      </c>
      <c r="C393" s="120">
        <f>+[5]ระบบการควบคุมฯ!C892</f>
        <v>0</v>
      </c>
      <c r="D393" s="111">
        <f>SUM(D394:D397)</f>
        <v>0</v>
      </c>
      <c r="E393" s="111">
        <f t="shared" ref="E393:H393" si="108">SUM(E394:E397)</f>
        <v>0</v>
      </c>
      <c r="F393" s="111">
        <f t="shared" si="108"/>
        <v>0</v>
      </c>
      <c r="G393" s="111">
        <f t="shared" si="108"/>
        <v>0</v>
      </c>
      <c r="H393" s="111">
        <f t="shared" si="108"/>
        <v>0</v>
      </c>
      <c r="I393" s="401" t="s">
        <v>14</v>
      </c>
    </row>
    <row r="394" spans="1:9" ht="18.600000000000001" hidden="1" customHeight="1" x14ac:dyDescent="0.25">
      <c r="A394" s="115" t="str">
        <f>+[5]ระบบการควบคุมฯ!A893</f>
        <v>1)</v>
      </c>
      <c r="B394" s="53">
        <f>+[5]ระบบการควบคุมฯ!B893</f>
        <v>0</v>
      </c>
      <c r="C394" s="53">
        <f>+[5]ระบบการควบคุมฯ!C892</f>
        <v>0</v>
      </c>
      <c r="D394" s="116"/>
      <c r="E394" s="117"/>
      <c r="F394" s="117"/>
      <c r="G394" s="117"/>
      <c r="H394" s="117">
        <f t="shared" si="106"/>
        <v>0</v>
      </c>
      <c r="I394" s="48"/>
    </row>
    <row r="395" spans="1:9" ht="18.600000000000001" hidden="1" customHeight="1" x14ac:dyDescent="0.25">
      <c r="A395" s="115" t="str">
        <f>+[5]ระบบการควบคุมฯ!A895</f>
        <v>2)</v>
      </c>
      <c r="B395" s="53">
        <f>+[5]ระบบการควบคุมฯ!B895</f>
        <v>0</v>
      </c>
      <c r="C395" s="53">
        <f>+C393</f>
        <v>0</v>
      </c>
      <c r="D395" s="116"/>
      <c r="E395" s="117"/>
      <c r="F395" s="117"/>
      <c r="G395" s="117"/>
      <c r="H395" s="117">
        <f t="shared" si="106"/>
        <v>0</v>
      </c>
      <c r="I395" s="48"/>
    </row>
    <row r="396" spans="1:9" ht="18.600000000000001" hidden="1" customHeight="1" x14ac:dyDescent="0.25">
      <c r="A396" s="115" t="str">
        <f>+[5]ระบบการควบคุมฯ!A897</f>
        <v>3)</v>
      </c>
      <c r="B396" s="53">
        <f>+[5]ระบบการควบคุมฯ!B897</f>
        <v>0</v>
      </c>
      <c r="C396" s="53">
        <f>+C393</f>
        <v>0</v>
      </c>
      <c r="D396" s="116"/>
      <c r="E396" s="117"/>
      <c r="F396" s="117"/>
      <c r="G396" s="117"/>
      <c r="H396" s="117">
        <f t="shared" si="106"/>
        <v>0</v>
      </c>
      <c r="I396" s="48"/>
    </row>
    <row r="397" spans="1:9" ht="18.600000000000001" hidden="1" customHeight="1" x14ac:dyDescent="0.25">
      <c r="A397" s="115" t="str">
        <f>+[5]ระบบการควบคุมฯ!A899</f>
        <v>4)</v>
      </c>
      <c r="B397" s="53">
        <f>+[5]ระบบการควบคุมฯ!B899</f>
        <v>0</v>
      </c>
      <c r="C397" s="53">
        <f>+C393</f>
        <v>0</v>
      </c>
      <c r="D397" s="116"/>
      <c r="E397" s="117"/>
      <c r="F397" s="117"/>
      <c r="G397" s="117"/>
      <c r="H397" s="117">
        <f t="shared" si="106"/>
        <v>0</v>
      </c>
      <c r="I397" s="48"/>
    </row>
    <row r="398" spans="1:9" ht="55.8" x14ac:dyDescent="0.25">
      <c r="A398" s="112" t="str">
        <f>+[5]ระบบการควบคุมฯ!A1122</f>
        <v>1.5.1</v>
      </c>
      <c r="B398" s="58" t="str">
        <f>+[5]ระบบการควบคุมฯ!B1122</f>
        <v xml:space="preserve">กิจกรรมรองการพัฒนาประสิทธิภาพการบริหารจัดการการศึกษาขั้นพื้นฐาน </v>
      </c>
      <c r="C398" s="58" t="str">
        <f>+[5]ระบบการควบคุมฯ!C1122</f>
        <v xml:space="preserve">20004 70 05164 00144 </v>
      </c>
      <c r="D398" s="113">
        <f>+D399</f>
        <v>0</v>
      </c>
      <c r="E398" s="113">
        <f>+E399</f>
        <v>0</v>
      </c>
      <c r="F398" s="113">
        <f>+F399</f>
        <v>0</v>
      </c>
      <c r="G398" s="113">
        <f>+G399</f>
        <v>0</v>
      </c>
      <c r="H398" s="113">
        <f>+H399</f>
        <v>0</v>
      </c>
      <c r="I398" s="46"/>
    </row>
    <row r="399" spans="1:9" ht="18.600000000000001" x14ac:dyDescent="0.25">
      <c r="A399" s="118"/>
      <c r="B399" s="100" t="str">
        <f>+[5]ระบบการควบคุมฯ!B1123</f>
        <v xml:space="preserve"> งบดำเนินงาน70112xx </v>
      </c>
      <c r="C399" s="60" t="str">
        <f>+[5]ระบบการควบคุมฯ!C1123</f>
        <v>20004 3720 1000 2000000</v>
      </c>
      <c r="D399" s="119">
        <f>SUM(D400:D401)</f>
        <v>0</v>
      </c>
      <c r="E399" s="119">
        <f t="shared" ref="E399:H399" si="109">SUM(E400:E401)</f>
        <v>0</v>
      </c>
      <c r="F399" s="119">
        <f t="shared" si="109"/>
        <v>0</v>
      </c>
      <c r="G399" s="119">
        <f t="shared" si="109"/>
        <v>0</v>
      </c>
      <c r="H399" s="119">
        <f t="shared" si="109"/>
        <v>0</v>
      </c>
      <c r="I399" s="45"/>
    </row>
    <row r="400" spans="1:9" ht="93" hidden="1" x14ac:dyDescent="0.25">
      <c r="A400" s="115" t="str">
        <f>+[5]ระบบการควบคุมฯ!A1124</f>
        <v>1.5.1.1.1</v>
      </c>
      <c r="B400" s="53" t="str">
        <f>+[5]ระบบการควบคุมฯ!B1124</f>
        <v xml:space="preserve">ค่าใช้จ่ายในการดำเนินโครงการส่งเสริมการมีรายได้ให้แก่นักเรียน (ทุนแลกงาน) ประจำปี พ.ศ. 2568 ระหว่างวันที่ 24 มีนาคม – 24 เมษายน 2568  </v>
      </c>
      <c r="C400" s="53" t="str">
        <f>+[5]ระบบการควบคุมฯ!C1124</f>
        <v>ศธ 04002/ว374 ลว 12 ม.ค. 69 โอนครั้งที่ 209</v>
      </c>
      <c r="D400" s="116">
        <f>+[5]ระบบการควบคุมฯ!F1124</f>
        <v>0</v>
      </c>
      <c r="E400" s="117">
        <f>+[5]ระบบการควบคุมฯ!G1124+[5]ระบบการควบคุมฯ!H1124</f>
        <v>0</v>
      </c>
      <c r="F400" s="117">
        <f>+[5]ระบบการควบคุมฯ!I1124+[5]ระบบการควบคุมฯ!J1124</f>
        <v>0</v>
      </c>
      <c r="G400" s="117">
        <f>+[5]ระบบการควบคุมฯ!K1124+[5]ระบบการควบคุมฯ!L1124</f>
        <v>0</v>
      </c>
      <c r="H400" s="117">
        <f>+D400-E400-F400-G400</f>
        <v>0</v>
      </c>
      <c r="I400" s="48" t="s">
        <v>12</v>
      </c>
    </row>
    <row r="401" spans="1:9" ht="148.80000000000001" hidden="1" x14ac:dyDescent="0.25">
      <c r="A401" s="115" t="str">
        <f>+[5]ระบบการควบคุมฯ!A1125</f>
        <v>1.5.1.1.2</v>
      </c>
      <c r="B401" s="53" t="str">
        <f>+[5]ระบบการควบคุมฯ!B1125</f>
        <v xml:space="preserve">ค่าใช้จ่ายในการเดินทางเข้าร่วมประชุมเชิงปฏิบัติการจัดทำกรอบการวิจัยและเครื่องมือการประเมินโครงการตามแผนปฏิบัติราชการ ประจำปีงบประมาณ พ.ศ. 2569 ของสพฐ. ระหว่างวันที่ 11 - 13 กุมภาพันธ์ 2569 ณ โรงแรมชีวิน เดอ แบงค็อก กรุงเทพมหานคร </v>
      </c>
      <c r="C401" s="53" t="str">
        <f>+[5]ระบบการควบคุมฯ!C1125</f>
        <v>ศธ 04002/ว1674 ลว 2 ก.พ. 69 โอนครั้งที่ 270</v>
      </c>
      <c r="D401" s="116">
        <f>+[5]ระบบการควบคุมฯ!F1125</f>
        <v>0</v>
      </c>
      <c r="E401" s="117">
        <f>+[5]ระบบการควบคุมฯ!G1125+[5]ระบบการควบคุมฯ!H1125</f>
        <v>0</v>
      </c>
      <c r="F401" s="117">
        <f>+[5]ระบบการควบคุมฯ!I1125+[5]ระบบการควบคุมฯ!J1125</f>
        <v>0</v>
      </c>
      <c r="G401" s="117">
        <f>+[5]ระบบการควบคุมฯ!K1125+[5]ระบบการควบคุมฯ!L1125</f>
        <v>0</v>
      </c>
      <c r="H401" s="117">
        <f>+D401-E401-F401-G401</f>
        <v>0</v>
      </c>
      <c r="I401" s="48" t="s">
        <v>12</v>
      </c>
    </row>
    <row r="402" spans="1:9" ht="37.200000000000003" x14ac:dyDescent="0.25">
      <c r="A402" s="112" t="str">
        <f>+[5]ระบบการควบคุมฯ!A1127</f>
        <v>1.5.2</v>
      </c>
      <c r="B402" s="58" t="str">
        <f>+[5]ระบบการควบคุมฯ!B1127</f>
        <v xml:space="preserve">กิจกรรมรองเทคโนโลยีดิจิทัลเพื่อการศึกษาขั้นพื้นฐาน </v>
      </c>
      <c r="C402" s="58" t="str">
        <f>+[5]ระบบการควบคุมฯ!C1127</f>
        <v>20004 70 05164 00063</v>
      </c>
      <c r="D402" s="113">
        <f>+D403+D406</f>
        <v>0</v>
      </c>
      <c r="E402" s="113">
        <f t="shared" ref="E402:H402" si="110">+E403+E406</f>
        <v>0</v>
      </c>
      <c r="F402" s="113">
        <f t="shared" si="110"/>
        <v>0</v>
      </c>
      <c r="G402" s="113">
        <f t="shared" si="110"/>
        <v>0</v>
      </c>
      <c r="H402" s="113">
        <f t="shared" si="110"/>
        <v>0</v>
      </c>
      <c r="I402" s="113">
        <f t="shared" ref="I402" si="111">+I403</f>
        <v>0</v>
      </c>
    </row>
    <row r="403" spans="1:9" ht="37.200000000000003" x14ac:dyDescent="0.25">
      <c r="A403" s="118"/>
      <c r="B403" s="100" t="str">
        <f>+[5]ระบบการควบคุมฯ!B1128</f>
        <v xml:space="preserve"> งบดำเนินงาน 69112xx</v>
      </c>
      <c r="C403" s="100" t="str">
        <f>+[5]ระบบการควบคุมฯ!C1128</f>
        <v>20004 3720 1000 2000000</v>
      </c>
      <c r="D403" s="119">
        <f>SUM(D404:D405)</f>
        <v>0</v>
      </c>
      <c r="E403" s="119">
        <f t="shared" ref="E403:H403" si="112">SUM(E404:E405)</f>
        <v>0</v>
      </c>
      <c r="F403" s="119">
        <f t="shared" si="112"/>
        <v>0</v>
      </c>
      <c r="G403" s="119">
        <f t="shared" si="112"/>
        <v>0</v>
      </c>
      <c r="H403" s="119">
        <f t="shared" si="112"/>
        <v>0</v>
      </c>
      <c r="I403" s="119"/>
    </row>
    <row r="404" spans="1:9" ht="260.39999999999998" hidden="1" x14ac:dyDescent="0.25">
      <c r="A404" s="115" t="str">
        <f>+[5]ระบบการควบคุมฯ!A1129</f>
        <v>1)</v>
      </c>
      <c r="B404" s="35" t="str">
        <f>+[5]ระบบการควบคุมฯ!B1129</f>
        <v xml:space="preserve">ค่าใช้จ่ายในการเดินทางเข้าร่วมประชุมเชิงปฏิบัติการปรับปรุงเอกสารคู่มือแนวทางการบริหารจัดการข้อมูลสารสนเทศเพื่อการบริหาร     (Data Management Center : DMC) ปีการศึกษา 2568 ระหว่างวันที่ 21 – 25 เมษายน 2568  และการประชุมเชิงปฏิบัติการพัฒนาบุคลากรด้านระบบสารสนเทศเพื่อการวางแผนและสนับสนุนการบริหารงบประมาณ ปีการศึกษา 2568 ระหว่างวันที่ 5 – 9 พฤษภาคม 2568ณ โรงแรมริเวอร์ไซด์ กรุงเทพมหานคร </v>
      </c>
      <c r="C404" s="151" t="str">
        <f>+[5]ระบบการควบคุมฯ!C1129</f>
        <v>ศธ 04002/ว1623 ลว 21 เม.ย. 67 ครั้งที่ 426</v>
      </c>
      <c r="D404" s="116">
        <f>+[5]ระบบการควบคุมฯ!F1129</f>
        <v>0</v>
      </c>
      <c r="E404" s="117">
        <f>+[5]ระบบการควบคุมฯ!G1129+[5]ระบบการควบคุมฯ!H1129</f>
        <v>0</v>
      </c>
      <c r="F404" s="117">
        <f>+[5]ระบบการควบคุมฯ!I1129+[5]ระบบการควบคุมฯ!J1129</f>
        <v>0</v>
      </c>
      <c r="G404" s="117">
        <f>+[5]ระบบการควบคุมฯ!K1129+[5]ระบบการควบคุมฯ!L1129</f>
        <v>0</v>
      </c>
      <c r="H404" s="117">
        <f>+D404-E404-F404-G404</f>
        <v>0</v>
      </c>
      <c r="I404" s="51" t="s">
        <v>54</v>
      </c>
    </row>
    <row r="405" spans="1:9" ht="186" hidden="1" x14ac:dyDescent="0.25">
      <c r="A405" s="115" t="str">
        <f>+[5]ระบบการควบคุมฯ!A1130</f>
        <v>1.5.2.2</v>
      </c>
      <c r="B405" s="35" t="str">
        <f>+[5]ระบบการควบคุมฯ!B1130</f>
        <v xml:space="preserve">ค่าใช้จ่ายในการเดินทางเข้าร่วมกิจกรรมที่ 5 การประชุมเชิงปฏิบัติการเพื่อพัฒนา แลกเปลี่ยนเรียนรู้สำหรับครูและบุคลากรทางการศึกษาที่ผ่านการคัดเลือกในระดับชาติ (Best Practice) และพิธีมอบโล่รางวัล ระหว่างวันที่ 25 – 27 สิงหาคม 2568 ณ โรงแรมแมดิสัน แบงค๊อก ซอยรามคำแหง 35 เขตบางกะปิ กรุงเทพมหานคร </v>
      </c>
      <c r="C405" s="151" t="str">
        <f>+[5]ระบบการควบคุมฯ!C1130</f>
        <v>ศธ 04002/ว42932 ลว 20 ส.ค. 68 ครั้งที่ 858</v>
      </c>
      <c r="D405" s="116">
        <f>+[5]ระบบการควบคุมฯ!F1130</f>
        <v>0</v>
      </c>
      <c r="E405" s="117">
        <f>+[5]ระบบการควบคุมฯ!G1130+[5]ระบบการควบคุมฯ!H1130</f>
        <v>0</v>
      </c>
      <c r="F405" s="117">
        <f>+[5]ระบบการควบคุมฯ!I1130+[5]ระบบการควบคุมฯ!J1130</f>
        <v>0</v>
      </c>
      <c r="G405" s="117">
        <f>+[5]ระบบการควบคุมฯ!K1130+[5]ระบบการควบคุมฯ!L1130</f>
        <v>0</v>
      </c>
      <c r="H405" s="117">
        <f>+D405-E405-F405-G405</f>
        <v>0</v>
      </c>
      <c r="I405" s="51" t="s">
        <v>54</v>
      </c>
    </row>
    <row r="406" spans="1:9" ht="37.200000000000003" x14ac:dyDescent="0.25">
      <c r="A406" s="118" t="str">
        <f>+[5]ระบบการควบคุมฯ!A1131</f>
        <v>แยกจาก37201</v>
      </c>
      <c r="B406" s="100" t="str">
        <f>+[5]ระบบการควบคุมฯ!B1131</f>
        <v>70112xx</v>
      </c>
      <c r="C406" s="100" t="str">
        <f>+[5]ระบบการควบคุมฯ!C1131</f>
        <v>20004 3710 1000 2000000</v>
      </c>
      <c r="D406" s="119">
        <f>SUM(D407:D408)</f>
        <v>0</v>
      </c>
      <c r="E406" s="119">
        <f t="shared" ref="E406:I406" si="113">SUM(E407:E408)</f>
        <v>0</v>
      </c>
      <c r="F406" s="119">
        <f t="shared" si="113"/>
        <v>0</v>
      </c>
      <c r="G406" s="119">
        <f t="shared" si="113"/>
        <v>0</v>
      </c>
      <c r="H406" s="119">
        <f t="shared" si="113"/>
        <v>0</v>
      </c>
      <c r="I406" s="119">
        <f t="shared" si="113"/>
        <v>0</v>
      </c>
    </row>
    <row r="407" spans="1:9" ht="111.6" hidden="1" x14ac:dyDescent="0.25">
      <c r="A407" s="115" t="str">
        <f>+[5]ระบบการควบคุมฯ!A1132</f>
        <v>1.5.2.2</v>
      </c>
      <c r="B407" s="35" t="str">
        <f>+[5]ระบบการควบคุมฯ!B1132</f>
        <v>ค่าใช้จ่ายในการดำเนินการกิจกรรมที่ 3 การพัฒนา ส่งเสริมสนับสนุนและขับเคลื่อนการใช้เทคโนโลยีในการจัดการเรียนรู้ในการขับเคลื่อนระบบคลังสื่อเทคโนโลยีดิจิทัล    (OBEC Content Center)</v>
      </c>
      <c r="C407" s="151" t="str">
        <f>+[5]ระบบการควบคุมฯ!C1132</f>
        <v>ศธ 04002/ว1624 ลว 21 เม.ย.68 ครั้งที่ 427</v>
      </c>
      <c r="D407" s="151">
        <f>+[5]ระบบการควบคุมฯ!F1132</f>
        <v>0</v>
      </c>
      <c r="E407" s="151">
        <f>+[5]ระบบการควบคุมฯ!G1132+[5]ระบบการควบคุมฯ!H1132</f>
        <v>0</v>
      </c>
      <c r="F407" s="151"/>
      <c r="G407" s="151">
        <f>+[5]ระบบการควบคุมฯ!K1132+[5]ระบบการควบคุมฯ!L1132</f>
        <v>0</v>
      </c>
      <c r="H407" s="151">
        <f>+D407-E407-F407-G407</f>
        <v>0</v>
      </c>
      <c r="I407" s="38" t="s">
        <v>42</v>
      </c>
    </row>
    <row r="408" spans="1:9" ht="148.80000000000001" hidden="1" x14ac:dyDescent="0.25">
      <c r="A408" s="115" t="str">
        <f>+[5]ระบบการควบคุมฯ!A1133</f>
        <v>1.5.2.3</v>
      </c>
      <c r="B408" s="35" t="str">
        <f>+[5]ระบบการควบคุมฯ!B1133</f>
        <v xml:space="preserve">ค่าใช้จ่ายในการเดินทางเข้าร่วมกิจกรรมที่ 4 การประชุมเชิงปฏิบัติการเพื่อคัดเลือกผลงานที่มีผลการปฏิบัติที่เป็นเลิศ (Best Practice) ระหว่างวันที่ 3 – 8 สิงหาคม  2568 ณ โรงแรมเดอะล็อฟท์ รีสอร์ท วงศ์สว่าง กรุงเทพมหานคร   </v>
      </c>
      <c r="C408" s="151" t="str">
        <f>+[5]ระบบการควบคุมฯ!C1133</f>
        <v>ศธ 04002/ว41037 ลว 23 ก.ค.68 ครั้งที่ 734</v>
      </c>
      <c r="D408" s="151">
        <f>+[5]ระบบการควบคุมฯ!F1133</f>
        <v>0</v>
      </c>
      <c r="E408" s="151">
        <f>+[5]ระบบการควบคุมฯ!G1133+[5]ระบบการควบคุมฯ!H1133</f>
        <v>0</v>
      </c>
      <c r="F408" s="151"/>
      <c r="G408" s="151">
        <f>+[5]ระบบการควบคุมฯ!K1133+[5]ระบบการควบคุมฯ!L1133</f>
        <v>0</v>
      </c>
      <c r="H408" s="151">
        <f>+D408-E408-F408-G408</f>
        <v>0</v>
      </c>
      <c r="I408" s="38" t="s">
        <v>42</v>
      </c>
    </row>
    <row r="409" spans="1:9" ht="55.8" x14ac:dyDescent="0.25">
      <c r="A409" s="112" t="str">
        <f>+[5]ระบบการควบคุมฯ!A1142</f>
        <v>1.5.3</v>
      </c>
      <c r="B409" s="58" t="str">
        <f>+[5]ระบบการควบคุมฯ!B1142</f>
        <v xml:space="preserve">กิจกรรมรองการพัฒนาประสิทธิภาพการบริหารจัดการการศึกษาขั้นพื้นฐาน </v>
      </c>
      <c r="C409" s="58" t="str">
        <f>+[5]ระบบการควบคุมฯ!C1142</f>
        <v>20004 70 05164 00144</v>
      </c>
      <c r="D409" s="113">
        <f>+D410</f>
        <v>0</v>
      </c>
      <c r="E409" s="113">
        <f t="shared" ref="E409:H409" si="114">+E410</f>
        <v>0</v>
      </c>
      <c r="F409" s="113">
        <f t="shared" si="114"/>
        <v>0</v>
      </c>
      <c r="G409" s="113">
        <f t="shared" si="114"/>
        <v>0</v>
      </c>
      <c r="H409" s="113">
        <f t="shared" si="114"/>
        <v>0</v>
      </c>
      <c r="I409" s="152"/>
    </row>
    <row r="410" spans="1:9" ht="18.600000000000001" x14ac:dyDescent="0.25">
      <c r="A410" s="118"/>
      <c r="B410" s="100" t="str">
        <f>+[5]ระบบการควบคุมฯ!B1143</f>
        <v xml:space="preserve"> งบดำเนินงาน 70112xx </v>
      </c>
      <c r="C410" s="445" t="str">
        <f>+[5]ระบบการควบคุมฯ!C1143</f>
        <v>20004 3720 1000 2000000</v>
      </c>
      <c r="D410" s="119">
        <f>SUM(D411:D412)</f>
        <v>0</v>
      </c>
      <c r="E410" s="119">
        <f>SUM(E411:E412)</f>
        <v>0</v>
      </c>
      <c r="F410" s="119">
        <f>SUM(F411:F412)</f>
        <v>0</v>
      </c>
      <c r="G410" s="119">
        <f>SUM(G411:G412)</f>
        <v>0</v>
      </c>
      <c r="H410" s="119">
        <f>SUM(H411:H412)</f>
        <v>0</v>
      </c>
      <c r="I410" s="153"/>
    </row>
    <row r="411" spans="1:9" ht="223.2" hidden="1" x14ac:dyDescent="0.25">
      <c r="A411" s="115" t="str">
        <f>+[5]ระบบการควบคุมฯ!A1144</f>
        <v>1.5.3.1</v>
      </c>
      <c r="B411" s="35" t="str">
        <f>+[5]ระบบการควบคุมฯ!B1144</f>
        <v xml:space="preserve">ค่าใช้จ่ายในการเดินทางเข้าร่วมประชุมโครงการปฐมนิเทศนักเรียนทุนการศึกษา เฉลิมราชกุมารี ระยะที่ 2 รุ่นที่ 8 ประจำปี 2568 /ค่าใช้จ่ายในการจัดนิทรรศการเพื่อเผยแพร่พระราชประวัติและพระราชกรณียกิจ ของสมเด็จพระกนิษฐาธิราชเจ้า กรมสมเด็จพระเทพรัตนราชสุดาฯ  สยามบรมราชกุมารี ระหว่างวันที่ 30 ตุลาคม 2568 – 2 พฤศจิกายน 2568 ณ โรงแรมริเวอร์ไซด์ กรุงเทพมหานคร </v>
      </c>
      <c r="C411" s="151" t="str">
        <f>+[5]ระบบการควบคุมฯ!C1144</f>
        <v xml:space="preserve">ศธ 04002/ว48878 ลว 17 พ.ย.68 โอนครั้งที่ 83 </v>
      </c>
      <c r="D411" s="151">
        <f>+[5]ระบบการควบคุมฯ!D1144</f>
        <v>0</v>
      </c>
      <c r="E411" s="151">
        <f>+[5]ระบบการควบคุมฯ!G1144+[5]ระบบการควบคุมฯ!H1144</f>
        <v>0</v>
      </c>
      <c r="F411" s="117">
        <f>+[5]ระบบการควบคุมฯ!I1144+[5]ระบบการควบคุมฯ!J1144</f>
        <v>0</v>
      </c>
      <c r="G411" s="151">
        <f>+[5]ระบบการควบคุมฯ!K1144+[5]ระบบการควบคุมฯ!L1144</f>
        <v>0</v>
      </c>
      <c r="H411" s="151">
        <f>+D411-E411-F411-G411</f>
        <v>0</v>
      </c>
      <c r="I411" s="138" t="s">
        <v>12</v>
      </c>
    </row>
    <row r="412" spans="1:9" ht="93" hidden="1" x14ac:dyDescent="0.25">
      <c r="A412" s="115">
        <f>+[5]ระบบการควบคุมฯ!A1214</f>
        <v>2</v>
      </c>
      <c r="B412" s="35" t="str">
        <f>+[5]ระบบการควบคุมฯ!B1214</f>
        <v>ค่าใช้จ่ายในการดำเนินการตามโครงการคัดเลือกนักเรียนและสถานศึกษา เพื่อรับรางวัลพระราชทาน ระดับการศึกษาขั้นพื้นฐาน ระดับจังหวัด</v>
      </c>
      <c r="C412" s="151" t="str">
        <f>+[5]ระบบการควบคุมฯ!C1214</f>
        <v>ศธ04002/ว5487ว.8 พย 67 โอนครั้งที่ 47</v>
      </c>
      <c r="D412" s="151">
        <f>+[5]ระบบการควบคุมฯ!F1214</f>
        <v>0</v>
      </c>
      <c r="E412" s="151">
        <f>+[5]ระบบการควบคุมฯ!G1214+[5]ระบบการควบคุมฯ!H1214</f>
        <v>0</v>
      </c>
      <c r="F412" s="117">
        <f>+[5]ระบบการควบคุมฯ!I1214+[5]ระบบการควบคุมฯ!J1214</f>
        <v>0</v>
      </c>
      <c r="G412" s="151">
        <f>+[5]ระบบการควบคุมฯ!K1214+[5]ระบบการควบคุมฯ!L1214</f>
        <v>0</v>
      </c>
      <c r="H412" s="151">
        <f>+D412-E412-F412-G412</f>
        <v>0</v>
      </c>
      <c r="I412" s="138" t="s">
        <v>12</v>
      </c>
    </row>
    <row r="413" spans="1:9" ht="37.200000000000003" x14ac:dyDescent="0.25">
      <c r="A413" s="58" t="str">
        <f>+[5]ระบบการควบคุมฯ!A1146</f>
        <v>1.5.4</v>
      </c>
      <c r="B413" s="58" t="str">
        <f>+[5]ระบบการควบคุมฯ!B1146</f>
        <v>กิจกรรมการสนับสนุนการศึกษาขั้นพื้นฐาน</v>
      </c>
      <c r="C413" s="58" t="str">
        <f>+[5]ระบบการควบคุมฯ!C1146</f>
        <v>20004 69 0146 00000</v>
      </c>
      <c r="D413" s="113">
        <f>+D414</f>
        <v>0</v>
      </c>
      <c r="E413" s="113">
        <f>+E414</f>
        <v>0</v>
      </c>
      <c r="F413" s="113">
        <f>+F414</f>
        <v>0</v>
      </c>
      <c r="G413" s="113">
        <f>+G414</f>
        <v>0</v>
      </c>
      <c r="H413" s="113">
        <f>+H414</f>
        <v>0</v>
      </c>
      <c r="I413" s="46"/>
    </row>
    <row r="414" spans="1:9" ht="37.200000000000003" x14ac:dyDescent="0.25">
      <c r="A414" s="154">
        <f>+[5]ระบบการควบคุมฯ!A1169</f>
        <v>0</v>
      </c>
      <c r="B414" s="100" t="str">
        <f>+[5]ระบบการควบคุมฯ!B1169</f>
        <v xml:space="preserve"> งบดำเนินงาน 69112xx </v>
      </c>
      <c r="C414" s="100" t="str">
        <f>+[5]ระบบการควบคุมฯ!C1169</f>
        <v>20004 37201000 2000000</v>
      </c>
      <c r="D414" s="119">
        <f>SUM(D415:D420)</f>
        <v>0</v>
      </c>
      <c r="E414" s="119">
        <f t="shared" ref="E414:H414" si="115">SUM(E415:E420)</f>
        <v>0</v>
      </c>
      <c r="F414" s="119">
        <f t="shared" si="115"/>
        <v>0</v>
      </c>
      <c r="G414" s="119">
        <f t="shared" si="115"/>
        <v>0</v>
      </c>
      <c r="H414" s="119">
        <f t="shared" si="115"/>
        <v>0</v>
      </c>
      <c r="I414" s="45"/>
    </row>
    <row r="415" spans="1:9" ht="186" hidden="1" customHeight="1" x14ac:dyDescent="0.25">
      <c r="A415" s="115" t="str">
        <f>+[5]ระบบการควบคุมฯ!A1170</f>
        <v>2.1.2.1</v>
      </c>
      <c r="B415" s="53" t="str">
        <f>+[5]ระบบการควบคุมฯ!B1170</f>
        <v xml:space="preserve">ค่าใช้จ่ายในการเดินทางเข้าร่วมโครงการอบรมเสริมสร้างความรู้ด้านการบริหารงานการคลัง และสร้างความตระหนักในการป้องกันการทุจริตของหน่วยงาน ในสังกัดสำนักงานคณะกรรมการการศึกษาขั้นพื้นฐาน ระหว่างวันที่ 25 - 26 ธันวาคม 2566 ณ โรงแรมดิ ไอเดิล โฮเท็ล แอนด์ เรสซิเดนซ์ จังหวัดปทุมธานี </v>
      </c>
      <c r="C415" s="53" t="str">
        <f>+[5]ระบบการควบคุมฯ!C1170</f>
        <v>ศธ 04002/ว5700 ลว 21 ธค 66 โอนครั้งที่ 103</v>
      </c>
      <c r="D415" s="116"/>
      <c r="E415" s="117"/>
      <c r="F415" s="117"/>
      <c r="G415" s="117"/>
      <c r="H415" s="117">
        <f>+D415-E415-F415-G415</f>
        <v>0</v>
      </c>
      <c r="I415" s="48" t="s">
        <v>14</v>
      </c>
    </row>
    <row r="416" spans="1:9" ht="55.8" hidden="1" customHeight="1" x14ac:dyDescent="0.25">
      <c r="A416" s="115" t="str">
        <f>+[5]ระบบการควบคุมฯ!A1171</f>
        <v>2.1.2.2</v>
      </c>
      <c r="B416" s="53" t="str">
        <f>+[5]ระบบการควบคุมฯ!B1171</f>
        <v xml:space="preserve">เงินสมทบกองทุนเงินทดแทน ประจำปี พ.ศ. 2567 (มกราคม - ธันวาคม 2567)                             </v>
      </c>
      <c r="C416" s="53" t="str">
        <f>+[5]ระบบการควบคุมฯ!C1171</f>
        <v>ศธ 04002/ว35 ลว 4 มค 67 โอนครั้งที่ 117</v>
      </c>
      <c r="D416" s="116"/>
      <c r="E416" s="117"/>
      <c r="F416" s="117"/>
      <c r="G416" s="117"/>
      <c r="H416" s="117">
        <f>+D416-E416-F416-G416</f>
        <v>0</v>
      </c>
      <c r="I416" s="48" t="s">
        <v>14</v>
      </c>
    </row>
    <row r="417" spans="1:9" ht="55.8" hidden="1" customHeight="1" x14ac:dyDescent="0.25">
      <c r="A417" s="115" t="str">
        <f>+[5]ระบบการควบคุมฯ!A761</f>
        <v>1.2.1</v>
      </c>
      <c r="B417" s="53" t="str">
        <f>+[5]ระบบการควบคุมฯ!B761</f>
        <v xml:space="preserve">ค่าเช่าใช้บริการสัญญาณอินเทอร์เน็ต </v>
      </c>
      <c r="C417" s="53" t="str">
        <f>+[5]ระบบการควบคุมฯ!C763</f>
        <v>ศธ 04002/ว7214 ลว. 30 เม.ย.69 โอนครั้งที่ 489</v>
      </c>
      <c r="D417" s="116"/>
      <c r="E417" s="117"/>
      <c r="F417" s="117"/>
      <c r="G417" s="117"/>
      <c r="H417" s="117">
        <f>+D417-E417-F417-G417</f>
        <v>0</v>
      </c>
      <c r="I417" s="48" t="s">
        <v>14</v>
      </c>
    </row>
    <row r="418" spans="1:9" ht="55.8" hidden="1" customHeight="1" x14ac:dyDescent="0.25">
      <c r="A418" s="115"/>
      <c r="B418" s="53" t="str">
        <f>+[5]ระบบการควบคุมฯ!B1172</f>
        <v>ค่าเช่าใช้บริการสัญญาณอินเทอร์เน็ต 6 เดือน (เมย-มิย 66)   603600บาท</v>
      </c>
      <c r="C418" s="53" t="str">
        <f>+[5]ระบบการควบคุมฯ!C1172</f>
        <v>ศธ 04002/ว1923   ลว 20 พค 67 โอนครั้งที่ 30</v>
      </c>
      <c r="D418" s="116"/>
      <c r="E418" s="117"/>
      <c r="F418" s="117"/>
      <c r="G418" s="117"/>
      <c r="H418" s="117">
        <f>+D418-E418-F418-G418</f>
        <v>0</v>
      </c>
      <c r="I418" s="48"/>
    </row>
    <row r="419" spans="1:9" ht="55.8" hidden="1" x14ac:dyDescent="0.25">
      <c r="A419" s="115"/>
      <c r="B419" s="53" t="str">
        <f>+[5]ระบบการควบคุมฯ!B1173</f>
        <v>ค่าเช่าใช้บริการสัญญาณอินเทอร์เน็ต 3 เดือน (กรกฎาคม 2567 – กันยายน 2567)   514,3500บาท</v>
      </c>
      <c r="C419" s="53" t="str">
        <f>+[5]ระบบการควบคุมฯ!C1173</f>
        <v>ศธ 04002/ว2864 ลว 2 กรกฎาคม 2567 โอนครั้งที่ 185</v>
      </c>
      <c r="D419" s="116"/>
      <c r="E419" s="117"/>
      <c r="F419" s="117"/>
      <c r="G419" s="117"/>
      <c r="H419" s="117"/>
      <c r="I419" s="48"/>
    </row>
    <row r="420" spans="1:9" ht="74.400000000000006" hidden="1" x14ac:dyDescent="0.25">
      <c r="A420" s="115" t="str">
        <f>+[5]ระบบการควบคุมฯ!A1174</f>
        <v>2.1.3.2</v>
      </c>
      <c r="B420" s="156" t="str">
        <f>+[5]ระบบการควบคุมฯ!B1174</f>
        <v>ค่าใช้จ่ายในการซ่อมแซม ทำความสะอาด ฟื้นฟูอาคารเรียน สิ่งปลูกสร้าง ห้องน้ำ ห้องส้วม และสภาพแวดล้อมภายในโรงเรียน</v>
      </c>
      <c r="C420" s="156" t="str">
        <f>+[5]ระบบการควบคุมฯ!C1174</f>
        <v>ศธ 04002/ว4582 ลว 20 กย 67 โอนครั้งที่ 433</v>
      </c>
      <c r="D420" s="116"/>
      <c r="E420" s="117"/>
      <c r="F420" s="117"/>
      <c r="G420" s="117"/>
      <c r="H420" s="117">
        <f>+D420-E420-F420-G420</f>
        <v>0</v>
      </c>
      <c r="I420" s="48" t="s">
        <v>118</v>
      </c>
    </row>
    <row r="421" spans="1:9" ht="55.8" x14ac:dyDescent="0.25">
      <c r="A421" s="58" t="str">
        <f>+[5]ระบบการควบคุมฯ!A1201</f>
        <v>1.5.5</v>
      </c>
      <c r="B421" s="58" t="str">
        <f>+[5]ระบบการควบคุมฯ!B1201</f>
        <v xml:space="preserve">กิจกรรมรองส่งเสริมการจัดการเรียนรู้และพัฒนาคุณลักษณะของผู้เรียน  </v>
      </c>
      <c r="C421" s="58" t="str">
        <f>+[5]ระบบการควบคุมฯ!C1201</f>
        <v>20004 70 05164 00145</v>
      </c>
      <c r="D421" s="113">
        <f>+D422</f>
        <v>0</v>
      </c>
      <c r="E421" s="113">
        <f>+E422</f>
        <v>0</v>
      </c>
      <c r="F421" s="113">
        <f>+F422</f>
        <v>0</v>
      </c>
      <c r="G421" s="113">
        <f>+G422</f>
        <v>0</v>
      </c>
      <c r="H421" s="113">
        <f>+H422</f>
        <v>0</v>
      </c>
      <c r="I421" s="46"/>
    </row>
    <row r="422" spans="1:9" ht="18.600000000000001" x14ac:dyDescent="0.25">
      <c r="A422" s="154">
        <f>+[5]ระบบการควบคุมฯ!A1202</f>
        <v>0</v>
      </c>
      <c r="B422" s="100" t="str">
        <f>+[5]ระบบการควบคุมฯ!B1202</f>
        <v xml:space="preserve"> งบดำเนินงาน 70112xx </v>
      </c>
      <c r="C422" s="100"/>
      <c r="D422" s="119">
        <f>SUM(D423:D428)</f>
        <v>0</v>
      </c>
      <c r="E422" s="119">
        <f>SUM(E423:E428)</f>
        <v>0</v>
      </c>
      <c r="F422" s="119">
        <f>SUM(F423:F428)</f>
        <v>0</v>
      </c>
      <c r="G422" s="119">
        <f>SUM(G423:G428)</f>
        <v>0</v>
      </c>
      <c r="H422" s="119">
        <f>SUM(H423:H428)</f>
        <v>0</v>
      </c>
      <c r="I422" s="45"/>
    </row>
    <row r="423" spans="1:9" ht="186" hidden="1" x14ac:dyDescent="0.25">
      <c r="A423" s="115" t="str">
        <f>+[5]ระบบการควบคุมฯ!A1203</f>
        <v>1.5.5.1</v>
      </c>
      <c r="B423" s="53" t="str">
        <f>+[5]ระบบการควบคุมฯ!B1203</f>
        <v>ค่าใช้จ่ายในการเดินทางเข้าร่วมประชุมเชิงปฏิบัติการต่อยอดบทเรียนความสำเร็จสถานศึกษาต้นแบบนักเรียนเพื่อนที่ปรึกษา (YC : Youth Counselor) กับการพัฒนาการแนะแนวให้การปรึกษาสู่การพัฒนาคุณภาพผู้เรียนรอบด้าน  ระหว่างวันที่ 10 - 13 มีนาคม 2569 ณ โรงแรมบียอนด์ สวีท (บางพลัด) กรุงเทพมหานคร</v>
      </c>
      <c r="C423" s="53" t="str">
        <f>+[5]ระบบการควบคุมฯ!C1203</f>
        <v>ศธ 04002/ว4808 ลว 19 มี.ค.69 โอนครั้งที่ 374</v>
      </c>
      <c r="D423" s="116">
        <f>+[5]ระบบการควบคุมฯ!F1203</f>
        <v>0</v>
      </c>
      <c r="E423" s="117">
        <f>+[5]ระบบการควบคุมฯ!G1203+[5]ระบบการควบคุมฯ!H1203</f>
        <v>0</v>
      </c>
      <c r="F423" s="117"/>
      <c r="G423" s="117">
        <f>+[5]ระบบการควบคุมฯ!K1203+[5]ระบบการควบคุมฯ!L1203</f>
        <v>0</v>
      </c>
      <c r="H423" s="117">
        <f>+D423-E423-F423-G423</f>
        <v>0</v>
      </c>
      <c r="I423" s="48" t="s">
        <v>152</v>
      </c>
    </row>
    <row r="424" spans="1:9" ht="18.600000000000001" hidden="1" customHeight="1" x14ac:dyDescent="0.25">
      <c r="A424" s="115"/>
      <c r="B424" s="53"/>
      <c r="C424" s="53"/>
      <c r="D424" s="116"/>
      <c r="E424" s="117"/>
      <c r="F424" s="117"/>
      <c r="G424" s="117"/>
      <c r="H424" s="117"/>
      <c r="I424" s="48"/>
    </row>
    <row r="425" spans="1:9" ht="18.600000000000001" hidden="1" customHeight="1" x14ac:dyDescent="0.25">
      <c r="A425" s="115"/>
      <c r="B425" s="53"/>
      <c r="C425" s="53"/>
      <c r="D425" s="116"/>
      <c r="E425" s="117">
        <f>+[2]งบสพฐ!I1544+[2]งบสพฐ!J1544</f>
        <v>0</v>
      </c>
      <c r="F425" s="117">
        <f>+[2]งบสพฐ!K1544+[2]งบสพฐ!L1544</f>
        <v>0</v>
      </c>
      <c r="G425" s="117">
        <f>+[2]งบสพฐ!M1544+[2]งบสพฐ!N1544</f>
        <v>0</v>
      </c>
      <c r="H425" s="117">
        <f t="shared" ref="H425" si="116">+D425-E425-F425-G425</f>
        <v>0</v>
      </c>
      <c r="I425" s="52"/>
    </row>
    <row r="426" spans="1:9" ht="18.600000000000001" hidden="1" customHeight="1" x14ac:dyDescent="0.25">
      <c r="A426" s="115"/>
      <c r="B426" s="53"/>
      <c r="C426" s="53"/>
      <c r="D426" s="157"/>
      <c r="E426" s="157"/>
      <c r="F426" s="157"/>
      <c r="G426" s="157"/>
      <c r="H426" s="117"/>
      <c r="I426" s="50"/>
    </row>
    <row r="427" spans="1:9" ht="18.600000000000001" hidden="1" customHeight="1" x14ac:dyDescent="0.25">
      <c r="A427" s="115"/>
      <c r="B427" s="53"/>
      <c r="C427" s="53"/>
      <c r="D427" s="157"/>
      <c r="E427" s="157"/>
      <c r="F427" s="157"/>
      <c r="G427" s="157"/>
      <c r="H427" s="117"/>
      <c r="I427" s="50"/>
    </row>
    <row r="428" spans="1:9" ht="18.600000000000001" hidden="1" customHeight="1" x14ac:dyDescent="0.25">
      <c r="A428" s="115"/>
      <c r="B428" s="334"/>
      <c r="C428" s="53"/>
      <c r="D428" s="157"/>
      <c r="E428" s="157"/>
      <c r="F428" s="157"/>
      <c r="G428" s="157"/>
      <c r="H428" s="117"/>
      <c r="I428" s="50"/>
    </row>
    <row r="429" spans="1:9" ht="18.600000000000001" hidden="1" customHeight="1" x14ac:dyDescent="0.25">
      <c r="A429" s="115"/>
      <c r="B429" s="53"/>
      <c r="C429" s="53"/>
      <c r="D429" s="157"/>
      <c r="E429" s="157"/>
      <c r="F429" s="157"/>
      <c r="G429" s="157"/>
      <c r="H429" s="117"/>
      <c r="I429" s="48"/>
    </row>
    <row r="430" spans="1:9" ht="18.600000000000001" hidden="1" customHeight="1" x14ac:dyDescent="0.25">
      <c r="A430" s="115"/>
      <c r="B430" s="53"/>
      <c r="C430" s="53"/>
      <c r="D430" s="157"/>
      <c r="E430" s="157"/>
      <c r="F430" s="157"/>
      <c r="G430" s="157"/>
      <c r="H430" s="117"/>
      <c r="I430" s="50"/>
    </row>
    <row r="431" spans="1:9" ht="18.600000000000001" hidden="1" customHeight="1" x14ac:dyDescent="0.25">
      <c r="A431" s="115"/>
      <c r="B431" s="53"/>
      <c r="C431" s="53"/>
      <c r="D431" s="157"/>
      <c r="E431" s="157"/>
      <c r="F431" s="157"/>
      <c r="G431" s="157"/>
      <c r="H431" s="117"/>
      <c r="I431" s="50"/>
    </row>
    <row r="432" spans="1:9" ht="18.600000000000001" hidden="1" customHeight="1" x14ac:dyDescent="0.25">
      <c r="A432" s="115"/>
      <c r="B432" s="53"/>
      <c r="C432" s="53"/>
      <c r="D432" s="157">
        <f>+[2]งบสพฐ!F402</f>
        <v>0</v>
      </c>
      <c r="E432" s="157"/>
      <c r="F432" s="157"/>
      <c r="G432" s="157"/>
      <c r="H432" s="117"/>
      <c r="I432" s="50"/>
    </row>
    <row r="433" spans="1:9" ht="18.600000000000001" hidden="1" customHeight="1" x14ac:dyDescent="0.25">
      <c r="A433" s="115"/>
      <c r="B433" s="53"/>
      <c r="C433" s="53"/>
      <c r="D433" s="157">
        <f>+[2]งบสพฐ!F403</f>
        <v>0</v>
      </c>
      <c r="E433" s="157"/>
      <c r="F433" s="157"/>
      <c r="G433" s="157"/>
      <c r="H433" s="117"/>
      <c r="I433" s="48"/>
    </row>
    <row r="434" spans="1:9" ht="18.600000000000001" hidden="1" customHeight="1" x14ac:dyDescent="0.25">
      <c r="A434" s="115"/>
      <c r="B434" s="53"/>
      <c r="C434" s="53"/>
      <c r="D434" s="157">
        <f>+[2]งบสพฐ!F404</f>
        <v>0</v>
      </c>
      <c r="E434" s="157"/>
      <c r="F434" s="157"/>
      <c r="G434" s="157"/>
      <c r="H434" s="117"/>
      <c r="I434" s="48"/>
    </row>
    <row r="435" spans="1:9" ht="18.600000000000001" hidden="1" customHeight="1" x14ac:dyDescent="0.25">
      <c r="A435" s="115"/>
      <c r="B435" s="53"/>
      <c r="C435" s="53"/>
      <c r="D435" s="157">
        <f>+[2]งบสพฐ!F405</f>
        <v>0</v>
      </c>
      <c r="E435" s="157"/>
      <c r="F435" s="157"/>
      <c r="G435" s="157"/>
      <c r="H435" s="117"/>
      <c r="I435" s="48"/>
    </row>
    <row r="436" spans="1:9" ht="18.600000000000001" hidden="1" customHeight="1" x14ac:dyDescent="0.25">
      <c r="A436" s="115"/>
      <c r="B436" s="53"/>
      <c r="C436" s="53"/>
      <c r="D436" s="157">
        <f>+[2]งบสพฐ!F406</f>
        <v>0</v>
      </c>
      <c r="E436" s="157"/>
      <c r="F436" s="157"/>
      <c r="G436" s="157"/>
      <c r="H436" s="117"/>
      <c r="I436" s="48"/>
    </row>
    <row r="437" spans="1:9" ht="18.600000000000001" hidden="1" customHeight="1" x14ac:dyDescent="0.25">
      <c r="A437" s="115"/>
      <c r="B437" s="53"/>
      <c r="C437" s="53"/>
      <c r="D437" s="157">
        <f>+[2]งบสพฐ!F407</f>
        <v>0</v>
      </c>
      <c r="E437" s="157"/>
      <c r="F437" s="157"/>
      <c r="G437" s="157"/>
      <c r="H437" s="117"/>
      <c r="I437" s="48"/>
    </row>
    <row r="438" spans="1:9" ht="18.600000000000001" hidden="1" customHeight="1" x14ac:dyDescent="0.25">
      <c r="A438" s="115"/>
      <c r="B438" s="53"/>
      <c r="C438" s="53"/>
      <c r="D438" s="157">
        <f>+[2]งบสพฐ!F408</f>
        <v>0</v>
      </c>
      <c r="E438" s="157"/>
      <c r="F438" s="157"/>
      <c r="G438" s="157"/>
      <c r="H438" s="117"/>
      <c r="I438" s="48"/>
    </row>
    <row r="439" spans="1:9" ht="18.600000000000001" hidden="1" customHeight="1" x14ac:dyDescent="0.25">
      <c r="A439" s="115"/>
      <c r="B439" s="53"/>
      <c r="C439" s="53"/>
      <c r="D439" s="157">
        <f>+[2]งบสพฐ!F409</f>
        <v>0</v>
      </c>
      <c r="E439" s="157"/>
      <c r="F439" s="157"/>
      <c r="G439" s="157"/>
      <c r="H439" s="117"/>
      <c r="I439" s="48"/>
    </row>
    <row r="440" spans="1:9" ht="18.600000000000001" hidden="1" customHeight="1" x14ac:dyDescent="0.25">
      <c r="A440" s="115"/>
      <c r="B440" s="35"/>
      <c r="C440" s="53"/>
      <c r="D440" s="157">
        <f>+[2]งบสพฐ!F410</f>
        <v>0</v>
      </c>
      <c r="E440" s="157"/>
      <c r="F440" s="157"/>
      <c r="G440" s="157"/>
      <c r="H440" s="117"/>
      <c r="I440" s="48"/>
    </row>
    <row r="441" spans="1:9" ht="18.600000000000001" hidden="1" customHeight="1" x14ac:dyDescent="0.25">
      <c r="A441" s="115"/>
      <c r="B441" s="35"/>
      <c r="C441" s="53"/>
      <c r="D441" s="157">
        <f>+[2]งบสพฐ!F411</f>
        <v>0</v>
      </c>
      <c r="E441" s="157"/>
      <c r="F441" s="157"/>
      <c r="G441" s="157"/>
      <c r="H441" s="117"/>
      <c r="I441" s="48"/>
    </row>
    <row r="442" spans="1:9" ht="18.600000000000001" hidden="1" customHeight="1" x14ac:dyDescent="0.25">
      <c r="A442" s="115"/>
      <c r="B442" s="35"/>
      <c r="C442" s="53"/>
      <c r="D442" s="157">
        <f>+[2]งบสพฐ!F412</f>
        <v>0</v>
      </c>
      <c r="E442" s="157"/>
      <c r="F442" s="157"/>
      <c r="G442" s="157"/>
      <c r="H442" s="117"/>
      <c r="I442" s="48"/>
    </row>
    <row r="443" spans="1:9" ht="55.8" x14ac:dyDescent="0.25">
      <c r="A443" s="122" t="str">
        <f>+[5]ระบบการควบคุมฯ!A1206</f>
        <v>1.5.6</v>
      </c>
      <c r="B443" s="58" t="str">
        <f>+[5]ระบบการควบคุมฯ!B1206</f>
        <v>กิจกรรมรองพัฒนาหลักสูตรและกระบวนการเรียนรู้ที่หลากหลายให้เอื้อต่อการเรียนรู้ตลอดชีวิต</v>
      </c>
      <c r="C443" s="58"/>
      <c r="D443" s="113">
        <f>+D444</f>
        <v>0</v>
      </c>
      <c r="E443" s="134">
        <f>+E444</f>
        <v>0</v>
      </c>
      <c r="F443" s="134">
        <f>+F444</f>
        <v>0</v>
      </c>
      <c r="G443" s="134">
        <f>+G444</f>
        <v>0</v>
      </c>
      <c r="H443" s="134">
        <f>+H444</f>
        <v>0</v>
      </c>
      <c r="I443" s="46"/>
    </row>
    <row r="444" spans="1:9" ht="18.600000000000001" x14ac:dyDescent="0.25">
      <c r="A444" s="154">
        <f>+[5]ระบบการควบคุมฯ!A1207</f>
        <v>0</v>
      </c>
      <c r="B444" s="100" t="str">
        <f>+[5]ระบบการควบคุมฯ!B1207</f>
        <v xml:space="preserve"> งบดำเนินงาน 70112xx </v>
      </c>
      <c r="C444" s="60"/>
      <c r="D444" s="119">
        <f>SUM(D445:D447)</f>
        <v>0</v>
      </c>
      <c r="E444" s="119">
        <f>SUM(E445:E447)</f>
        <v>0</v>
      </c>
      <c r="F444" s="119">
        <f>SUM(F445:F447)</f>
        <v>0</v>
      </c>
      <c r="G444" s="119">
        <f>SUM(G445:G447)</f>
        <v>0</v>
      </c>
      <c r="H444" s="119">
        <f>SUM(H445:H447)</f>
        <v>0</v>
      </c>
      <c r="I444" s="45"/>
    </row>
    <row r="445" spans="1:9" ht="55.8" hidden="1" x14ac:dyDescent="0.25">
      <c r="A445" s="158" t="str">
        <f>+[5]ระบบการควบคุมฯ!A1208</f>
        <v>2.1.4.1</v>
      </c>
      <c r="B445" s="35" t="str">
        <f>+[5]ระบบการควบคุมฯ!B1208</f>
        <v xml:space="preserve">ค่าใช้จ่ายในการจัดการแข่งขันงานศิลปหัตถกรรมนักเรียน ครั้งที่ 71 ปีการศึกษา 2566 </v>
      </c>
      <c r="C445" s="35" t="str">
        <f>+[5]ระบบการควบคุมฯ!C1208</f>
        <v>ที่ ศธ 04002/ว    /9 กพ 67  ครั้งที่ 165</v>
      </c>
      <c r="D445" s="400"/>
      <c r="E445" s="117"/>
      <c r="F445" s="116"/>
      <c r="G445" s="117"/>
      <c r="H445" s="116">
        <f>+D445-E445-F445-G445</f>
        <v>0</v>
      </c>
      <c r="I445" s="48" t="s">
        <v>12</v>
      </c>
    </row>
    <row r="446" spans="1:9" ht="74.400000000000006" hidden="1" x14ac:dyDescent="0.25">
      <c r="A446" s="158" t="str">
        <f>+[5]ระบบการควบคุมฯ!A1209</f>
        <v>2.1.4.2</v>
      </c>
      <c r="B446" s="35" t="str">
        <f>+[5]ระบบการควบคุมฯ!B1209</f>
        <v xml:space="preserve">ค่าใช้จ่ายในการดำนินงานการส่งเสริมการจัดการเรียนรู้เพศวิถีศึกษาในลักษณะการจัดการเรียนรู้แบบ Active Leaning </v>
      </c>
      <c r="C446" s="35" t="str">
        <f>+[5]ระบบการควบคุมฯ!C1209</f>
        <v>ศธ04002/ว2276 ลว. 7 มิย 67 โอนครั้งที่ 102</v>
      </c>
      <c r="D446" s="400"/>
      <c r="E446" s="117"/>
      <c r="F446" s="116"/>
      <c r="G446" s="117"/>
      <c r="H446" s="116">
        <f>+D446-E446-F446-G446</f>
        <v>0</v>
      </c>
      <c r="I446" s="48" t="s">
        <v>51</v>
      </c>
    </row>
    <row r="447" spans="1:9" ht="167.4" hidden="1" x14ac:dyDescent="0.25">
      <c r="A447" s="158" t="str">
        <f>+[5]ระบบการควบคุมฯ!A1210</f>
        <v>2.1.4.3</v>
      </c>
      <c r="B447" s="35" t="str">
        <f>+[5]ระบบการควบคุมฯ!B1210</f>
        <v xml:space="preserve">ค่าใช้จ่ายในการเดินทางเข้าร่วมการประชุมเชิงปฏิบัติการจัดทำเป้าหมายความสามารถ ด้านการอ่าน การเขียน การคิดเลข และการแก้ปัญหา (Basic Literacy) ของนักเรียนระดับประถมศึกษาตอนต้น ระหว่างวันที่ 7 - 10 สิงหาคม 2567 โรงแรมรอแยล เบญจา กรุงเทพมหานคร </v>
      </c>
      <c r="C447" s="35" t="str">
        <f>+[5]ระบบการควบคุมฯ!C1210</f>
        <v>ศธ04002/ว3560 ลว. 15 สค 67 โอนครั้งที่ 323</v>
      </c>
      <c r="D447" s="116"/>
      <c r="E447" s="116"/>
      <c r="F447" s="116"/>
      <c r="G447" s="116"/>
      <c r="H447" s="116">
        <f>+D447-E447-F447-G447</f>
        <v>0</v>
      </c>
      <c r="I447" s="48" t="s">
        <v>51</v>
      </c>
    </row>
    <row r="448" spans="1:9" ht="55.8" x14ac:dyDescent="0.25">
      <c r="A448" s="122">
        <f>+[5]ระบบการควบคุมฯ!A1217</f>
        <v>1.6</v>
      </c>
      <c r="B448" s="160" t="str">
        <f>+[5]ระบบการควบคุมฯ!B1217</f>
        <v xml:space="preserve">กิจกรรมการจัดการศึกษามัธยมศึกษาตอนต้นสำหรับโรงเรียนปกติ  </v>
      </c>
      <c r="C448" s="55" t="str">
        <f>+[5]ระบบการควบคุมฯ!C1217</f>
        <v>20004 70 0516500000</v>
      </c>
      <c r="D448" s="113">
        <f>+D449</f>
        <v>0</v>
      </c>
      <c r="E448" s="134">
        <f>+E449</f>
        <v>0</v>
      </c>
      <c r="F448" s="134">
        <f>+F449</f>
        <v>0</v>
      </c>
      <c r="G448" s="134">
        <f>+G449</f>
        <v>0</v>
      </c>
      <c r="H448" s="134">
        <f>+H449</f>
        <v>0</v>
      </c>
      <c r="I448" s="46"/>
    </row>
    <row r="449" spans="1:9" ht="37.200000000000003" x14ac:dyDescent="0.25">
      <c r="A449" s="154" t="str">
        <f>+[5]ระบบการควบคุมฯ!A1243</f>
        <v>1.6.1</v>
      </c>
      <c r="B449" s="161" t="str">
        <f>+[5]ระบบการควบคุมฯ!B1243</f>
        <v xml:space="preserve"> งบดำเนินงาน 70112xx</v>
      </c>
      <c r="C449" s="853" t="str">
        <f>+[5]ระบบการควบคุมฯ!C1243</f>
        <v>20004 3720 1000 2000000</v>
      </c>
      <c r="D449" s="119"/>
      <c r="E449" s="119"/>
      <c r="F449" s="119"/>
      <c r="G449" s="119"/>
      <c r="H449" s="119"/>
      <c r="I449" s="45"/>
    </row>
    <row r="450" spans="1:9" ht="18.600000000000001" x14ac:dyDescent="0.25">
      <c r="A450" s="477" t="str">
        <f>+[5]ระบบการควบคุมฯ!A1242</f>
        <v>1.6.1</v>
      </c>
      <c r="B450" s="878" t="str">
        <f>+[5]ระบบการควบคุมฯ!B1242</f>
        <v xml:space="preserve">กิจกรรมรองการวิจัยเพื่อพัฒนานวัตกรรมการจัดการศึกษา </v>
      </c>
      <c r="C450" s="58" t="str">
        <f>+[5]ระบบการควบคุมฯ!C1242</f>
        <v>20004 70 05165 52018</v>
      </c>
      <c r="D450" s="113">
        <f>+[5]ระบบการควบคุมฯ!F1242</f>
        <v>0</v>
      </c>
      <c r="E450" s="113">
        <f>+[5]ระบบการควบคุมฯ!G1242+[5]ระบบการควบคุมฯ!H1242</f>
        <v>0</v>
      </c>
      <c r="F450" s="113">
        <f>+[5]ระบบการควบคุมฯ!I1243+[5]ระบบการควบคุมฯ!J1243</f>
        <v>0</v>
      </c>
      <c r="G450" s="113">
        <f>+[5]ระบบการควบคุมฯ!K1242+[5]ระบบการควบคุมฯ!L1242</f>
        <v>0</v>
      </c>
      <c r="H450" s="113">
        <f>+D450-E450-F450-G450</f>
        <v>0</v>
      </c>
      <c r="I450" s="356"/>
    </row>
    <row r="451" spans="1:9" ht="37.200000000000003" x14ac:dyDescent="0.25">
      <c r="A451" s="154" t="str">
        <f>+[5]ระบบการควบคุมฯ!A1245</f>
        <v>1.6.1.2</v>
      </c>
      <c r="B451" s="161" t="str">
        <f>+[5]ระบบการควบคุมฯ!B1243</f>
        <v xml:space="preserve"> งบดำเนินงาน 70112xx</v>
      </c>
      <c r="C451" s="853" t="str">
        <f>+[5]ระบบการควบคุมฯ!C1243</f>
        <v>20004 3720 1000 2000000</v>
      </c>
      <c r="D451" s="119">
        <f>SUM(D452:D455)</f>
        <v>0</v>
      </c>
      <c r="E451" s="119">
        <f t="shared" ref="E451:H451" si="117">SUM(E452:E455)</f>
        <v>0</v>
      </c>
      <c r="F451" s="119">
        <f t="shared" si="117"/>
        <v>0</v>
      </c>
      <c r="G451" s="119">
        <f t="shared" si="117"/>
        <v>0</v>
      </c>
      <c r="H451" s="119">
        <f t="shared" si="117"/>
        <v>0</v>
      </c>
      <c r="I451" s="45"/>
    </row>
    <row r="452" spans="1:9" ht="241.8" hidden="1" x14ac:dyDescent="0.25">
      <c r="A452" s="158" t="str">
        <f>+[5]ระบบการควบคุมฯ!A1244</f>
        <v>1.6.1.1</v>
      </c>
      <c r="B452" s="35" t="str">
        <f>+[5]ระบบการควบคุมฯ!B1244</f>
        <v xml:space="preserve">ค่าใช้จ่ายในการจัดสอบคัดเลือกรอบแรก ระดับเขตพื้นที่ /ค่าใช้จ่ายในการจัดสอบคัดเลือกรอบสอง ระดับประเทศและเตรียมความพร้อมผู้แทนนักเรียนไทยสำหรับเข้าร่วมการแข่งขันคณิตศาสตร์และวิทยาศาสตร์โอลิมปิกระหว่างประเทศ ระดับประถมศึกษา ประจำปี พ.ศ.2569 รายการ 23rd International Mathematics and Science Olympiad (IMSO) for Primary School ณ สาธารณรัฐอินโดนีเซีย </v>
      </c>
      <c r="C452" s="35" t="str">
        <f>+[5]ระบบการควบคุมฯ!C1244</f>
        <v>ที่ ศธ04002/ว12052 ลว 16 ก.ค.69 ครั้งที่ 720</v>
      </c>
      <c r="D452" s="400">
        <f>+[5]ระบบการควบคุมฯ!F1244</f>
        <v>0</v>
      </c>
      <c r="E452" s="116">
        <f>+[5]ระบบการควบคุมฯ!G1244+[5]ระบบการควบคุมฯ!H1244</f>
        <v>0</v>
      </c>
      <c r="F452" s="116">
        <f>+[5]ระบบการควบคุมฯ!I1248+[5]ระบบการควบคุมฯ!J1248</f>
        <v>0</v>
      </c>
      <c r="G452" s="116">
        <f>+[5]ระบบการควบคุมฯ!K1244+[5]ระบบการควบคุมฯ!L1244</f>
        <v>0</v>
      </c>
      <c r="H452" s="116">
        <f>+D452-E452-F452-G452</f>
        <v>0</v>
      </c>
      <c r="I452" s="48" t="s">
        <v>12</v>
      </c>
    </row>
    <row r="453" spans="1:9" ht="167.4" hidden="1" x14ac:dyDescent="0.25">
      <c r="A453" s="158" t="str">
        <f>+[5]ระบบการควบคุมฯ!A1245</f>
        <v>1.6.1.2</v>
      </c>
      <c r="B453" s="35" t="str">
        <f>+[5]ระบบการควบคุมฯ!B1245</f>
        <v xml:space="preserve">ค่าใช้จ่ายในการเดินทางเข้าร่วมการประชุมเชิงปฏิบัติการต่อยอดและออกแบบนวัตกรรมการเรียนรู้ โครงการต่อยอดยุวทูตความดี สื่อสารความดี จิตสาธารณะ เพื่อการเรียนรู้สู่การพัฒนาสังคมดีที่ยั่งยืนด้วยทักษะการคิดแบบเชิงรุกระดับมัธยมศึกษา ระหว่างวันที่ 24 – 27 กรกฎาคม 2569 </v>
      </c>
      <c r="C453" s="35" t="str">
        <f>+[5]ระบบการควบคุมฯ!C1245</f>
        <v>ที่ ศธ04002/ว13657 ลว 6 ส.ค.69 ครั้งที่ 833</v>
      </c>
      <c r="D453" s="400">
        <f>+[5]ระบบการควบคุมฯ!F1245</f>
        <v>0</v>
      </c>
      <c r="E453" s="116">
        <f>+[5]ระบบการควบคุมฯ!G1245+[5]ระบบการควบคุมฯ!H1245</f>
        <v>0</v>
      </c>
      <c r="F453" s="116">
        <f>+[5]ระบบการควบคุมฯ!I1249+[5]ระบบการควบคุมฯ!J1249</f>
        <v>0</v>
      </c>
      <c r="G453" s="116">
        <f>+[5]ระบบการควบคุมฯ!K1245+[5]ระบบการควบคุมฯ!L1245</f>
        <v>0</v>
      </c>
      <c r="H453" s="116">
        <f>+D453-E453-F453-G453</f>
        <v>0</v>
      </c>
      <c r="I453" s="48" t="s">
        <v>238</v>
      </c>
    </row>
    <row r="454" spans="1:9" ht="148.80000000000001" hidden="1" x14ac:dyDescent="0.25">
      <c r="A454" s="158" t="str">
        <f>+[5]ระบบการควบคุมฯ!A1246</f>
        <v>1.6.1.3</v>
      </c>
      <c r="B454" s="35" t="str">
        <f>+[5]ระบบการควบคุมฯ!B1246</f>
        <v xml:space="preserve">ค่าใช้จ่ายในการเดินทางเข้าร่วมการประชุมสัมมนาเพื่อพัฒนาบุคลากรในโครงการด้วยรักและห่วงใยในพระราชูปถัมภ์ สมเด็จพระกนิษฐาธิราชเจ้า กรมสมเด็จพระเทพรัตนราชสุดาฯ สยามบรมราชกุมารี วันเสาร์ที่ 5 กันยายน 2569 ณ โรงแรมเจริญโฮเต็ล จังหวัดอุดรธานี </v>
      </c>
      <c r="C454" s="35" t="str">
        <f>+[5]ระบบการควบคุมฯ!C1246</f>
        <v>ที่ ศธ04002/ว14294 ลว 17 ส.ค.69 ครั้งที่ 868</v>
      </c>
      <c r="D454" s="400">
        <f>+[5]ระบบการควบคุมฯ!F1246</f>
        <v>0</v>
      </c>
      <c r="E454" s="116">
        <f>+[5]ระบบการควบคุมฯ!G1246+[5]ระบบการควบคุมฯ!H1246</f>
        <v>0</v>
      </c>
      <c r="F454" s="116">
        <f>+[5]ระบบการควบคุมฯ!I1250+[5]ระบบการควบคุมฯ!J1250</f>
        <v>0</v>
      </c>
      <c r="G454" s="116">
        <f>+[5]ระบบการควบคุมฯ!K1246+[5]ระบบการควบคุมฯ!L1246</f>
        <v>0</v>
      </c>
      <c r="H454" s="116">
        <f>+D454-E454-F454-G454</f>
        <v>0</v>
      </c>
      <c r="I454" s="48" t="s">
        <v>247</v>
      </c>
    </row>
    <row r="455" spans="1:9" ht="130.19999999999999" hidden="1" x14ac:dyDescent="0.25">
      <c r="A455" s="158" t="str">
        <f>+[5]ระบบการควบคุมฯ!A1247</f>
        <v>1.6.1.4</v>
      </c>
      <c r="B455" s="35" t="str">
        <f>+[5]ระบบการควบคุมฯ!B1247</f>
        <v xml:space="preserve">ค่าใช้จ่ายในการดำเนินโครงการขับเคลื่อนการพัฒนาคุณภาพชีวิตและการเรียนรู้ของนักเรียนในโครงการด้วยรักและห่วงใยในพระบรมราชูปถัมภ์ สมเด็จพระกนิษฐาธิราชเจ้า กรมสมเด็จพระเทพรัตนราชสุดา สยามบรมราชกุมารี        </v>
      </c>
      <c r="C455" s="35" t="str">
        <f>+[5]ระบบการควบคุมฯ!C1247</f>
        <v>ที่ ศธ04002/ว16797 ลว 17  ก.ย. 69 ครั้งที่ 931</v>
      </c>
      <c r="D455" s="400">
        <f>+[5]ระบบการควบคุมฯ!F1247</f>
        <v>0</v>
      </c>
      <c r="E455" s="116">
        <f>+[5]ระบบการควบคุมฯ!G1247+[5]ระบบการควบคุมฯ!H1247</f>
        <v>0</v>
      </c>
      <c r="F455" s="116">
        <f>+[5]ระบบการควบคุมฯ!I1251+[5]ระบบการควบคุมฯ!J1251</f>
        <v>0</v>
      </c>
      <c r="G455" s="116">
        <f>+[5]ระบบการควบคุมฯ!K1247+[5]ระบบการควบคุมฯ!L1247</f>
        <v>0</v>
      </c>
      <c r="H455" s="116">
        <f>+D455-E455-F455-G455</f>
        <v>0</v>
      </c>
      <c r="I455" s="48" t="s">
        <v>247</v>
      </c>
    </row>
    <row r="456" spans="1:9" ht="55.8" x14ac:dyDescent="0.25">
      <c r="A456" s="122" t="str">
        <f>+[5]ระบบการควบคุมฯ!A1249</f>
        <v>1.6.2</v>
      </c>
      <c r="B456" s="160" t="str">
        <f>+[5]ระบบการควบคุมฯ!B1249</f>
        <v>กิจกรรมรองสนับสนุนเสริมสร้างความเข้มแข็งในการพัฒนาครูอย่างมีประสิทธิภาพ</v>
      </c>
      <c r="C456" s="55" t="str">
        <f>+[5]ระบบการควบคุมฯ!C1249</f>
        <v>20004 70 05165 51999</v>
      </c>
      <c r="D456" s="113">
        <f>+D457</f>
        <v>0</v>
      </c>
      <c r="E456" s="134">
        <f>+E457</f>
        <v>0</v>
      </c>
      <c r="F456" s="134">
        <f>+F457</f>
        <v>0</v>
      </c>
      <c r="G456" s="134">
        <f>+G457</f>
        <v>0</v>
      </c>
      <c r="H456" s="134">
        <f>+H457</f>
        <v>0</v>
      </c>
      <c r="I456" s="46"/>
    </row>
    <row r="457" spans="1:9" ht="18.600000000000001" x14ac:dyDescent="0.25">
      <c r="A457" s="154">
        <f>+[5]ระบบการควบคุมฯ!A1250</f>
        <v>0</v>
      </c>
      <c r="B457" s="161" t="str">
        <f>+[5]ระบบการควบคุมฯ!B1250</f>
        <v xml:space="preserve"> งบดำเนินงาน 70112xx </v>
      </c>
      <c r="C457" s="124" t="str">
        <f>+[5]ระบบการควบคุมฯ!C1250</f>
        <v>20004 3720 1000 2000000</v>
      </c>
      <c r="D457" s="119">
        <f>SUM(D458:D466)</f>
        <v>0</v>
      </c>
      <c r="E457" s="119">
        <f t="shared" ref="E457:H457" si="118">SUM(E458:E466)</f>
        <v>0</v>
      </c>
      <c r="F457" s="119">
        <f t="shared" si="118"/>
        <v>0</v>
      </c>
      <c r="G457" s="119">
        <f t="shared" si="118"/>
        <v>0</v>
      </c>
      <c r="H457" s="119">
        <f t="shared" si="118"/>
        <v>0</v>
      </c>
      <c r="I457" s="45"/>
    </row>
    <row r="458" spans="1:9" ht="93" hidden="1" x14ac:dyDescent="0.25">
      <c r="A458" s="158" t="str">
        <f>+[5]ระบบการควบคุมฯ!A1251</f>
        <v>1.6.2.1</v>
      </c>
      <c r="B458" s="35" t="str">
        <f>+[5]ระบบการควบคุมฯ!B1251</f>
        <v>เพื่อสนับสนุนการคัดเลือกบุคคลเพื่อบรรจุและแต่งตั้งให้ดำรงตำแหน่งศึกษานิเทศก์ สังกัดสำนักงานคณะกรรมการการศึกษาขั้นพื้นฐาน  ปี พ.ศ. 2568</v>
      </c>
      <c r="C458" s="35" t="str">
        <f>+[5]ระบบการควบคุมฯ!C1251</f>
        <v>ศธ04002/ว50938 ลว 22 ธ.ค. 68 โอนครั้งที่ 168</v>
      </c>
      <c r="D458" s="116">
        <f>+[5]ระบบการควบคุมฯ!D1251</f>
        <v>0</v>
      </c>
      <c r="E458" s="116">
        <f>+[5]ระบบการควบคุมฯ!G1251+[5]ระบบการควบคุมฯ!H1251</f>
        <v>0</v>
      </c>
      <c r="F458" s="116">
        <f>+[5]ระบบการควบคุมฯ!I1251+[5]ระบบการควบคุมฯ!J1251</f>
        <v>0</v>
      </c>
      <c r="G458" s="116">
        <f>+[5]ระบบการควบคุมฯ!K1251+[5]ระบบการควบคุมฯ!L1251</f>
        <v>0</v>
      </c>
      <c r="H458" s="116">
        <f>+D458-E458-F458-G458</f>
        <v>0</v>
      </c>
      <c r="I458" s="48" t="s">
        <v>17</v>
      </c>
    </row>
    <row r="459" spans="1:9" ht="204.6" hidden="1" x14ac:dyDescent="0.25">
      <c r="A459" s="158" t="str">
        <f>+[5]ระบบการควบคุมฯ!A1252</f>
        <v>1.6.2.2</v>
      </c>
      <c r="B459" s="35" t="str">
        <f>+[5]ระบบการควบคุมฯ!B1252</f>
        <v>ค่าใช้จ่ายในการเดินทางเข้าร่วมการอบรมเชิงปฏิบัติการเสริมสร้างสมรรถนะการนิเทศการศึกษา สำหรับนิเทศก์แกนนำ (Core Supervisor) เพื่อพัฒนาคุณภาพการศึกษาสู่คุณภาพผู้เรียนตามนโยบายและจุดเน้นของสพฐ. ประจำปีงบประมาณ พ.ศ. 2569  ระหว่างวันที่ 16 – 19 ธันวาคม 2568 ณ โรงแรมดิ ไอเดิล โฮเทล แอนด์ เรสซิเดนท์ ปทุมธานี</v>
      </c>
      <c r="C459" s="35" t="str">
        <f>+[5]ระบบการควบคุมฯ!C1252</f>
        <v>ศธ 04002/ว51464  ลว 29 ธ.ค. 68 ครั้งที่ 195</v>
      </c>
      <c r="D459" s="116">
        <f>+[5]ระบบการควบคุมฯ!D1252</f>
        <v>0</v>
      </c>
      <c r="E459" s="116">
        <f>+[5]ระบบการควบคุมฯ!G1252+[5]ระบบการควบคุมฯ!H1252</f>
        <v>0</v>
      </c>
      <c r="F459" s="116">
        <f>+[5]ระบบการควบคุมฯ!I1252+[5]ระบบการควบคุมฯ!J1252</f>
        <v>0</v>
      </c>
      <c r="G459" s="116">
        <f>+[5]ระบบการควบคุมฯ!K1252+[5]ระบบการควบคุมฯ!L1252</f>
        <v>0</v>
      </c>
      <c r="H459" s="116">
        <f>+D459-E459-F459-G459</f>
        <v>0</v>
      </c>
      <c r="I459" s="48" t="s">
        <v>210</v>
      </c>
    </row>
    <row r="460" spans="1:9" ht="167.4" hidden="1" x14ac:dyDescent="0.25">
      <c r="A460" s="158" t="str">
        <f>+[5]ระบบการควบคุมฯ!A1253</f>
        <v>1.6.2.3</v>
      </c>
      <c r="B460" s="35" t="str">
        <f>+[5]ระบบการควบคุมฯ!B1253</f>
        <v>ค่าใช้จ่ายในการเดินทางเข้าร่วมการประชุมเชิงปฏิบัติการขับเคลื่อนเครือข่ายการนิเทศการศึกษาขั้นพื้นฐาน ประจำเขตตรวจราชการ สู่การพัฒนาคุณภาพการศึกษาอย่างยั่งยืนตามนโยบายเรียนดี มีคุณธรรม  ปีงบประมาณ พ.ศ. 2569 ในวันที่ 14 ธันวาคม 2568 ณ โรงแรมรอแยล เบญจา กรุงเทพมหานคร</v>
      </c>
      <c r="C460" s="35" t="str">
        <f>+[5]ระบบการควบคุมฯ!C1253</f>
        <v>ศธ 04002/ว51461 ลว 29 ธ.ค. 69 ครั้งที่ 196</v>
      </c>
      <c r="D460" s="116">
        <f>+[5]ระบบการควบคุมฯ!D1253</f>
        <v>0</v>
      </c>
      <c r="E460" s="116">
        <f>+[5]ระบบการควบคุมฯ!G1253+[5]ระบบการควบคุมฯ!H1253</f>
        <v>0</v>
      </c>
      <c r="F460" s="116">
        <f>+[5]ระบบการควบคุมฯ!I1253+[5]ระบบการควบคุมฯ!J1253</f>
        <v>0</v>
      </c>
      <c r="G460" s="116">
        <f>+[5]ระบบการควบคุมฯ!K1253+[5]ระบบการควบคุมฯ!L1253</f>
        <v>0</v>
      </c>
      <c r="H460" s="116">
        <f>+D460-E460-F460-G460</f>
        <v>0</v>
      </c>
      <c r="I460" s="48" t="s">
        <v>210</v>
      </c>
    </row>
    <row r="461" spans="1:9" ht="111.6" hidden="1" x14ac:dyDescent="0.25">
      <c r="A461" s="158" t="str">
        <f>+[5]ระบบการควบคุมฯ!A1254</f>
        <v>1.6.2.4</v>
      </c>
      <c r="B461" s="35" t="str">
        <f>+[5]ระบบการควบคุมฯ!B1254</f>
        <v>ค่าใช้จ่ายในการดำเนินงานโครงการพัฒนาเครือข่ายการนิเทศการศึกษาขั้นพื้นฐาน ประจำเขตตรวจราชการ เพื่อพัฒนากลไกการนิเทศการศึกษาสู่การพัฒนาคุณภาพการศึกษาที่ยั่งยืน ประจำปีงบประมาณ พ.ศ. 2569</v>
      </c>
      <c r="C461" s="35" t="str">
        <f>+[5]ระบบการควบคุมฯ!C1254</f>
        <v>ศธ 04002/ว51459 ลว 29 ธ.ค. 69 ครั้งที่ 197</v>
      </c>
      <c r="D461" s="116">
        <f>+[5]ระบบการควบคุมฯ!D1254</f>
        <v>0</v>
      </c>
      <c r="E461" s="116">
        <f>+[5]ระบบการควบคุมฯ!G1254+[5]ระบบการควบคุมฯ!H1254</f>
        <v>0</v>
      </c>
      <c r="F461" s="116">
        <f>+[5]ระบบการควบคุมฯ!I1254+[5]ระบบการควบคุมฯ!J1254</f>
        <v>0</v>
      </c>
      <c r="G461" s="116">
        <f>+[5]ระบบการควบคุมฯ!K1254+[5]ระบบการควบคุมฯ!L1254</f>
        <v>0</v>
      </c>
      <c r="H461" s="116">
        <f t="shared" ref="H461:H466" si="119">+D461-E461-G461</f>
        <v>0</v>
      </c>
      <c r="I461" s="446" t="s">
        <v>42</v>
      </c>
    </row>
    <row r="462" spans="1:9" ht="148.80000000000001" hidden="1" x14ac:dyDescent="0.25">
      <c r="A462" s="158" t="str">
        <f>+[5]ระบบการควบคุมฯ!A1255</f>
        <v>1.6.1.5</v>
      </c>
      <c r="B462" s="35" t="str">
        <f>+[5]ระบบการควบคุมฯ!B1255</f>
        <v xml:space="preserve">ค่าใช้จ่ายในการเดินทางสำหรับคณะทำงาน/ผู้เข้าร่วมการประชุมเชิงปฏิบัติการพัฒนานวัตกรรมการนิเทศการศึกษาสู่การพัฒนาคุณภาพการศึกษาโดยใช้พื้นที่เป็นฐาน ระหว่างวันที่ 23 – 26 เมษายน 2569 ณ โรงแรมรอยัล ซิตี้ เขตบางพลัด กรุงเทพมหานคร </v>
      </c>
      <c r="C462" s="35" t="str">
        <f>+[5]ระบบการควบคุมฯ!C1255</f>
        <v>ศธ04002/ว482 ลว 29 เม.ย. 69 โอนครั้งที่ 482</v>
      </c>
      <c r="D462" s="116">
        <f>+[5]ระบบการควบคุมฯ!D1255</f>
        <v>0</v>
      </c>
      <c r="E462" s="116">
        <f>+[5]ระบบการควบคุมฯ!G1255+[5]ระบบการควบคุมฯ!H1255</f>
        <v>0</v>
      </c>
      <c r="F462" s="116">
        <f>+[5]ระบบการควบคุมฯ!I1255+[5]ระบบการควบคุมฯ!J1255</f>
        <v>0</v>
      </c>
      <c r="G462" s="116">
        <f>+[5]ระบบการควบคุมฯ!K1255+[5]ระบบการควบคุมฯ!L1255</f>
        <v>0</v>
      </c>
      <c r="H462" s="116">
        <f t="shared" si="119"/>
        <v>0</v>
      </c>
      <c r="I462" s="446" t="str">
        <f>+I461</f>
        <v>กลุ่มนิเทศติดตามและประเมินผลการจัดการศึกษา</v>
      </c>
    </row>
    <row r="463" spans="1:9" ht="93" hidden="1" x14ac:dyDescent="0.25">
      <c r="A463" s="158" t="str">
        <f>+[5]ระบบการควบคุมฯ!A1256</f>
        <v>1.6.1.6</v>
      </c>
      <c r="B463" s="35" t="str">
        <f>+[5]ระบบการควบคุมฯ!B1256</f>
        <v xml:space="preserve">เพื่อสนับสนุนค่าใช้จ่ายในการประชุม อ.ก.ค.ศ. เขตพื้นที่การศึกษา  ตั้งแต่เดือนตุลาคม 2568 - กันยายน 2569 จำนวนเงิน 50,000.-บาท (ห้าหมื่นบาทถ้วน)   </v>
      </c>
      <c r="C463" s="35" t="str">
        <f>+[5]ระบบการควบคุมฯ!C1256</f>
        <v>ศธ 04002/ว7447 ลว 5 พ.ค. 69 โอนครั้งที่ 491</v>
      </c>
      <c r="D463" s="116">
        <f>+[5]ระบบการควบคุมฯ!D1256</f>
        <v>0</v>
      </c>
      <c r="E463" s="116">
        <f>+[5]ระบบการควบคุมฯ!G1256+[5]ระบบการควบคุมฯ!H1256</f>
        <v>0</v>
      </c>
      <c r="F463" s="116">
        <f>+[5]ระบบการควบคุมฯ!I1256+[5]ระบบการควบคุมฯ!J1256</f>
        <v>0</v>
      </c>
      <c r="G463" s="116">
        <f>+[5]ระบบการควบคุมฯ!K1256+[5]ระบบการควบคุมฯ!L1256</f>
        <v>0</v>
      </c>
      <c r="H463" s="116">
        <f t="shared" si="119"/>
        <v>0</v>
      </c>
      <c r="I463" s="446" t="s">
        <v>17</v>
      </c>
    </row>
    <row r="464" spans="1:9" ht="93" hidden="1" x14ac:dyDescent="0.25">
      <c r="A464" s="158" t="str">
        <f>+[5]ระบบการควบคุมฯ!A1257</f>
        <v>1.6.1.7</v>
      </c>
      <c r="B464" s="35" t="str">
        <f>+[5]ระบบการควบคุมฯ!B1257</f>
        <v xml:space="preserve">ค่าใช้จ่ายโครงการเสริมสร้างสมรรถนะองค์ความรู้ด้านกฎหมายเพื่อพัฒนาบุคลากร  ค่าสมนาคุณคณะกรรมการสอบสวนวินัยข้าราชการ </v>
      </c>
      <c r="C464" s="35" t="str">
        <f>+[5]ระบบการควบคุมฯ!C1257</f>
        <v>ศธ 04002/ว7712 ลว 7 พ.ค. 69  โอนครั้งที่ 512</v>
      </c>
      <c r="D464" s="116">
        <f>+[5]ระบบการควบคุมฯ!D1257</f>
        <v>0</v>
      </c>
      <c r="E464" s="116">
        <f>+[5]ระบบการควบคุมฯ!G1257+[5]ระบบการควบคุมฯ!H1257</f>
        <v>0</v>
      </c>
      <c r="F464" s="116">
        <f>+[5]ระบบการควบคุมฯ!I1257+[5]ระบบการควบคุมฯ!J1257</f>
        <v>0</v>
      </c>
      <c r="G464" s="116">
        <f>+[5]ระบบการควบคุมฯ!K1257+[5]ระบบการควบคุมฯ!L1257</f>
        <v>0</v>
      </c>
      <c r="H464" s="116">
        <f t="shared" si="119"/>
        <v>0</v>
      </c>
      <c r="I464" s="446" t="s">
        <v>159</v>
      </c>
    </row>
    <row r="465" spans="1:9" ht="111.6" hidden="1" x14ac:dyDescent="0.25">
      <c r="A465" s="158" t="str">
        <f>+[5]ระบบการควบคุมฯ!A1258</f>
        <v>1.6.1.8</v>
      </c>
      <c r="B465" s="35" t="str">
        <f>+[5]ระบบการควบคุมฯ!B1258</f>
        <v xml:space="preserve">ค่าใช้จ่ายในการดำเนินการตรวจรับ – จ่ายเครื่องราชอิสริยาภรณ์ชั้นต่ำกว่าสายสะพายและ เหรียญจักรพรรดิมาลา ประจำปี 2568 ระหว่างวันที่ 8 -10 มิถุนายน 2569 และระหว่างวันที่ 17 - 19 มิถุนายน 2569 </v>
      </c>
      <c r="C465" s="35" t="str">
        <f>+[5]ระบบการควบคุมฯ!C1258</f>
        <v>ศธ 04002/ว9126 ลว 29 พ.ค. 69 โอนครั้งที่ 599</v>
      </c>
      <c r="D465" s="116">
        <f>+[5]ระบบการควบคุมฯ!D1258</f>
        <v>0</v>
      </c>
      <c r="E465" s="116">
        <f>+[5]ระบบการควบคุมฯ!G1258+[5]ระบบการควบคุมฯ!H1258</f>
        <v>0</v>
      </c>
      <c r="F465" s="116">
        <f>+[5]ระบบการควบคุมฯ!I1258+[5]ระบบการควบคุมฯ!J1258</f>
        <v>0</v>
      </c>
      <c r="G465" s="116">
        <f>+[5]ระบบการควบคุมฯ!K1258+[5]ระบบการควบคุมฯ!L1258</f>
        <v>0</v>
      </c>
      <c r="H465" s="116">
        <f t="shared" si="119"/>
        <v>0</v>
      </c>
      <c r="I465" s="446" t="s">
        <v>16</v>
      </c>
    </row>
    <row r="466" spans="1:9" ht="130.19999999999999" hidden="1" x14ac:dyDescent="0.25">
      <c r="A466" s="158" t="str">
        <f>+[5]ระบบการควบคุมฯ!A1259</f>
        <v>1.6.1.8</v>
      </c>
      <c r="B466" s="35" t="str">
        <f>+[5]ระบบการควบคุมฯ!B1259</f>
        <v xml:space="preserve">เพื่อเป็นค่าใช้จ่ายในการเดินทางเข้าร่วมการประชุมเชิงปฏิบัติการผู้อำนวยการกลุ่มนิเทศติดตามและประเมินผลการจัดการศึกษา ระหว่างวันที่ 5 – 7 สิงหาคม 2569 ณ โรงแรม ดิ ไอเดิล โฮเทล แอนด์ เรสซิเดนซ์ จังหวัดปทุมธานี  </v>
      </c>
      <c r="C466" s="35" t="str">
        <f>+[5]ระบบการควบคุมฯ!C1259</f>
        <v>ศธ 04002/ว13453 ลว 4 ส.ค. 69 โอนครั้งที่ 804</v>
      </c>
      <c r="D466" s="116">
        <f>+[5]ระบบการควบคุมฯ!D1259</f>
        <v>0</v>
      </c>
      <c r="E466" s="116">
        <f>+[5]ระบบการควบคุมฯ!G1259+[5]ระบบการควบคุมฯ!H1259</f>
        <v>0</v>
      </c>
      <c r="F466" s="116">
        <f>+[5]ระบบการควบคุมฯ!I1259+[5]ระบบการควบคุมฯ!J1259</f>
        <v>0</v>
      </c>
      <c r="G466" s="116">
        <f>+[5]ระบบการควบคุมฯ!K1259+[5]ระบบการควบคุมฯ!L1259</f>
        <v>0</v>
      </c>
      <c r="H466" s="116">
        <f t="shared" si="119"/>
        <v>0</v>
      </c>
      <c r="I466" s="446" t="s">
        <v>42</v>
      </c>
    </row>
    <row r="467" spans="1:9" ht="74.400000000000006" x14ac:dyDescent="0.25">
      <c r="A467" s="122">
        <f>+[5]ระบบการควบคุมฯ!A1318</f>
        <v>1.7</v>
      </c>
      <c r="B467" s="58" t="str">
        <f>+[5]ระบบการควบคุมฯ!B1318</f>
        <v xml:space="preserve">กิจกรรมส่งเสริม สนับสนุนให้บุคคลได้รับสิทธิและโอกาสทางการศึกษาขั้นพื้นฐานอย่างทั่วถึงและเป็นธรรมสอดคล้องตามบริบท                </v>
      </c>
      <c r="C467" s="58" t="str">
        <f>+[5]ระบบการควบคุมฯ!C1318</f>
        <v>20004 70 52015 00000</v>
      </c>
      <c r="D467" s="113">
        <f>+D468</f>
        <v>0</v>
      </c>
      <c r="E467" s="134">
        <f>+E468</f>
        <v>0</v>
      </c>
      <c r="F467" s="134">
        <f>+F468</f>
        <v>0</v>
      </c>
      <c r="G467" s="134">
        <f>+G468</f>
        <v>0</v>
      </c>
      <c r="H467" s="134">
        <f>+H468</f>
        <v>0</v>
      </c>
      <c r="I467" s="46"/>
    </row>
    <row r="468" spans="1:9" ht="18.600000000000001" x14ac:dyDescent="0.25">
      <c r="A468" s="154"/>
      <c r="B468" s="100" t="str">
        <f>+[5]ระบบการควบคุมฯ!B1319</f>
        <v xml:space="preserve"> งบดำเนินงาน 70112xx</v>
      </c>
      <c r="C468" s="60" t="str">
        <f>+[5]ระบบการควบคุมฯ!C1319</f>
        <v>20004 3720 1000 2000000</v>
      </c>
      <c r="D468" s="119">
        <f>SUM(D469:D477)</f>
        <v>0</v>
      </c>
      <c r="E468" s="119">
        <f t="shared" ref="E468:H468" si="120">SUM(E469:E477)</f>
        <v>0</v>
      </c>
      <c r="F468" s="119">
        <f t="shared" si="120"/>
        <v>0</v>
      </c>
      <c r="G468" s="119">
        <f t="shared" si="120"/>
        <v>0</v>
      </c>
      <c r="H468" s="119">
        <f t="shared" si="120"/>
        <v>0</v>
      </c>
      <c r="I468" s="45"/>
    </row>
    <row r="469" spans="1:9" ht="260.39999999999998" hidden="1" x14ac:dyDescent="0.25">
      <c r="A469" s="158" t="str">
        <f>+[5]ระบบการควบคุมฯ!A1320</f>
        <v>1.7.1</v>
      </c>
      <c r="B469" s="35" t="str">
        <f>+[5]ระบบการควบคุมฯ!B1320</f>
        <v>ค่าใช้จ่ายเข้าร่วมประชุมเชิงปฏิบัติการพัฒนาโรงเรียนในโครงการพัฒนาเด็กและเยาวชนในถิ่นทุรกันดารตามพระราชดำริ สมเด็จพระกนิษฐาธิราชเจ้า กรมสมเด็จพระเทพรัตนราชสุดาฯ สยามบรมราชกุมารี สังกัดสพฐ  ประจำปีงบประมาณ พ.ศ. 2569 ระหว่างวันที่ 22 - 25 พฤศจิกายน 2568 ณ โรงแรม รอรัล ริเวอร์ กรุงเทพมหานคร และ BANGKOK THONBURI HALL HALL  มหาวิทยาลัยกรุงธนบุรี เขตทวีวัฒนา กรุงเทพมหานคร</v>
      </c>
      <c r="C469" s="35" t="str">
        <f>+[5]ระบบการควบคุมฯ!C1320</f>
        <v>ศธ 04002/ว49354 ลว. 24 พย 68 ครั้งที่ 98</v>
      </c>
      <c r="D469" s="116">
        <f>+[5]ระบบการควบคุมฯ!F1320</f>
        <v>0</v>
      </c>
      <c r="E469" s="116">
        <f>+[5]ระบบการควบคุมฯ!G1320+[5]ระบบการควบคุมฯ!H1320</f>
        <v>0</v>
      </c>
      <c r="F469" s="116">
        <f>+[5]ระบบการควบคุมฯ!I1320+[5]ระบบการควบคุมฯ!J1320</f>
        <v>0</v>
      </c>
      <c r="G469" s="116">
        <f>+[5]ระบบการควบคุมฯ!K1320+[5]ระบบการควบคุมฯ!L1320</f>
        <v>0</v>
      </c>
      <c r="H469" s="116">
        <f t="shared" ref="H469:H477" si="121">+D469-E469-F469-G469</f>
        <v>0</v>
      </c>
      <c r="I469" s="446" t="s">
        <v>12</v>
      </c>
    </row>
    <row r="470" spans="1:9" ht="130.19999999999999" hidden="1" x14ac:dyDescent="0.25">
      <c r="A470" s="158" t="str">
        <f>+[5]ระบบการควบคุมฯ!A1321</f>
        <v>1.7.2</v>
      </c>
      <c r="B470" s="35" t="str">
        <f>+[5]ระบบการควบคุมฯ!B1321</f>
        <v xml:space="preserve">เพื่อเป็น  ค่าใช้จ่ายในการดำเนินงาน การประชุม การประชาสัมพันธ์ การกำกับ ติดตาม และการบริหารจัดการอื่น ๆ ที่เกี่ยวข้องกับการจัดการศึกษาขั้นพื้นฐาน ตามมาตรา 12 แห่งพระราชบัญญัติการศึกษาแห่งชาติ พ.ศ. 2542 </v>
      </c>
      <c r="C470" s="35" t="str">
        <f>+[5]ระบบการควบคุมฯ!C1321</f>
        <v>ศธ 04002/ว2012 ลว 6 ก.พ. 69  โอนครั้งที่ 281</v>
      </c>
      <c r="D470" s="116">
        <f>+[5]ระบบการควบคุมฯ!F1321</f>
        <v>0</v>
      </c>
      <c r="E470" s="116">
        <f>+[5]ระบบการควบคุมฯ!G1321+[5]ระบบการควบคุมฯ!H1321</f>
        <v>0</v>
      </c>
      <c r="F470" s="116">
        <f>+[5]ระบบการควบคุมฯ!I1321+[5]ระบบการควบคุมฯ!J1321</f>
        <v>0</v>
      </c>
      <c r="G470" s="116">
        <f>+[5]ระบบการควบคุมฯ!K1321+[5]ระบบการควบคุมฯ!L1321</f>
        <v>0</v>
      </c>
      <c r="H470" s="116">
        <f t="shared" si="121"/>
        <v>0</v>
      </c>
      <c r="I470" s="48" t="s">
        <v>12</v>
      </c>
    </row>
    <row r="471" spans="1:9" ht="186" hidden="1" x14ac:dyDescent="0.25">
      <c r="A471" s="158" t="str">
        <f>+[5]ระบบการควบคุมฯ!A1322</f>
        <v>1.7.3</v>
      </c>
      <c r="B471" s="35" t="str">
        <f>+[5]ระบบการควบคุมฯ!B1322</f>
        <v>โครงการพัฒนาและแลกเปลี่ยนนวัตกรรมการบริหารจัดการสถานศึกษาขั้นพื้นฐาน ตามแนวความคิดการจัดการศึกษาที่ยืดหยุ่นและไร้รอยต่อเพื่อป้องกันเด็กและเยาวชนหลุดออกจากระบบการศึกษา (OBEC Zeo Dropout)  ระหว่างวันที่ 22 – 24 กรกฎาคม 2569 ณ โรงแรมโกลเด้นบีช ชะอำ จังหวัดเพชรบุรี</v>
      </c>
      <c r="C471" s="35" t="str">
        <f>+[5]ระบบการควบคุมฯ!C1322</f>
        <v>ศธ 04002/ว9995 ลว 16 มิ.ย. 69  โอนครั้งที่ 639</v>
      </c>
      <c r="D471" s="116">
        <f>+[5]ระบบการควบคุมฯ!F1322</f>
        <v>0</v>
      </c>
      <c r="E471" s="116">
        <f>+[5]ระบบการควบคุมฯ!G1322+[5]ระบบการควบคุมฯ!H1322</f>
        <v>0</v>
      </c>
      <c r="F471" s="116">
        <f>+[5]ระบบการควบคุมฯ!I1322+[5]ระบบการควบคุมฯ!J1322</f>
        <v>0</v>
      </c>
      <c r="G471" s="116">
        <f>+[5]ระบบการควบคุมฯ!K1322+[5]ระบบการควบคุมฯ!L1322</f>
        <v>0</v>
      </c>
      <c r="H471" s="116">
        <f t="shared" si="121"/>
        <v>0</v>
      </c>
      <c r="I471" s="48" t="s">
        <v>12</v>
      </c>
    </row>
    <row r="472" spans="1:9" ht="167.4" hidden="1" x14ac:dyDescent="0.25">
      <c r="A472" s="158" t="str">
        <f>+[5]ระบบการควบคุมฯ!A1323</f>
        <v>1.7.4</v>
      </c>
      <c r="B472" s="35" t="str">
        <f>+[5]ระบบการควบคุมฯ!B1323</f>
        <v xml:space="preserve">ค่าใช้จ่ายในการดำเนินการแข่งขันทักษะวิชาการของนักเรียนภายใต้การประชุมวิชาการการพัฒนาเด็กและเยาวชนในถิ่นทุรกันดาร ตามพระราชดำริ สมเด็จพระกนิษฐาธิราชเจ้า กรมสมเด็จพระเทพรัตนราชสุดา ฯ สยามบรมราชกุมารี ประจำปี 2569 ระดับสำนักงานเขตพื้นที่การศึกษา </v>
      </c>
      <c r="C472" s="35" t="str">
        <f>+[5]ระบบการควบคุมฯ!C1323</f>
        <v>ศธ 04002/ว10945  ลว 1 ก.ค. 69 ครั้งที่ 671</v>
      </c>
      <c r="D472" s="116">
        <f>+[5]ระบบการควบคุมฯ!F1323</f>
        <v>0</v>
      </c>
      <c r="E472" s="116">
        <f>+[5]ระบบการควบคุมฯ!G1323+[5]ระบบการควบคุมฯ!H1323</f>
        <v>0</v>
      </c>
      <c r="F472" s="116">
        <f>+[5]ระบบการควบคุมฯ!I1323+[5]ระบบการควบคุมฯ!J1323</f>
        <v>0</v>
      </c>
      <c r="G472" s="116">
        <f>+[5]ระบบการควบคุมฯ!K1323+[5]ระบบการควบคุมฯ!L1323</f>
        <v>0</v>
      </c>
      <c r="H472" s="116">
        <f t="shared" si="121"/>
        <v>0</v>
      </c>
      <c r="I472" s="48" t="s">
        <v>12</v>
      </c>
    </row>
    <row r="473" spans="1:9" ht="167.4" hidden="1" x14ac:dyDescent="0.25">
      <c r="A473" s="158" t="str">
        <f>+[5]ระบบการควบคุมฯ!A1324</f>
        <v>1.7.5</v>
      </c>
      <c r="B473" s="35" t="str">
        <f>+[5]ระบบการควบคุมฯ!B1324</f>
        <v xml:space="preserve">ค่าใช้จ่ายในการเดินทางของผู้เข้าร่วมประชุมเชิงปฏิบัติการเสริมสร้างศักยภาพศึกษานิเทศก์ผู้รับผิดชอบโรงเรียนในโครงการพระราชดำริและโรงเรียนเฉลิมพระเกียรติ ประจำปีงบประมาณ พ.ศ. 2569 ระหว่างวันที่  5 – 8 สิงหาคม 2569 ณ โรงแรมเดอะพาลาสโซ กรุงเทพมหานคร </v>
      </c>
      <c r="C473" s="35" t="str">
        <f>+[5]ระบบการควบคุมฯ!C1324</f>
        <v>ศธ 04002/ว13091   ลว 27 ก.ค. 69 ครั้งที่ 793</v>
      </c>
      <c r="D473" s="116">
        <f>+[5]ระบบการควบคุมฯ!F1324</f>
        <v>0</v>
      </c>
      <c r="E473" s="116">
        <f>+[5]ระบบการควบคุมฯ!G1324+[5]ระบบการควบคุมฯ!H1324</f>
        <v>0</v>
      </c>
      <c r="F473" s="116">
        <f>+[5]ระบบการควบคุมฯ!I1324+[5]ระบบการควบคุมฯ!J1324</f>
        <v>0</v>
      </c>
      <c r="G473" s="116">
        <f>+[5]ระบบการควบคุมฯ!K1324+[5]ระบบการควบคุมฯ!L1324</f>
        <v>0</v>
      </c>
      <c r="H473" s="116">
        <f t="shared" si="121"/>
        <v>0</v>
      </c>
      <c r="I473" s="48" t="s">
        <v>232</v>
      </c>
    </row>
    <row r="474" spans="1:9" ht="260.39999999999998" hidden="1" x14ac:dyDescent="0.25">
      <c r="A474" s="158" t="str">
        <f>+[5]ระบบการควบคุมฯ!A1325</f>
        <v>1.7.6</v>
      </c>
      <c r="B474" s="35" t="str">
        <f>+[5]ระบบการควบคุมฯ!B1325</f>
        <v xml:space="preserve">ค่าใช้จ่ายในการเดินทางเข้าร่วมประชุมเชิงปฏิบัติการแข่งขันทักษะวิชาการนักเรียน ระดับสำนักงานคณะกรรมการการศึกษาขั้นพื้นฐานในการประชุมวิชาการการพัฒนาเด็กและเยาวชนในถิ่นทุรกันดารตามพระราชดำริ สมเด็จพระกนิษฐาธิราชเจ้า กรมสมเด็จพระเทพรัตนราชสุดาฯ สยามบรมราชกุมารี ประจำปี 2569 ระหว่างวันที่ 5 – 7 สิงหาคม 2569 ณ โรงแรมเอวาน่า กรุงเทพมหานคร เจริญดี รวมราษฎร์สามัคคีร.ร.ละ 10,000 บาท  ร่วมจิต 19,000 บาท             </v>
      </c>
      <c r="C474" s="35" t="str">
        <f>+[5]ระบบการควบคุมฯ!C1325</f>
        <v>ศธ 04002/ว13716  ลว 7 ส.ค. 69 ครั้งที่ 831</v>
      </c>
      <c r="D474" s="116">
        <f>+[5]ระบบการควบคุมฯ!F1325</f>
        <v>0</v>
      </c>
      <c r="E474" s="116">
        <f>+[5]ระบบการควบคุมฯ!G1325+[5]ระบบการควบคุมฯ!H1325</f>
        <v>0</v>
      </c>
      <c r="F474" s="116">
        <f>+[5]ระบบการควบคุมฯ!I1325+[5]ระบบการควบคุมฯ!J1325</f>
        <v>0</v>
      </c>
      <c r="G474" s="116">
        <f>+[5]ระบบการควบคุมฯ!K1325+[5]ระบบการควบคุมฯ!L1325</f>
        <v>0</v>
      </c>
      <c r="H474" s="116">
        <f t="shared" si="121"/>
        <v>0</v>
      </c>
      <c r="I474" s="48" t="s">
        <v>239</v>
      </c>
    </row>
    <row r="475" spans="1:9" ht="111.6" hidden="1" x14ac:dyDescent="0.25">
      <c r="A475" s="158" t="str">
        <f>+[5]ระบบการควบคุมฯ!A1326</f>
        <v>1.7.7</v>
      </c>
      <c r="B475" s="35" t="str">
        <f>+[5]ระบบการควบคุมฯ!B1326</f>
        <v xml:space="preserve">ค่าใช้จ่ายในการส่งเสริม สนับสนุน การนิเทศ ติดตาม และยกระดับคุณภาพการศึกษา สำหรับโรงเรียนในโครงการพระราชดำริและโรงเรียนเฉลิมพระเกียรติ ประจำปีงบประมาณ พ.ศ. 2569 </v>
      </c>
      <c r="C475" s="35" t="str">
        <f>+[5]ระบบการควบคุมฯ!C1326</f>
        <v>ศธ 04002/ว13932  ลว.  11 ส.ค. 69 ครั้งที่ 849</v>
      </c>
      <c r="D475" s="116">
        <f>+[5]ระบบการควบคุมฯ!F1326</f>
        <v>0</v>
      </c>
      <c r="E475" s="116">
        <f>+[5]ระบบการควบคุมฯ!G1326+[5]ระบบการควบคุมฯ!H1326</f>
        <v>0</v>
      </c>
      <c r="F475" s="116">
        <f>+[5]ระบบการควบคุมฯ!I1326+[5]ระบบการควบคุมฯ!J1326</f>
        <v>0</v>
      </c>
      <c r="G475" s="116">
        <f>+[5]ระบบการควบคุมฯ!K1326+[5]ระบบการควบคุมฯ!L1326</f>
        <v>0</v>
      </c>
      <c r="H475" s="116">
        <f t="shared" si="121"/>
        <v>0</v>
      </c>
      <c r="I475" s="48" t="s">
        <v>12</v>
      </c>
    </row>
    <row r="476" spans="1:9" ht="223.2" hidden="1" x14ac:dyDescent="0.25">
      <c r="A476" s="158" t="str">
        <f>+[5]ระบบการควบคุมฯ!A1327</f>
        <v>1.7.8</v>
      </c>
      <c r="B476" s="35" t="str">
        <f>+[5]ระบบการควบคุมฯ!B1327</f>
        <v xml:space="preserve">ค่าใช้จ่ายในการเดินทางเข้าร่วมการประชุมเชิงปฏิบัติการเตรียมความพร้อมเข้าร่วมการแข่งขันทักษะวิชาการนักเรียน ระดับประเทศ ในการประชุมวิชาการการพัฒนาเด็กและเยาวชนในถิ่นทุรกันดาร ตามพระราชดำริ สมเด็จพระกนิษฐาธิราชเจ้า กรมสมเด็จพระเทพรัตนราชสุดาฯ สยามบรมราชกุมารี ประจำปี ๒๕๖๙ ระหว่างวันที่ ๑๘ - ๑๙ กันยายน ๒๕๖๙ ณ โรงแรมปริ้นส์ตัน พาร์ค สวีท กรุงเทพมหานคร </v>
      </c>
      <c r="C476" s="35" t="str">
        <f>+[5]ระบบการควบคุมฯ!C1327</f>
        <v>ศธ 04002/ว14294 ลว.  17 ส.ค. 69 ครั้งที่ 868</v>
      </c>
      <c r="D476" s="116">
        <f>+[5]ระบบการควบคุมฯ!F1327</f>
        <v>0</v>
      </c>
      <c r="E476" s="116">
        <f>+[5]ระบบการควบคุมฯ!G1327+[5]ระบบการควบคุมฯ!H1327</f>
        <v>0</v>
      </c>
      <c r="F476" s="116">
        <f>+[5]ระบบการควบคุมฯ!I1327+[5]ระบบการควบคุมฯ!J1327</f>
        <v>0</v>
      </c>
      <c r="G476" s="116">
        <f>+[5]ระบบการควบคุมฯ!K1327+[5]ระบบการควบคุมฯ!L1327</f>
        <v>0</v>
      </c>
      <c r="H476" s="116">
        <f t="shared" si="121"/>
        <v>0</v>
      </c>
      <c r="I476" s="48" t="s">
        <v>240</v>
      </c>
    </row>
    <row r="477" spans="1:9" ht="130.19999999999999" hidden="1" x14ac:dyDescent="0.25">
      <c r="A477" s="158" t="str">
        <f>+[5]ระบบการควบคุมฯ!A1328</f>
        <v>1.7.9</v>
      </c>
      <c r="B477" s="35" t="str">
        <f>+[5]ระบบการควบคุมฯ!B1328</f>
        <v xml:space="preserve">ค่าใช้จ่ายในการเดินทางเข้าร่วมประชุมสัมมนาผู้อำนวยการสำนักงานเขตพื้นที่การศึกษาและรองผู้อำนวยการสำนักงานเขตพื้นที่การศึกษา ทั่วประเทศ ระหว่างวันที่ 12 – 13  กันยายน 2569 ณ โรงแรมเอเชีย แอร์พอร์ท จังหวัดปทุมธานี </v>
      </c>
      <c r="C477" s="35" t="str">
        <f>+[5]ระบบการควบคุมฯ!C1328</f>
        <v>ศธ 04002/ว16041 ลว.  9 ก.ย 69 ครั้งที่ 908</v>
      </c>
      <c r="D477" s="116">
        <f>+[5]ระบบการควบคุมฯ!F1328</f>
        <v>0</v>
      </c>
      <c r="E477" s="116">
        <f>+[5]ระบบการควบคุมฯ!G1328+[5]ระบบการควบคุมฯ!H1328</f>
        <v>0</v>
      </c>
      <c r="F477" s="116">
        <f>+[5]ระบบการควบคุมฯ!I1328+[5]ระบบการควบคุมฯ!J1328</f>
        <v>0</v>
      </c>
      <c r="G477" s="116">
        <f>+[5]ระบบการควบคุมฯ!K1328+[5]ระบบการควบคุมฯ!L1328</f>
        <v>0</v>
      </c>
      <c r="H477" s="116">
        <f t="shared" si="121"/>
        <v>0</v>
      </c>
      <c r="I477" s="48" t="s">
        <v>16</v>
      </c>
    </row>
    <row r="478" spans="1:9" ht="37.200000000000003" x14ac:dyDescent="0.25">
      <c r="A478" s="122">
        <f>+[5]ระบบการควบคุมฯ!A1344</f>
        <v>1.8</v>
      </c>
      <c r="B478" s="58" t="str">
        <f>+[5]ระบบการควบคุมฯ!B1344</f>
        <v xml:space="preserve">กิจกรรมช่วยเหลือกลุ่มเป้าหมายทางสังคม  </v>
      </c>
      <c r="C478" s="58" t="str">
        <f>+[5]ระบบการควบคุมฯ!C1344</f>
        <v>20004 70 62408 00000</v>
      </c>
      <c r="D478" s="113">
        <f>+D479</f>
        <v>0</v>
      </c>
      <c r="E478" s="134">
        <f>+E479</f>
        <v>0</v>
      </c>
      <c r="F478" s="134">
        <f>+F479</f>
        <v>0</v>
      </c>
      <c r="G478" s="134">
        <f>+G479</f>
        <v>0</v>
      </c>
      <c r="H478" s="134">
        <f>+H479</f>
        <v>0</v>
      </c>
      <c r="I478" s="46"/>
    </row>
    <row r="479" spans="1:9" ht="18.600000000000001" x14ac:dyDescent="0.25">
      <c r="A479" s="118"/>
      <c r="B479" s="100" t="str">
        <f>+[5]ระบบการควบคุมฯ!B1345</f>
        <v xml:space="preserve"> งบดำเนินงาน 70112xx</v>
      </c>
      <c r="C479" s="60" t="str">
        <f>+[5]ระบบการควบคุมฯ!C1345</f>
        <v>20004 3720 1000 2000000</v>
      </c>
      <c r="D479" s="402">
        <f>SUM(D480:D485)</f>
        <v>0</v>
      </c>
      <c r="E479" s="402">
        <f t="shared" ref="E479:H479" si="122">SUM(E480:E485)</f>
        <v>0</v>
      </c>
      <c r="F479" s="402">
        <f t="shared" si="122"/>
        <v>0</v>
      </c>
      <c r="G479" s="402">
        <f t="shared" si="122"/>
        <v>0</v>
      </c>
      <c r="H479" s="402">
        <f t="shared" si="122"/>
        <v>0</v>
      </c>
      <c r="I479" s="45"/>
    </row>
    <row r="480" spans="1:9" ht="148.80000000000001" hidden="1" x14ac:dyDescent="0.25">
      <c r="A480" s="115" t="str">
        <f>+[5]ระบบการควบคุมฯ!A1346</f>
        <v>1.8.1</v>
      </c>
      <c r="B480" s="53" t="str">
        <f>+[5]ระบบการควบคุมฯ!B1346</f>
        <v xml:space="preserve">ค่าใช้จ่ายในการเดินทางเข้าร่วมการครูและบุคลากรทางการศึกษา สังกัดสพฐ. เพื่อปฏิบัติหน้าที่พนักงานเจ้าหน้าที่ส่งเสริมความประพฤตินักเรียนและนักศึกษา (พสน.) จำนวน 3 รุ่น ระหว่างวันที่ 16 - 24 ธันวาคม 2568 ณ โรงแรมแมดิสัน แบงค็อก กรุงเทพมหานคร </v>
      </c>
      <c r="C480" s="53" t="str">
        <f>+[5]ระบบการควบคุมฯ!C1346</f>
        <v>ศธ 04002/ว324 ลว 12 ม.ค. 69 ครั้งที่ 206</v>
      </c>
      <c r="D480" s="116">
        <f>+[5]ระบบการควบคุมฯ!F1346</f>
        <v>0</v>
      </c>
      <c r="E480" s="116">
        <f>+[5]ระบบการควบคุมฯ!G1346+[5]ระบบการควบคุมฯ!H1346</f>
        <v>0</v>
      </c>
      <c r="F480" s="116">
        <f>+[5]ระบบการควบคุมฯ!I1346+[5]ระบบการควบคุมฯ!J1346</f>
        <v>0</v>
      </c>
      <c r="G480" s="116">
        <f>+[5]ระบบการควบคุมฯ!K1346+[5]ระบบการควบคุมฯ!L1346</f>
        <v>0</v>
      </c>
      <c r="H480" s="116">
        <f t="shared" ref="H480:H485" si="123">+D480-E480-F480-G480</f>
        <v>0</v>
      </c>
      <c r="I480" s="57" t="s">
        <v>12</v>
      </c>
    </row>
    <row r="481" spans="1:9" ht="204.6" hidden="1" x14ac:dyDescent="0.25">
      <c r="A481" s="115" t="str">
        <f>+[5]ระบบการควบคุมฯ!A1347</f>
        <v>1.8.2</v>
      </c>
      <c r="B481" s="53" t="str">
        <f>+[5]ระบบการควบคุมฯ!B1347</f>
        <v xml:space="preserve">ค่าใช้จ่ายในการเดินทางเข้าร่วมการประชุมเชิงปฏิบัติการอบรมและพัฒนาครูและบุคลากรทางการศึกษา เพื่อขับเคลื่อนการใช้หลักสูตรการศึกษาประถมศึกษาตอนปลาย (ชั้นประถมศึกษา ปีที่ 4 - 6)  พุทธศักราช 2568 ระหว่างวันที่ 6 – 9 มีนาคม 2569 ณ โรงแรมเอวาน่า แกรนด์ แอนด์ คอนเวชั่น เซ็นเตอร์ กรุงเทพมหานคร เรสซิเดนซ์ จังหวัดปทุมธานี </v>
      </c>
      <c r="C481" s="53" t="str">
        <f>+[5]ระบบการควบคุมฯ!C1347</f>
        <v>ศธ 04002/ว3112 ลว. 23 ก.พ. 69 ครั้งที่ 325</v>
      </c>
      <c r="D481" s="116">
        <f>+[5]ระบบการควบคุมฯ!F1347</f>
        <v>0</v>
      </c>
      <c r="E481" s="116">
        <f>+[5]ระบบการควบคุมฯ!G1347+[5]ระบบการควบคุมฯ!H1347</f>
        <v>0</v>
      </c>
      <c r="F481" s="116">
        <f>+[5]ระบบการควบคุมฯ!I1347+[5]ระบบการควบคุมฯ!J1347</f>
        <v>0</v>
      </c>
      <c r="G481" s="116">
        <f>+[5]ระบบการควบคุมฯ!K1347+[5]ระบบการควบคุมฯ!L1347</f>
        <v>0</v>
      </c>
      <c r="H481" s="116">
        <f t="shared" si="123"/>
        <v>0</v>
      </c>
      <c r="I481" s="57" t="s">
        <v>42</v>
      </c>
    </row>
    <row r="482" spans="1:9" ht="130.19999999999999" hidden="1" x14ac:dyDescent="0.25">
      <c r="A482" s="115" t="str">
        <f>+[5]ระบบการควบคุมฯ!A1348</f>
        <v>1.8.3</v>
      </c>
      <c r="B482" s="53" t="str">
        <f>+[5]ระบบการควบคุมฯ!B1348</f>
        <v>1.สนับสนุนสร้างความเข้มแข็งการขับเคลื่อนงานแนะแนวให้กับศูนย์แนะแนวประจำเขตพื้นที่การศึกษา จำนวน 4,000.-บาท ร.ร.วัดเขียนเขต และสนับสนุนเขตพื้นที่เพื่อขับเคลื่อนงานแนะแนวเขตพื้นที่ จำนวน 5,000 บาท</v>
      </c>
      <c r="C482" s="53" t="str">
        <f>+[5]ระบบการควบคุมฯ!C1348</f>
        <v>ที่ ศธ 04002/ว 7917 ลว.11 พ.ค. 69 ครั้งที่ 530</v>
      </c>
      <c r="D482" s="116">
        <f>+[5]ระบบการควบคุมฯ!F1348</f>
        <v>0</v>
      </c>
      <c r="E482" s="116">
        <f>+[5]ระบบการควบคุมฯ!G1348+[5]ระบบการควบคุมฯ!H1348</f>
        <v>0</v>
      </c>
      <c r="F482" s="116"/>
      <c r="G482" s="116">
        <f>+[5]ระบบการควบคุมฯ!K1348+[5]ระบบการควบคุมฯ!L1348</f>
        <v>0</v>
      </c>
      <c r="H482" s="116">
        <f t="shared" si="123"/>
        <v>0</v>
      </c>
      <c r="I482" s="348" t="s">
        <v>227</v>
      </c>
    </row>
    <row r="483" spans="1:9" ht="111.6" hidden="1" x14ac:dyDescent="0.25">
      <c r="A483" s="115" t="str">
        <f>+[5]ระบบการควบคุมฯ!A1349</f>
        <v>1.8.4</v>
      </c>
      <c r="B483" s="53" t="str">
        <f>+[5]ระบบการควบคุมฯ!B1349</f>
        <v>ค่าใช้จ่ายสำหรับดำเนินกิจกรรมด้านความความปลอดภัยของนักเรียน ครู และบุคลากรทางการศึกษา สังกัดสำนักงานคณะกรรมการการศึกษาขั้นพื้นฐาน ประจำปีงบประมาณ พ.ศ. 2569</v>
      </c>
      <c r="C483" s="53" t="str">
        <f>+[5]ระบบการควบคุมฯ!C1349</f>
        <v>ศธ 04002/ว8483 ลว 20 พ.ค. 69 ครั้งที่ 568</v>
      </c>
      <c r="D483" s="116">
        <f>+[5]ระบบการควบคุมฯ!F1349</f>
        <v>0</v>
      </c>
      <c r="E483" s="116">
        <f>+[5]ระบบการควบคุมฯ!G1349+[5]ระบบการควบคุมฯ!H1349</f>
        <v>0</v>
      </c>
      <c r="F483" s="116"/>
      <c r="G483" s="116">
        <f>+[5]ระบบการควบคุมฯ!K1349+[5]ระบบการควบคุมฯ!L1349</f>
        <v>0</v>
      </c>
      <c r="H483" s="116">
        <f t="shared" si="123"/>
        <v>0</v>
      </c>
      <c r="I483" s="57" t="s">
        <v>12</v>
      </c>
    </row>
    <row r="484" spans="1:9" ht="130.19999999999999" hidden="1" x14ac:dyDescent="0.25">
      <c r="A484" s="115" t="str">
        <f>+[5]ระบบการควบคุมฯ!A1350</f>
        <v>1.8.5</v>
      </c>
      <c r="B484" s="53" t="str">
        <f>+[5]ระบบการควบคุมฯ!B1350</f>
        <v xml:space="preserve">ค่าใช้จ่ายในการเดินทางเข้ารับการอบรมเชิงปฏิบัติการผู้สนับสนุนโรงเรียนส่งเสริมความปลอดภัย (Safety Promotion School: SPS OBEC TEAMs) ระหว่างวันที่ 17 - 20 มิถุนายน 2569 ณ โรงแรมเอวาน่า กุรงเทพมหานคร </v>
      </c>
      <c r="C484" s="53" t="str">
        <f>+[5]ระบบการควบคุมฯ!C1350</f>
        <v>ศธ 04002/ว11416 ลว 8 กรกฎาคม 2569  ครั้งที่ 686</v>
      </c>
      <c r="D484" s="116">
        <f>+[5]ระบบการควบคุมฯ!F1350</f>
        <v>0</v>
      </c>
      <c r="E484" s="116">
        <f>+[5]ระบบการควบคุมฯ!G1350+[5]ระบบการควบคุมฯ!H1350</f>
        <v>0</v>
      </c>
      <c r="F484" s="116"/>
      <c r="G484" s="116">
        <f>+[5]ระบบการควบคุมฯ!K1350+[5]ระบบการควบคุมฯ!L1350</f>
        <v>0</v>
      </c>
      <c r="H484" s="116">
        <f t="shared" si="123"/>
        <v>0</v>
      </c>
      <c r="I484" s="57" t="s">
        <v>233</v>
      </c>
    </row>
    <row r="485" spans="1:9" ht="186" hidden="1" x14ac:dyDescent="0.25">
      <c r="A485" s="115" t="str">
        <f>+[5]ระบบการควบคุมฯ!A1351</f>
        <v>1.8.2.3</v>
      </c>
      <c r="B485" s="53" t="str">
        <f>+[5]ระบบการควบคุมฯ!B1351</f>
        <v xml:space="preserve">ค่าใช้จ่ายในการเดินทางเข้าร่วมการประชุมเชิงปฏิบัติกาพิจารณาคัดเลือกสถานศึกษาต้นแบบการแนะแนวนักเรียนเพื่อนที่ปรึกษา (YC : Youth Counselor) วิถีใหม่ ปีการศึกษา 2569 และสรุปผลการดำเนินงานแนะแนว Coaching เป้าหมายชีวิต ระหว่างวันที่ 4 - 8 สิงหาคม 2569 ณ โรงแรมบางกอกพาเลซ กรุงเทพมหานคร          </v>
      </c>
      <c r="C485" s="53" t="str">
        <f>+[5]ระบบการควบคุมฯ!C1351</f>
        <v>ศธ 04002/ว11784 ลว 13 ก.ค. 68 ครั้งที่ 706</v>
      </c>
      <c r="D485" s="116">
        <f>+[5]ระบบการควบคุมฯ!F1351</f>
        <v>0</v>
      </c>
      <c r="E485" s="116">
        <f>+[5]ระบบการควบคุมฯ!G1351+[5]ระบบการควบคุมฯ!H1351</f>
        <v>0</v>
      </c>
      <c r="F485" s="116"/>
      <c r="G485" s="116">
        <f>+[5]ระบบการควบคุมฯ!K1351+[5]ระบบการควบคุมฯ!L1351</f>
        <v>0</v>
      </c>
      <c r="H485" s="116">
        <f t="shared" si="123"/>
        <v>0</v>
      </c>
      <c r="I485" s="57" t="s">
        <v>234</v>
      </c>
    </row>
    <row r="486" spans="1:9" ht="37.200000000000003" x14ac:dyDescent="0.25">
      <c r="A486" s="310">
        <f>+[5]ระบบการควบคุมฯ!A1606</f>
        <v>1.1100000000000001</v>
      </c>
      <c r="B486" s="58" t="str">
        <f>+[5]ระบบการควบคุมฯ!B1606</f>
        <v xml:space="preserve">กิจกรรมการพัฒนาเด็กปฐมวัยอย่างมีคุณภาพ </v>
      </c>
      <c r="C486" s="58" t="str">
        <f>+[5]ระบบการควบคุมฯ!C1606</f>
        <v>20004 69 86176 00000</v>
      </c>
      <c r="D486" s="113">
        <f>+D487</f>
        <v>0</v>
      </c>
      <c r="E486" s="113">
        <f>+E487</f>
        <v>0</v>
      </c>
      <c r="F486" s="113">
        <f>+F487</f>
        <v>0</v>
      </c>
      <c r="G486" s="113">
        <f>+G487</f>
        <v>0</v>
      </c>
      <c r="H486" s="113">
        <f>+H487</f>
        <v>0</v>
      </c>
      <c r="I486" s="59"/>
    </row>
    <row r="487" spans="1:9" ht="18.600000000000001" x14ac:dyDescent="0.25">
      <c r="A487" s="118"/>
      <c r="B487" s="100" t="str">
        <f>+[5]ระบบการควบคุมฯ!B1607</f>
        <v>งบดำเนินงาน 69112xx</v>
      </c>
      <c r="C487" s="60" t="str">
        <f>+[5]ระบบการควบคุมฯ!C1607</f>
        <v>20004 3720 1000 200000</v>
      </c>
      <c r="D487" s="119">
        <f>SUM(D488:D491)</f>
        <v>0</v>
      </c>
      <c r="E487" s="119">
        <f t="shared" ref="E487:H487" si="124">SUM(E488:E491)</f>
        <v>0</v>
      </c>
      <c r="F487" s="119">
        <f t="shared" si="124"/>
        <v>0</v>
      </c>
      <c r="G487" s="119">
        <f t="shared" si="124"/>
        <v>0</v>
      </c>
      <c r="H487" s="119">
        <f t="shared" si="124"/>
        <v>0</v>
      </c>
      <c r="I487" s="45"/>
    </row>
    <row r="488" spans="1:9" ht="167.4" hidden="1" x14ac:dyDescent="0.25">
      <c r="A488" s="115" t="str">
        <f>+[5]ระบบการควบคุมฯ!A1608</f>
        <v>1.11.1</v>
      </c>
      <c r="B488" s="53" t="str">
        <f>+[5]ระบบการควบคุมฯ!B1608</f>
        <v xml:space="preserve">ค่าใช้จ่ายในการเดินทางเข้าร่วมการประชุมเชิงปฏิบัติการพัฒนาเครื่องมือการประเมินพัฒนาการนักเรียนปฐมวัย ปีการศึกษา 2569 และจัดทำตัวอย่างหน่วยการจัดประสบการณ์ตามหลักสูตรการศึกษาปฐมวัย พุทธศักราช 2568 ระหว่างวันที่ 18 – 21 มกราคม 2569 ณ โรงแรมรอยัลริเวอร์ กรุงเทพมหานคร         </v>
      </c>
      <c r="C488" s="53" t="str">
        <f>+[5]ระบบการควบคุมฯ!C1608</f>
        <v>ศธ 04002/ว50957 ลว 22 ธ.ค. ครั้งที่ 159</v>
      </c>
      <c r="D488" s="116">
        <f>+[5]ระบบการควบคุมฯ!F1608</f>
        <v>0</v>
      </c>
      <c r="E488" s="117">
        <f>+[5]ระบบการควบคุมฯ!G1608+[5]ระบบการควบคุมฯ!H1608</f>
        <v>0</v>
      </c>
      <c r="F488" s="116">
        <f>+[5]ระบบการควบคุมฯ!I1608+[5]ระบบการควบคุมฯ!J1608</f>
        <v>0</v>
      </c>
      <c r="G488" s="117">
        <f>+[5]ระบบการควบคุมฯ!K1608+[5]ระบบการควบคุมฯ!L1608</f>
        <v>0</v>
      </c>
      <c r="H488" s="117">
        <f>+D488-E488-F488-G488</f>
        <v>0</v>
      </c>
      <c r="I488" s="48" t="s">
        <v>218</v>
      </c>
    </row>
    <row r="489" spans="1:9" ht="111.6" hidden="1" x14ac:dyDescent="0.25">
      <c r="A489" s="115" t="str">
        <f>+[5]ระบบการควบคุมฯ!A1609</f>
        <v>1.11.2</v>
      </c>
      <c r="B489" s="53" t="str">
        <f>+[5]ระบบการควบคุมฯ!B1609</f>
        <v xml:space="preserve">ค่าใช้จ่ายในการเดินทางเข้าร่วมการประชุมเชิงปฏิบัติการขับเคลื่อนการพัฒนาหลักสูตรและส่งเสริมการศึกษาปฐมวัย ระหว่างวันที่ 19 – 22 มกราคม 2568 ณ โรงแรมรอยัลริเวอร์ กรุงเทพมหานคร  </v>
      </c>
      <c r="C489" s="53" t="str">
        <f>+[5]ระบบการควบคุมฯ!C1609</f>
        <v>ศธ 04002/ว63 ลว 7 มค ครั้งที่ 175</v>
      </c>
      <c r="D489" s="116">
        <f>+[5]ระบบการควบคุมฯ!F1609</f>
        <v>0</v>
      </c>
      <c r="E489" s="117">
        <f>+[5]ระบบการควบคุมฯ!G1609+[5]ระบบการควบคุมฯ!H1609</f>
        <v>0</v>
      </c>
      <c r="F489" s="116">
        <f>+[5]ระบบการควบคุมฯ!I1609+[5]ระบบการควบคุมฯ!J1609</f>
        <v>0</v>
      </c>
      <c r="G489" s="117">
        <f>+[5]ระบบการควบคุมฯ!K1609+[5]ระบบการควบคุมฯ!L1609</f>
        <v>0</v>
      </c>
      <c r="H489" s="117">
        <f>+D489-E489-F489-G489</f>
        <v>0</v>
      </c>
      <c r="I489" s="48" t="s">
        <v>152</v>
      </c>
    </row>
    <row r="490" spans="1:9" ht="167.4" hidden="1" x14ac:dyDescent="0.25">
      <c r="A490" s="115" t="str">
        <f>+[5]ระบบการควบคุมฯ!A1610</f>
        <v>1.11.3</v>
      </c>
      <c r="B490" s="53" t="str">
        <f>+[5]ระบบการควบคุมฯ!B1610</f>
        <v xml:space="preserve">ค่าใช้จ่ายในการเดินทางเข้าร่วมโครงการจัดประชุมเชิงปฏิบัติการพัฒนาการคิดผ่านการเล่นด้วยกิจกรรม “เด็กอนุบาล แยก (ขยะ) เป็น เล่นได้” จำนวน 2 ครั้ง ดังนี้ ครั้งที่ 1 ระหว่างวันที่ 28-30 เมษายน 2568 และครั้งที่ 2 ระหว่างวันที่ 6-8 พฤษภาคม 2568 ณ โรงแรมรอยัลริเวอร์ กรุงเทพมหานคร  </v>
      </c>
      <c r="C490" s="53" t="str">
        <f>+[5]ระบบการควบคุมฯ!C1610</f>
        <v>ศธ 04002/ว1154 ลว 20 มี.ค.68 ครั้งที่ 350</v>
      </c>
      <c r="D490" s="116">
        <f>+[5]ระบบการควบคุมฯ!F1610</f>
        <v>0</v>
      </c>
      <c r="E490" s="117">
        <f>+[5]ระบบการควบคุมฯ!G1610+[5]ระบบการควบคุมฯ!H1610</f>
        <v>0</v>
      </c>
      <c r="F490" s="116">
        <f>+[5]ระบบการควบคุมฯ!I1610+[5]ระบบการควบคุมฯ!J1610</f>
        <v>0</v>
      </c>
      <c r="G490" s="117">
        <f>+[5]ระบบการควบคุมฯ!K1610+[5]ระบบการควบคุมฯ!L1610</f>
        <v>0</v>
      </c>
      <c r="H490" s="117">
        <f>+D490-E490-F490-G490</f>
        <v>0</v>
      </c>
      <c r="I490" s="136" t="s">
        <v>42</v>
      </c>
    </row>
    <row r="491" spans="1:9" ht="167.4" hidden="1" x14ac:dyDescent="0.25">
      <c r="A491" s="115" t="str">
        <f>+[5]ระบบการควบคุมฯ!A1611</f>
        <v>1.11.4</v>
      </c>
      <c r="B491" s="53" t="str">
        <f>+[5]ระบบการควบคุมฯ!B1611</f>
        <v xml:space="preserve">ค่าใช้จ่ายในการเดินทางเข้าร่วมการประชุมเชิงปฏิบัติการพัฒนาเอกสารประกอบหลักสูตรการศึกษาปฐมวัย พุทธศักราช 2568 และรายงานผลการประเมินพัฒนาการนักเรียนปฐมวัย ปีการศึกษา 2567       ระหว่างวันที่ 20 – 23 กรกฎาคม 2568 ณ โรงแรมรอยัลริเวอร์ กรุงเทพมหานคร  </v>
      </c>
      <c r="C491" s="53" t="str">
        <f>+[5]ระบบการควบคุมฯ!C1611</f>
        <v>ศธ 04002/ว2545 ลว 11 มิ.ย.68 ครั้งที่ 569</v>
      </c>
      <c r="D491" s="116">
        <f>+[5]ระบบการควบคุมฯ!F1611</f>
        <v>0</v>
      </c>
      <c r="E491" s="117">
        <f>+[5]ระบบการควบคุมฯ!G1611+[5]ระบบการควบคุมฯ!H1611</f>
        <v>0</v>
      </c>
      <c r="F491" s="116">
        <f>+[5]ระบบการควบคุมฯ!I1611+[5]ระบบการควบคุมฯ!J1611</f>
        <v>0</v>
      </c>
      <c r="G491" s="117">
        <f>+[5]ระบบการควบคุมฯ!K1611+[5]ระบบการควบคุมฯ!L1611</f>
        <v>0</v>
      </c>
      <c r="H491" s="117">
        <f>+D491-E491-F491-G491</f>
        <v>0</v>
      </c>
      <c r="I491" s="136" t="s">
        <v>163</v>
      </c>
    </row>
    <row r="492" spans="1:9" ht="37.200000000000003" x14ac:dyDescent="0.25">
      <c r="A492" s="310">
        <f>+[5]ระบบการควบคุมฯ!A1637</f>
        <v>1.1200000000000001</v>
      </c>
      <c r="B492" s="58" t="str">
        <f>+[5]ระบบการควบคุมฯ!B1637</f>
        <v>กิจกรรมการส่งเสริมศักยภาพในการเรียนระดับมัธยมศึกษา</v>
      </c>
      <c r="C492" s="58" t="str">
        <f>+[5]ระบบการควบคุมฯ!C1637</f>
        <v>20004 69 50194 00000</v>
      </c>
      <c r="D492" s="113">
        <f>+D493</f>
        <v>0</v>
      </c>
      <c r="E492" s="134">
        <f>+E493</f>
        <v>0</v>
      </c>
      <c r="F492" s="134">
        <f>+F493</f>
        <v>0</v>
      </c>
      <c r="G492" s="134">
        <f>+G493</f>
        <v>0</v>
      </c>
      <c r="H492" s="134">
        <f>+H493</f>
        <v>0</v>
      </c>
      <c r="I492" s="46"/>
    </row>
    <row r="493" spans="1:9" ht="18.600000000000001" x14ac:dyDescent="0.25">
      <c r="A493" s="118"/>
      <c r="B493" s="100" t="str">
        <f>+[5]ระบบการควบคุมฯ!B1638</f>
        <v xml:space="preserve"> งบดำเนินงาน 70112xx</v>
      </c>
      <c r="C493" s="60" t="str">
        <f>+[5]ระบบการควบคุมฯ!C1638</f>
        <v>20004 3720 1000 2000000</v>
      </c>
      <c r="D493" s="119">
        <f>SUM(D494)</f>
        <v>0</v>
      </c>
      <c r="E493" s="119">
        <f>SUM(E494)</f>
        <v>0</v>
      </c>
      <c r="F493" s="119">
        <f>SUM(F494)</f>
        <v>0</v>
      </c>
      <c r="G493" s="119">
        <f>SUM(G494)</f>
        <v>0</v>
      </c>
      <c r="H493" s="119">
        <f>SUM(H494)</f>
        <v>0</v>
      </c>
      <c r="I493" s="45"/>
    </row>
    <row r="494" spans="1:9" ht="37.200000000000003" hidden="1" x14ac:dyDescent="0.25">
      <c r="A494" s="115" t="str">
        <f>+[5]ระบบการควบคุมฯ!A1639</f>
        <v>1.12.1</v>
      </c>
      <c r="B494" s="35" t="str">
        <f>+[5]ระบบการควบคุมฯ!B1639</f>
        <v xml:space="preserve">ค่าเบี้ยประชุมคณะกรรมการสถานศึกษาขั้นพื้นฐาน </v>
      </c>
      <c r="C494" s="35" t="str">
        <f>+[5]ระบบการควบคุมฯ!C1639</f>
        <v>ศธ 04002/ว51301 ลว. 25 ธ.ค. 68 โอนครั้งที่ 184</v>
      </c>
      <c r="D494" s="116">
        <f>+[5]ระบบการควบคุมฯ!F1639</f>
        <v>0</v>
      </c>
      <c r="E494" s="117">
        <f>+[5]ระบบการควบคุมฯ!G1639+[5]ระบบการควบคุมฯ!H1639</f>
        <v>0</v>
      </c>
      <c r="F494" s="116">
        <f>+[5]ระบบการควบคุมฯ!I1639+[5]ระบบการควบคุมฯ!J1639</f>
        <v>0</v>
      </c>
      <c r="G494" s="117">
        <f>+[5]ระบบการควบคุมฯ!K1639+[5]ระบบการควบคุมฯ!L1639</f>
        <v>0</v>
      </c>
      <c r="H494" s="117">
        <f>+D494-E494-F494-G494</f>
        <v>0</v>
      </c>
      <c r="I494" s="56" t="s">
        <v>65</v>
      </c>
    </row>
    <row r="495" spans="1:9" ht="55.8" hidden="1" x14ac:dyDescent="0.25">
      <c r="A495" s="115" t="str">
        <f>+[5]ระบบการควบคุมฯ!A1640</f>
        <v>1.12.2</v>
      </c>
      <c r="B495" s="35" t="str">
        <f>+[5]ระบบการควบคุมฯ!B1640</f>
        <v>ค่าเบี้ยประชุมคณะกรรมการสถานศึกษาขั้นพื้นฐาน ครั้งที่ 2 323,875.00 บาท</v>
      </c>
      <c r="C495" s="35" t="str">
        <f>+[5]ระบบการควบคุมฯ!C1640</f>
        <v>ศธ 04002/ว14083 ลว. 11 ส.ค. 69 โอนครั้งที่ 852</v>
      </c>
      <c r="D495" s="116">
        <f>+[5]ระบบการควบคุมฯ!F1640</f>
        <v>0</v>
      </c>
      <c r="E495" s="117">
        <f>+[5]ระบบการควบคุมฯ!G1640+[5]ระบบการควบคุมฯ!H1640</f>
        <v>0</v>
      </c>
      <c r="F495" s="116">
        <f>+[5]ระบบการควบคุมฯ!I1640+[5]ระบบการควบคุมฯ!J1640</f>
        <v>0</v>
      </c>
      <c r="G495" s="117">
        <f>+[5]ระบบการควบคุมฯ!K1640+[5]ระบบการควบคุมฯ!L1640</f>
        <v>0</v>
      </c>
      <c r="H495" s="117">
        <f>+D495-E495-F495-G495</f>
        <v>0</v>
      </c>
      <c r="I495" s="56" t="s">
        <v>65</v>
      </c>
    </row>
    <row r="496" spans="1:9" ht="18.600000000000001" x14ac:dyDescent="0.25">
      <c r="A496" s="112">
        <v>3.2</v>
      </c>
      <c r="B496" s="58">
        <f>+[2]งบสพฐ!B1099</f>
        <v>0</v>
      </c>
      <c r="C496" s="58">
        <f>+[2]งบสพฐ!C1099</f>
        <v>0</v>
      </c>
      <c r="D496" s="113">
        <f>+D497</f>
        <v>0</v>
      </c>
      <c r="E496" s="134">
        <f>+E497</f>
        <v>0</v>
      </c>
      <c r="F496" s="134">
        <f>+F497</f>
        <v>0</v>
      </c>
      <c r="G496" s="134">
        <f>+G497</f>
        <v>0</v>
      </c>
      <c r="H496" s="134">
        <f>+H497</f>
        <v>0</v>
      </c>
      <c r="I496" s="46"/>
    </row>
    <row r="497" spans="1:9" ht="18.600000000000001" x14ac:dyDescent="0.25">
      <c r="A497" s="118"/>
      <c r="B497" s="100">
        <f>+[2]งบสพฐ!B1100</f>
        <v>0</v>
      </c>
      <c r="C497" s="60">
        <f>+[2]งบสพฐ!C1100</f>
        <v>0</v>
      </c>
      <c r="D497" s="119">
        <f>SUM(D498)</f>
        <v>0</v>
      </c>
      <c r="E497" s="119">
        <f>SUM(E498)</f>
        <v>0</v>
      </c>
      <c r="F497" s="119">
        <f>SUM(F498)</f>
        <v>0</v>
      </c>
      <c r="G497" s="119">
        <f>SUM(G498)</f>
        <v>0</v>
      </c>
      <c r="H497" s="119">
        <f>SUM(H498)</f>
        <v>0</v>
      </c>
      <c r="I497" s="45"/>
    </row>
    <row r="498" spans="1:9" ht="74.400000000000006" hidden="1" x14ac:dyDescent="0.25">
      <c r="A498" s="115" t="s">
        <v>46</v>
      </c>
      <c r="B498" s="53"/>
      <c r="C498" s="403"/>
      <c r="D498" s="116">
        <f>+[2]งบสพฐ!D1101</f>
        <v>0</v>
      </c>
      <c r="E498" s="117">
        <f>+[2]งบสพฐ!G1100+[2]งบสพฐ!H1100</f>
        <v>0</v>
      </c>
      <c r="F498" s="117">
        <f>+[2]งบสพฐ!I1100+[2]งบสพฐ!J1100</f>
        <v>0</v>
      </c>
      <c r="G498" s="117">
        <f>+[2]งบสพฐ!K1100+[2]งบสพฐ!L1100</f>
        <v>0</v>
      </c>
      <c r="H498" s="117">
        <f>+D498-E498-F498-G498</f>
        <v>0</v>
      </c>
      <c r="I498" s="48" t="s">
        <v>47</v>
      </c>
    </row>
    <row r="499" spans="1:9" ht="18.600000000000001" hidden="1" x14ac:dyDescent="0.25">
      <c r="A499" s="115"/>
      <c r="B499" s="53"/>
      <c r="C499" s="53"/>
      <c r="D499" s="116">
        <f>+[3]งบสพฐ!F272</f>
        <v>0</v>
      </c>
      <c r="E499" s="117"/>
      <c r="F499" s="117"/>
      <c r="G499" s="117">
        <f>+[3]งบสพฐ!K272+[3]งบสพฐ!L272</f>
        <v>0</v>
      </c>
      <c r="H499" s="117">
        <f>+D499-E499-F499-G499</f>
        <v>0</v>
      </c>
      <c r="I499" s="48"/>
    </row>
    <row r="500" spans="1:9" ht="37.200000000000003" x14ac:dyDescent="0.25">
      <c r="A500" s="438" t="str">
        <f>+[5]ระบบการควบคุมฯ!A1647</f>
        <v>จ</v>
      </c>
      <c r="B500" s="439" t="str">
        <f>+[5]ระบบการควบคุมฯ!B1647</f>
        <v xml:space="preserve">แผนงานบูรณาการป้องกัน ปราบปรามและแก้ไขปัญหายาเสพติด </v>
      </c>
      <c r="C500" s="466">
        <f>+[5]ระบบการควบคุมฯ!C1647</f>
        <v>0</v>
      </c>
      <c r="D500" s="441">
        <f t="shared" ref="D500:H502" si="125">+D501</f>
        <v>0</v>
      </c>
      <c r="E500" s="441">
        <f t="shared" si="125"/>
        <v>0</v>
      </c>
      <c r="F500" s="441">
        <f t="shared" si="125"/>
        <v>0</v>
      </c>
      <c r="G500" s="441">
        <f t="shared" si="125"/>
        <v>0</v>
      </c>
      <c r="H500" s="441">
        <f t="shared" si="125"/>
        <v>0</v>
      </c>
      <c r="I500" s="467"/>
    </row>
    <row r="501" spans="1:9" ht="37.200000000000003" x14ac:dyDescent="0.25">
      <c r="A501" s="879">
        <f>+[5]ระบบการควบคุมฯ!A1648</f>
        <v>1</v>
      </c>
      <c r="B501" s="880" t="str">
        <f>+[5]ระบบการควบคุมฯ!B1648</f>
        <v xml:space="preserve">โครงการป้องกันและแก้ไขปัญหายาเสพติดในสถานศึกษา    </v>
      </c>
      <c r="C501" s="880" t="str">
        <f>+[5]ระบบการควบคุมฯ!C1648</f>
        <v xml:space="preserve">20004 0600 3800 5000002  </v>
      </c>
      <c r="D501" s="881">
        <f t="shared" si="125"/>
        <v>0</v>
      </c>
      <c r="E501" s="881">
        <f t="shared" si="125"/>
        <v>0</v>
      </c>
      <c r="F501" s="881">
        <f t="shared" si="125"/>
        <v>0</v>
      </c>
      <c r="G501" s="881">
        <f t="shared" si="125"/>
        <v>0</v>
      </c>
      <c r="H501" s="881">
        <f t="shared" si="125"/>
        <v>0</v>
      </c>
      <c r="I501" s="882"/>
    </row>
    <row r="502" spans="1:9" ht="37.200000000000003" x14ac:dyDescent="0.25">
      <c r="A502" s="163">
        <f>+[5]ระบบการควบคุมฯ!A1649</f>
        <v>1.1000000000000001</v>
      </c>
      <c r="B502" s="37" t="str">
        <f>+[5]ระบบการควบคุมฯ!B1649</f>
        <v xml:space="preserve"> กิจกรรมป้องกันและแก้ไขปัญหายาเสพติดในสถานศึกษาในสถานศึกษา  </v>
      </c>
      <c r="C502" s="37">
        <f>+[2]งบสพฐ!C1107</f>
        <v>0</v>
      </c>
      <c r="D502" s="164">
        <f>+D503</f>
        <v>0</v>
      </c>
      <c r="E502" s="164">
        <f t="shared" si="125"/>
        <v>0</v>
      </c>
      <c r="F502" s="164">
        <f t="shared" si="125"/>
        <v>0</v>
      </c>
      <c r="G502" s="164">
        <f t="shared" si="125"/>
        <v>0</v>
      </c>
      <c r="H502" s="164">
        <f t="shared" si="125"/>
        <v>0</v>
      </c>
      <c r="I502" s="40"/>
    </row>
    <row r="503" spans="1:9" ht="18.600000000000001" x14ac:dyDescent="0.25">
      <c r="A503" s="118"/>
      <c r="B503" s="100" t="str">
        <f>+[5]ระบบการควบคุมฯ!B1650</f>
        <v xml:space="preserve"> งบรายจ่ายอื่น 7011500</v>
      </c>
      <c r="C503" s="60" t="str">
        <f>+C501</f>
        <v xml:space="preserve">20004 0600 3800 5000002  </v>
      </c>
      <c r="D503" s="119">
        <f>SUM(D504:D518)</f>
        <v>0</v>
      </c>
      <c r="E503" s="119">
        <f>SUM(E504:E518)</f>
        <v>0</v>
      </c>
      <c r="F503" s="119">
        <f>SUM(F504:F518)</f>
        <v>0</v>
      </c>
      <c r="G503" s="119">
        <f>SUM(G504:G518)</f>
        <v>0</v>
      </c>
      <c r="H503" s="119">
        <f>SUM(H504:H518)</f>
        <v>0</v>
      </c>
      <c r="I503" s="45"/>
    </row>
    <row r="504" spans="1:9" ht="93" hidden="1" x14ac:dyDescent="0.25">
      <c r="A504" s="115" t="str">
        <f>+[5]ระบบการควบคุมฯ!A1651</f>
        <v>1.1.1</v>
      </c>
      <c r="B504" s="53" t="str">
        <f>+[5]ระบบการควบคุมฯ!B1651</f>
        <v xml:space="preserve">1. สนับสนุนการดำเนินงานการป้องกันและแก้ไขปัญหายาเสพติดในสถานศึกษา จำนวนเงิน 20,000.-บาท จัดสรรครั้งที่ 148 รวมครั้งที่ 600   21 โรงเรียนๆละ 3,300.-บาท </v>
      </c>
      <c r="C504" s="53" t="str">
        <f>+[5]ระบบการควบคุมฯ!C1651</f>
        <v>ศธ 04002/ว50448 ลว 12 ธ.ค. 68 ครั้งที่ 148</v>
      </c>
      <c r="D504" s="116">
        <f>+[5]ระบบการควบคุมฯ!F1651</f>
        <v>0</v>
      </c>
      <c r="E504" s="117">
        <f>+[5]ระบบการควบคุมฯ!G1651+[5]ระบบการควบคุมฯ!H1651</f>
        <v>0</v>
      </c>
      <c r="F504" s="116">
        <f>+[5]ระบบการควบคุมฯ!I1651+[5]ระบบการควบคุมฯ!J1651</f>
        <v>0</v>
      </c>
      <c r="G504" s="117">
        <f>+[5]ระบบการควบคุมฯ!K1651+[5]ระบบการควบคุมฯ!L1651</f>
        <v>0</v>
      </c>
      <c r="H504" s="117">
        <f t="shared" ref="H504:H509" si="126">+D504-E504-F504-G504</f>
        <v>0</v>
      </c>
      <c r="I504" s="48" t="s">
        <v>12</v>
      </c>
    </row>
    <row r="505" spans="1:9" ht="130.19999999999999" hidden="1" x14ac:dyDescent="0.25">
      <c r="A505" s="115" t="str">
        <f>+[5]ระบบการควบคุมฯ!A1652</f>
        <v>1.1.2</v>
      </c>
      <c r="B505" s="53" t="str">
        <f>+[5]ระบบการควบคุมฯ!B1652</f>
        <v xml:space="preserve">ค่าใช้จ่ายในการประชุมปฏิบัติการยกร่างและจัดทำแนวทางการจัดการเรียนรู้เพื่อพัฒนาทักษะสมอง (Executive Functions : EF) ในสถานศึกษา ระหว่างวันที่ 19 – 21 กุมภาพันธ์ 2569 ณ โรงแรมบางกอกพาเลส กรุงเทพมหานคร </v>
      </c>
      <c r="C505" s="53" t="str">
        <f>+[5]ระบบการควบคุมฯ!C1652</f>
        <v>ศธ 04002/ว2889 ลว 19 ก.พ. 69 ครั้งที่ 313</v>
      </c>
      <c r="D505" s="116">
        <f>+[5]ระบบการควบคุมฯ!F1652</f>
        <v>0</v>
      </c>
      <c r="E505" s="117">
        <f>+[5]ระบบการควบคุมฯ!G1652+[5]ระบบการควบคุมฯ!H1652</f>
        <v>0</v>
      </c>
      <c r="F505" s="116">
        <f>+[5]ระบบการควบคุมฯ!I1652+[5]ระบบการควบคุมฯ!J1652</f>
        <v>0</v>
      </c>
      <c r="G505" s="117">
        <f>+[5]ระบบการควบคุมฯ!K1652+[5]ระบบการควบคุมฯ!L1652</f>
        <v>0</v>
      </c>
      <c r="H505" s="117">
        <f t="shared" si="126"/>
        <v>0</v>
      </c>
      <c r="I505" s="48" t="s">
        <v>42</v>
      </c>
    </row>
    <row r="506" spans="1:9" ht="93" hidden="1" x14ac:dyDescent="0.25">
      <c r="A506" s="115" t="str">
        <f>+[5]ระบบการควบคุมฯ!A1653</f>
        <v>1.1.3</v>
      </c>
      <c r="B506" s="35" t="str">
        <f>+[5]ระบบการควบคุมฯ!B1653</f>
        <v xml:space="preserve">สนับสนุนการดำเนินการป้องกันเด็กและแก้ไขปัญหายาเสพติดในสถานศึกษาจัดสรรครั้งที่ 148 รวมครั้งที่ 600   21 โรงเรียนๆละ 3,300.-บาท </v>
      </c>
      <c r="C506" s="53" t="str">
        <f>+[5]ระบบการควบคุมฯ!C1653</f>
        <v>ศธ 04002/ว9128    ลว 29 พ.ค. 69 ครั้งที่ 600</v>
      </c>
      <c r="D506" s="116">
        <f>+[5]ระบบการควบคุมฯ!F1653</f>
        <v>0</v>
      </c>
      <c r="E506" s="117">
        <f>+[5]ระบบการควบคุมฯ!G1653+[5]ระบบการควบคุมฯ!H1653</f>
        <v>0</v>
      </c>
      <c r="F506" s="116">
        <f>+[5]ระบบการควบคุมฯ!I1653+[5]ระบบการควบคุมฯ!J1653</f>
        <v>0</v>
      </c>
      <c r="G506" s="117">
        <f>+[5]ระบบการควบคุมฯ!K1653+[5]ระบบการควบคุมฯ!L1653</f>
        <v>0</v>
      </c>
      <c r="H506" s="117">
        <f t="shared" si="126"/>
        <v>0</v>
      </c>
      <c r="I506" s="48" t="s">
        <v>12</v>
      </c>
    </row>
    <row r="507" spans="1:9" ht="186" hidden="1" x14ac:dyDescent="0.25">
      <c r="A507" s="115" t="str">
        <f>+[5]ระบบการควบคุมฯ!A1654</f>
        <v>1.1.4</v>
      </c>
      <c r="B507" s="35" t="str">
        <f>+[5]ระบบการควบคุมฯ!B1654</f>
        <v>ค่าใช้จ่ายในการเดินทางเข้าร่วมประชุมเตรียมการและการประชุมเชิงปฏิบัติการเสริมสร้างศักยภาพผู้อำนวยการกลุ่มส่งเสริมการจัดการศึกษา ด้านการดำเนินงานป้องกันและแก้ไขปัญหายาเสพติด ในสถานศึกษา ระหว่างวันที่ 15 – 17 สิงหาคม 2569 ณ โรงแรมดิ ไอเดิล โฮเท็ล แอนด์ เรสซิเดนซ์ จังหวัดปทุมธานี</v>
      </c>
      <c r="C507" s="53" t="str">
        <f>+[5]ระบบการควบคุมฯ!C1654</f>
        <v>ศธ 04002/ว13920  ลว 11 ส.ค. 69 ครั้งที่ 847</v>
      </c>
      <c r="D507" s="116">
        <f>+[5]ระบบการควบคุมฯ!F1654</f>
        <v>0</v>
      </c>
      <c r="E507" s="117">
        <f>+[5]ระบบการควบคุมฯ!G1654+[5]ระบบการควบคุมฯ!H1654</f>
        <v>0</v>
      </c>
      <c r="F507" s="116">
        <f>+[5]ระบบการควบคุมฯ!I1654+[5]ระบบการควบคุมฯ!J1654</f>
        <v>0</v>
      </c>
      <c r="G507" s="117">
        <f>+[5]ระบบการควบคุมฯ!K1654+[5]ระบบการควบคุมฯ!L1654</f>
        <v>0</v>
      </c>
      <c r="H507" s="117">
        <f t="shared" si="126"/>
        <v>0</v>
      </c>
      <c r="I507" s="167" t="s">
        <v>12</v>
      </c>
    </row>
    <row r="508" spans="1:9" ht="55.8" hidden="1" x14ac:dyDescent="0.25">
      <c r="A508" s="115" t="str">
        <f>+[5]ระบบการควบคุมฯ!A1655</f>
        <v>1)</v>
      </c>
      <c r="B508" s="35" t="str">
        <f>+[5]ระบบการควบคุมฯ!B1655</f>
        <v xml:space="preserve">ค่าใช้จ่ายสนับสนุนการดำเนินงานโครงการป้องกันและแก้ไขปัญหายาเสพติดในสถานศึกษา ประจำปี 2569 </v>
      </c>
      <c r="C508" s="53" t="str">
        <f>+[5]ระบบการควบคุมฯ!C1655</f>
        <v>ศธ 04002/ว14374  ลว. 17 ส.ค. 69 ครั้งที่ 873</v>
      </c>
      <c r="D508" s="116">
        <f>+[5]ระบบการควบคุมฯ!F1655</f>
        <v>0</v>
      </c>
      <c r="E508" s="117">
        <f>+[5]ระบบการควบคุมฯ!G1655+[5]ระบบการควบคุมฯ!H1655</f>
        <v>0</v>
      </c>
      <c r="F508" s="116">
        <f>+[5]ระบบการควบคุมฯ!I1655+[5]ระบบการควบคุมฯ!J1655</f>
        <v>0</v>
      </c>
      <c r="G508" s="117">
        <f>+[5]ระบบการควบคุมฯ!K1655+[5]ระบบการควบคุมฯ!L1655</f>
        <v>0</v>
      </c>
      <c r="H508" s="117">
        <f t="shared" si="126"/>
        <v>0</v>
      </c>
      <c r="I508" s="50"/>
    </row>
    <row r="509" spans="1:9" ht="55.8" hidden="1" customHeight="1" x14ac:dyDescent="0.25">
      <c r="A509" s="115">
        <f>+[2]งบสพฐ!A1111</f>
        <v>0</v>
      </c>
      <c r="B509" s="53">
        <f>+[2]งบสพฐ!B1111</f>
        <v>0</v>
      </c>
      <c r="C509" s="53">
        <f>+[2]งบสพฐ!C1111</f>
        <v>0</v>
      </c>
      <c r="D509" s="166">
        <f>+[2]งบสพฐ!D1111</f>
        <v>0</v>
      </c>
      <c r="E509" s="165">
        <f>+[2]งบสพฐ!G1111+[2]งบสพฐ!H1111</f>
        <v>0</v>
      </c>
      <c r="F509" s="165">
        <f>+[2]งบสพฐ!I1111+[2]งบสพฐ!J1111</f>
        <v>0</v>
      </c>
      <c r="G509" s="165">
        <f>+[2]งบสพฐ!K1111+[2]งบสพฐ!L1111</f>
        <v>0</v>
      </c>
      <c r="H509" s="165">
        <f t="shared" si="126"/>
        <v>0</v>
      </c>
      <c r="I509" s="48" t="s">
        <v>45</v>
      </c>
    </row>
    <row r="510" spans="1:9" ht="18.600000000000001" hidden="1" customHeight="1" x14ac:dyDescent="0.25">
      <c r="A510" s="115"/>
      <c r="B510" s="53"/>
      <c r="C510" s="53">
        <f>+[2]งบสพฐ!C1112</f>
        <v>0</v>
      </c>
      <c r="D510" s="166"/>
      <c r="E510" s="165"/>
      <c r="F510" s="165"/>
      <c r="G510" s="165"/>
      <c r="H510" s="165"/>
      <c r="I510" s="50"/>
    </row>
    <row r="511" spans="1:9" ht="37.200000000000003" hidden="1" customHeight="1" x14ac:dyDescent="0.25">
      <c r="A511" s="115">
        <f>+[2]งบสพฐ!A1113</f>
        <v>0</v>
      </c>
      <c r="B511" s="53">
        <f>+[2]งบสพฐ!B1113</f>
        <v>0</v>
      </c>
      <c r="C511" s="53">
        <f>+[2]งบสพฐ!C1113</f>
        <v>0</v>
      </c>
      <c r="D511" s="166">
        <f>+[2]งบสพฐ!D1113</f>
        <v>0</v>
      </c>
      <c r="E511" s="165">
        <f>+[2]งบสพฐ!G1113+[2]งบสพฐ!H1113</f>
        <v>0</v>
      </c>
      <c r="F511" s="165">
        <f>+[2]งบสพฐ!I1113+[2]งบสพฐ!J1113</f>
        <v>0</v>
      </c>
      <c r="G511" s="165">
        <f>+[2]งบสพฐ!K1113+[2]งบสพฐ!L1113</f>
        <v>0</v>
      </c>
      <c r="H511" s="165">
        <f>+D511-E511-F511-G511</f>
        <v>0</v>
      </c>
      <c r="I511" s="48" t="s">
        <v>12</v>
      </c>
    </row>
    <row r="512" spans="1:9" ht="18.600000000000001" hidden="1" customHeight="1" x14ac:dyDescent="0.25">
      <c r="A512" s="115"/>
      <c r="B512" s="53"/>
      <c r="C512" s="53">
        <f>+[2]งบสพฐ!C1114</f>
        <v>0</v>
      </c>
      <c r="D512" s="166"/>
      <c r="E512" s="165"/>
      <c r="F512" s="165"/>
      <c r="G512" s="165"/>
      <c r="H512" s="165"/>
      <c r="I512" s="50"/>
    </row>
    <row r="513" spans="1:9" ht="55.8" hidden="1" customHeight="1" x14ac:dyDescent="0.25">
      <c r="A513" s="115">
        <f>+[2]งบสพฐ!A1115</f>
        <v>0</v>
      </c>
      <c r="B513" s="53">
        <f>+[3]งบสพฐ!B901</f>
        <v>0</v>
      </c>
      <c r="C513" s="53">
        <f>+[3]งบสพฐ!C901</f>
        <v>0</v>
      </c>
      <c r="D513" s="166"/>
      <c r="E513" s="165">
        <f>+[2]งบสพฐ!G1115+[2]งบสพฐ!H1115</f>
        <v>0</v>
      </c>
      <c r="F513" s="165">
        <f>+[2]งบสพฐ!I1115+[2]งบสพฐ!J1115</f>
        <v>0</v>
      </c>
      <c r="G513" s="165">
        <f>+[2]งบสพฐ!K1115+[2]งบสพฐ!L1115</f>
        <v>0</v>
      </c>
      <c r="H513" s="165">
        <f>+D513-E513-F513-G513</f>
        <v>0</v>
      </c>
      <c r="I513" s="48" t="s">
        <v>45</v>
      </c>
    </row>
    <row r="514" spans="1:9" ht="18.600000000000001" hidden="1" customHeight="1" x14ac:dyDescent="0.25">
      <c r="A514" s="115"/>
      <c r="B514" s="53"/>
      <c r="C514" s="53">
        <f>+[3]งบสพฐ!C902</f>
        <v>0</v>
      </c>
      <c r="D514" s="166"/>
      <c r="E514" s="165"/>
      <c r="F514" s="165"/>
      <c r="G514" s="165"/>
      <c r="H514" s="165"/>
      <c r="I514" s="50"/>
    </row>
    <row r="515" spans="1:9" ht="18.600000000000001" hidden="1" customHeight="1" x14ac:dyDescent="0.25">
      <c r="A515" s="115"/>
      <c r="B515" s="53"/>
      <c r="C515" s="53"/>
      <c r="D515" s="166"/>
      <c r="E515" s="165"/>
      <c r="F515" s="165"/>
      <c r="G515" s="165"/>
      <c r="H515" s="165"/>
      <c r="I515" s="50"/>
    </row>
    <row r="516" spans="1:9" ht="18.600000000000001" hidden="1" customHeight="1" x14ac:dyDescent="0.25">
      <c r="A516" s="115"/>
      <c r="B516" s="53"/>
      <c r="C516" s="53"/>
      <c r="D516" s="166"/>
      <c r="E516" s="165"/>
      <c r="F516" s="165"/>
      <c r="G516" s="165"/>
      <c r="H516" s="165"/>
      <c r="I516" s="50"/>
    </row>
    <row r="517" spans="1:9" ht="18.600000000000001" hidden="1" customHeight="1" x14ac:dyDescent="0.25">
      <c r="A517" s="115"/>
      <c r="B517" s="53"/>
      <c r="C517" s="53"/>
      <c r="D517" s="166"/>
      <c r="E517" s="165"/>
      <c r="F517" s="165"/>
      <c r="G517" s="165"/>
      <c r="H517" s="165"/>
      <c r="I517" s="50"/>
    </row>
    <row r="518" spans="1:9" ht="18.600000000000001" hidden="1" customHeight="1" x14ac:dyDescent="0.25">
      <c r="A518" s="115"/>
      <c r="B518" s="53"/>
      <c r="C518" s="53"/>
      <c r="D518" s="166"/>
      <c r="E518" s="165"/>
      <c r="F518" s="165"/>
      <c r="G518" s="165"/>
      <c r="H518" s="165"/>
      <c r="I518" s="50"/>
    </row>
    <row r="519" spans="1:9" ht="37.200000000000003" x14ac:dyDescent="0.25">
      <c r="A519" s="79" t="str">
        <f>+[5]ระบบการควบคุมฯ!A1666</f>
        <v>ฉ</v>
      </c>
      <c r="B519" s="61" t="str">
        <f>+[5]ระบบการควบคุมฯ!B1666</f>
        <v>แผนบูรณาการต่อต้านการทุจริตและประพฤติมิชอบ</v>
      </c>
      <c r="C519" s="61" t="str">
        <f>+[5]ระบบการควบคุมฯ!C1666</f>
        <v>20004 6020 3900 2000000</v>
      </c>
      <c r="D519" s="80">
        <f>+D520</f>
        <v>0</v>
      </c>
      <c r="E519" s="80">
        <f>+E520</f>
        <v>0</v>
      </c>
      <c r="F519" s="80">
        <f>+F520</f>
        <v>0</v>
      </c>
      <c r="G519" s="80">
        <f>+G520</f>
        <v>0</v>
      </c>
      <c r="H519" s="80">
        <f>+H520</f>
        <v>0</v>
      </c>
      <c r="I519" s="62"/>
    </row>
    <row r="520" spans="1:9" ht="55.8" x14ac:dyDescent="0.25">
      <c r="A520" s="335">
        <f>+[5]ระบบการควบคุมฯ!A1667</f>
        <v>1</v>
      </c>
      <c r="B520" s="336" t="str">
        <f>+[5]ระบบการควบคุมฯ!B1667</f>
        <v xml:space="preserve">โครงการเสริมสร้างคุณธรรม จริยธรรม และธรรมาภิบาลในสถานศึกษาและสำนักงานเขตพื้นที่ </v>
      </c>
      <c r="C520" s="336" t="str">
        <f>+[5]ระบบการควบคุมฯ!C1667</f>
        <v>20004 6020 3900 2000000</v>
      </c>
      <c r="D520" s="168">
        <f>+D521</f>
        <v>0</v>
      </c>
      <c r="E520" s="168">
        <f t="shared" ref="E520:H520" si="127">+E521</f>
        <v>0</v>
      </c>
      <c r="F520" s="168">
        <f t="shared" si="127"/>
        <v>0</v>
      </c>
      <c r="G520" s="168">
        <f t="shared" si="127"/>
        <v>0</v>
      </c>
      <c r="H520" s="168">
        <f t="shared" si="127"/>
        <v>0</v>
      </c>
      <c r="I520" s="63"/>
    </row>
    <row r="521" spans="1:9" ht="18.600000000000001" x14ac:dyDescent="0.25">
      <c r="A521" s="118"/>
      <c r="B521" s="100" t="str">
        <f>+[5]ระบบการควบคุมฯ!B1668</f>
        <v>งบดำเนินงาน 70112XX</v>
      </c>
      <c r="C521" s="60"/>
      <c r="D521" s="119">
        <f>+D523+D526+D531</f>
        <v>0</v>
      </c>
      <c r="E521" s="119">
        <f>+E523+E526+E531</f>
        <v>0</v>
      </c>
      <c r="F521" s="119">
        <f>+F523+F526+F531</f>
        <v>0</v>
      </c>
      <c r="G521" s="119">
        <f>+G523+G526+G531</f>
        <v>0</v>
      </c>
      <c r="H521" s="119">
        <f>+H523+H526+H531</f>
        <v>0</v>
      </c>
      <c r="I521" s="45"/>
    </row>
    <row r="522" spans="1:9" ht="55.8" x14ac:dyDescent="0.25">
      <c r="A522" s="163">
        <f>+[5]ระบบการควบคุมฯ!A1669</f>
        <v>1.1000000000000001</v>
      </c>
      <c r="B522" s="37" t="str">
        <f>+[5]ระบบการควบคุมฯ!B1669</f>
        <v xml:space="preserve">กิจกรรมเสริมสร้างคุณธรรม จริยธรรมและความตระหนักรู้ในการป้องกันและปราบปรามการทุจริต  </v>
      </c>
      <c r="C522" s="64" t="str">
        <f>+[5]ระบบการควบคุมฯ!C1669</f>
        <v xml:space="preserve">20004 70 00118 00000  </v>
      </c>
      <c r="D522" s="164">
        <f t="shared" ref="D522:I522" si="128">+D523</f>
        <v>0</v>
      </c>
      <c r="E522" s="164">
        <f t="shared" si="128"/>
        <v>0</v>
      </c>
      <c r="F522" s="164">
        <f t="shared" si="128"/>
        <v>0</v>
      </c>
      <c r="G522" s="164">
        <f t="shared" si="128"/>
        <v>0</v>
      </c>
      <c r="H522" s="164">
        <f t="shared" si="128"/>
        <v>0</v>
      </c>
      <c r="I522" s="164">
        <f t="shared" si="128"/>
        <v>0</v>
      </c>
    </row>
    <row r="523" spans="1:9" ht="18.600000000000001" x14ac:dyDescent="0.25">
      <c r="A523" s="118"/>
      <c r="B523" s="100" t="str">
        <f>+[5]ระบบการควบคุมฯ!B1670</f>
        <v xml:space="preserve"> งบดำเนินงาน 70112xx</v>
      </c>
      <c r="C523" s="60" t="str">
        <f>+C520</f>
        <v>20004 6020 3900 2000000</v>
      </c>
      <c r="D523" s="119">
        <f>SUM(D524:D524)</f>
        <v>0</v>
      </c>
      <c r="E523" s="119">
        <f>SUM(E524:E524)</f>
        <v>0</v>
      </c>
      <c r="F523" s="119">
        <f>SUM(F524:F524)</f>
        <v>0</v>
      </c>
      <c r="G523" s="119">
        <f>SUM(G524:G524)</f>
        <v>0</v>
      </c>
      <c r="H523" s="119">
        <f>SUM(H524:H524)</f>
        <v>0</v>
      </c>
      <c r="I523" s="45"/>
    </row>
    <row r="524" spans="1:9" ht="156" hidden="1" x14ac:dyDescent="0.25">
      <c r="A524" s="115" t="str">
        <f>+[5]ระบบการควบคุมฯ!A1671</f>
        <v>1.1.1</v>
      </c>
      <c r="B524" s="405" t="str">
        <f>+[5]ระบบการควบคุมฯ!B1671</f>
        <v xml:space="preserve">ค่าใช้จ่ายในการเดินทางเข้าร่วมประชุมเตรียมการและการแลกเปลี่ยนเรียนรู้ การนำเสนอผลงาน และการประกวดแข่งขันกิจกรรมการเรียนรู้ ภายใต้โครงการเสริมสร้างคุณธรรม จริยธรรม และธรรมาภิบาลในสถานศึกษาและสำนักงานเขตพื้นที่การศึกษา (โครงการโรงเรียนสุจริต) ประจำปีงบประมาณ พ.ศ. 2568 ระดับประเทศ  ระหว่างวันที่ 1 – 5 กุมภาพันธ์ 2569 ณ โรงแรมเอวาน่า กรุงเทพมหานคร </v>
      </c>
      <c r="C524" s="406" t="str">
        <f>+[5]ระบบการควบคุมฯ!C1671</f>
        <v>ศธ 04002/ว2860 ลว 18 ก.พ. 69 ครั้งที่ 311</v>
      </c>
      <c r="D524" s="166">
        <f>+[5]ระบบการควบคุมฯ!F1671</f>
        <v>0</v>
      </c>
      <c r="E524" s="117">
        <f>+[5]ระบบการควบคุมฯ!G1671+[5]ระบบการควบคุมฯ!H1671</f>
        <v>0</v>
      </c>
      <c r="F524" s="165">
        <f>+[5]ระบบการควบคุมฯ!I1671+[5]ระบบการควบคุมฯ!J1671</f>
        <v>0</v>
      </c>
      <c r="G524" s="117">
        <f>+[5]ระบบการควบคุมฯ!K1671+[5]ระบบการควบคุมฯ!L1671</f>
        <v>0</v>
      </c>
      <c r="H524" s="165">
        <f t="shared" ref="H524" si="129">+D524-E524-F524-G524</f>
        <v>0</v>
      </c>
      <c r="I524" s="57" t="s">
        <v>42</v>
      </c>
    </row>
    <row r="525" spans="1:9" ht="74.400000000000006" x14ac:dyDescent="0.25">
      <c r="A525" s="163">
        <f>+[5]ระบบการควบคุมฯ!A1675</f>
        <v>1.2</v>
      </c>
      <c r="B525" s="37" t="str">
        <f>+[5]ระบบการควบคุมฯ!B1675</f>
        <v>กิจกรรมการบูรณาการระบบการประเมินด้านคุณธรรมและความโปร่งใสในการดำเนินงานของหน่วยงาน</v>
      </c>
      <c r="C525" s="37" t="str">
        <f>+[5]ระบบการควบคุมฯ!C1675</f>
        <v>20004 70 00060 00000</v>
      </c>
      <c r="D525" s="164">
        <f>+D526</f>
        <v>0</v>
      </c>
      <c r="E525" s="164">
        <f>+E526</f>
        <v>0</v>
      </c>
      <c r="F525" s="164">
        <f>+F526</f>
        <v>0</v>
      </c>
      <c r="G525" s="164">
        <f>+G526</f>
        <v>0</v>
      </c>
      <c r="H525" s="164">
        <f>+H526</f>
        <v>0</v>
      </c>
      <c r="I525" s="102"/>
    </row>
    <row r="526" spans="1:9" ht="37.200000000000003" x14ac:dyDescent="0.25">
      <c r="A526" s="118"/>
      <c r="B526" s="100" t="str">
        <f>+[5]ระบบการควบคุมฯ!B1676</f>
        <v xml:space="preserve"> งบดำเนินงาน 70112xx</v>
      </c>
      <c r="C526" s="100" t="str">
        <f>+[5]ระบบการควบคุมฯ!C1676</f>
        <v>20004 6020 3900 2000000</v>
      </c>
      <c r="D526" s="119">
        <f>SUM(D527:D529)</f>
        <v>0</v>
      </c>
      <c r="E526" s="119">
        <f>SUM(E527:E529)</f>
        <v>0</v>
      </c>
      <c r="F526" s="119">
        <f>SUM(F527:F529)</f>
        <v>0</v>
      </c>
      <c r="G526" s="119">
        <f>SUM(G527:G529)</f>
        <v>0</v>
      </c>
      <c r="H526" s="119">
        <f>SUM(H527:H529)</f>
        <v>0</v>
      </c>
      <c r="I526" s="169"/>
    </row>
    <row r="527" spans="1:9" ht="186" hidden="1" x14ac:dyDescent="0.25">
      <c r="A527" s="115" t="str">
        <f>+[5]ระบบการควบคุมฯ!A1677</f>
        <v>1.2.1</v>
      </c>
      <c r="B527" s="53" t="str">
        <f>+[5]ระบบการควบคุมฯ!B1677</f>
        <v>1. คำใช้จ่ายในการดำเนินกิจกรรมตามโครงการโรงเรียนสุจริต การนิเทศ กำกับ ติดตาม แบบบูรณาการ จำนวน 120,000.-บาท และ 2. ค่าใช้จ่ายในการส่งเสริมความโปร่งใสในสำนักงานเขตพื้นที่การศึกษา จำนวนเงิน  5,000.-บาท 1. 6 กค 69 จัดสรรงบประมาณให้ร.ร. 22,500 บาท 2. 13 กค 69 จัดสรรงบให้ร.ร. 9800 บาท</v>
      </c>
      <c r="C527" s="35" t="str">
        <f>+[5]ระบบการควบคุมฯ!C1677</f>
        <v>ที่ ศธ 04002/ว8185 ลว. 15 พ.ค. 69 ครั้งที่ 545</v>
      </c>
      <c r="D527" s="166">
        <f>+[5]ระบบการควบคุมฯ!F1677</f>
        <v>0</v>
      </c>
      <c r="E527" s="165">
        <f>+[5]ระบบการควบคุมฯ!G1677+[5]ระบบการควบคุมฯ!H1677</f>
        <v>0</v>
      </c>
      <c r="F527" s="165">
        <f>+[5]ระบบการควบคุมฯ!I1677+[5]ระบบการควบคุมฯ!J1677</f>
        <v>0</v>
      </c>
      <c r="G527" s="165">
        <f>+[5]ระบบการควบคุมฯ!K1677+[5]ระบบการควบคุมฯ!L1677</f>
        <v>0</v>
      </c>
      <c r="H527" s="165">
        <f t="shared" ref="H527:H529" si="130">+D527-E527-F527-G527</f>
        <v>0</v>
      </c>
      <c r="I527" s="57" t="s">
        <v>228</v>
      </c>
    </row>
    <row r="528" spans="1:9" ht="167.4" hidden="1" x14ac:dyDescent="0.25">
      <c r="A528" s="115" t="str">
        <f>+[5]ระบบการควบคุมฯ!A1678</f>
        <v>1.2.2</v>
      </c>
      <c r="B528" s="53" t="str">
        <f>+[5]ระบบการควบคุมฯ!B1678</f>
        <v>ค่าใช้จ่ายในการเดินทางเข้าร่วมการอบรมเชิงปฏิบัติการแนวทางการส่งเสริมความโปร่งใสในสำนักงานเขตพื้นที่การศึกษา (Open Data Integrity and Transparency Assessment: OIT) : ประจำปีงบประมาณ พ.ศ. 2569 ระหว่างวันที่ 8 - 10 มิถุนายน 2569 ณ โรงแรมริเวอร์ไซด์ กรุงเทพมหานคร</v>
      </c>
      <c r="C528" s="35" t="str">
        <f>+[5]ระบบการควบคุมฯ!C1678</f>
        <v>ที่ ศธ 04002/ว9987  ลว. 16 มิ.ย. 69 ครั้งที่ 645</v>
      </c>
      <c r="D528" s="166">
        <f>+[5]ระบบการควบคุมฯ!F1678</f>
        <v>0</v>
      </c>
      <c r="E528" s="165">
        <f>+[5]ระบบการควบคุมฯ!G1678+[5]ระบบการควบคุมฯ!H1678</f>
        <v>0</v>
      </c>
      <c r="F528" s="165">
        <f>+[5]ระบบการควบคุมฯ!I1678+[5]ระบบการควบคุมฯ!J1678</f>
        <v>0</v>
      </c>
      <c r="G528" s="165">
        <f>+[5]ระบบการควบคุมฯ!K1678+[5]ระบบการควบคุมฯ!L1678</f>
        <v>0</v>
      </c>
      <c r="H528" s="165">
        <f t="shared" si="130"/>
        <v>0</v>
      </c>
      <c r="I528" s="48" t="s">
        <v>16</v>
      </c>
    </row>
    <row r="529" spans="1:9" ht="186" hidden="1" x14ac:dyDescent="0.25">
      <c r="A529" s="115" t="str">
        <f>+[5]ระบบการควบคุมฯ!A1679</f>
        <v>1.2.3</v>
      </c>
      <c r="B529" s="53" t="str">
        <f>+[5]ระบบการควบคุมฯ!B1679</f>
        <v>เข้าร่วมประชุมเชิงปฏิบัติการพิจารณาการให้คะแนนและการตรวจสอบการให้คะแนนการส่งเสริม    ความโปร่งใส ในสำนักงานเขตพื้นที่การศึกษา (Open Data Integrity and Transparency Assessment: OIT+) ประจำปีงบประมาณ พ.ศ. ๒๕๖๙ ระหว่างวันที่ ๙ – ๑๑  สิงหาคม ๒๕๖๙ ณ โรงแรมนูโว ซิตี</v>
      </c>
      <c r="C529" s="35" t="str">
        <f>+[5]ระบบการควบคุมฯ!C1679</f>
        <v>ที่ ศธ 04002/ว13995 ลว. 11 สิงหาคม 69 ครั้งที่ 855</v>
      </c>
      <c r="D529" s="166">
        <f>+[5]ระบบการควบคุมฯ!F1679</f>
        <v>0</v>
      </c>
      <c r="E529" s="165">
        <f>+[5]ระบบการควบคุมฯ!G1679+[5]ระบบการควบคุมฯ!H1679</f>
        <v>0</v>
      </c>
      <c r="F529" s="165">
        <f>+[5]ระบบการควบคุมฯ!I1679+[5]ระบบการควบคุมฯ!J1679</f>
        <v>0</v>
      </c>
      <c r="G529" s="165">
        <f>+[5]ระบบการควบคุมฯ!K1679+[5]ระบบการควบคุมฯ!L1679</f>
        <v>0</v>
      </c>
      <c r="H529" s="165">
        <f t="shared" si="130"/>
        <v>0</v>
      </c>
      <c r="I529" s="48" t="s">
        <v>241</v>
      </c>
    </row>
    <row r="530" spans="1:9" ht="55.8" x14ac:dyDescent="0.25">
      <c r="A530" s="407">
        <f>+[5]ระบบการควบคุมฯ!A1680</f>
        <v>1.3</v>
      </c>
      <c r="B530" s="37" t="str">
        <f>+[5]ระบบการควบคุมฯ!B1680</f>
        <v xml:space="preserve">กิจกรรมเสริมสร้างธรรมาภิบาลเพื่อเพิ่มประสิทธิภาพในการบริหารจัดการ      </v>
      </c>
      <c r="C530" s="37" t="str">
        <f>+[5]ระบบการควบคุมฯ!C1680</f>
        <v>20004 70 00068 00000</v>
      </c>
      <c r="D530" s="164">
        <f>+D531</f>
        <v>0</v>
      </c>
      <c r="E530" s="164">
        <f>+E531</f>
        <v>0</v>
      </c>
      <c r="F530" s="164">
        <f>+F531</f>
        <v>0</v>
      </c>
      <c r="G530" s="164">
        <f>+G531</f>
        <v>0</v>
      </c>
      <c r="H530" s="164">
        <f>+H531</f>
        <v>0</v>
      </c>
      <c r="I530" s="102"/>
    </row>
    <row r="531" spans="1:9" ht="37.200000000000003" x14ac:dyDescent="0.25">
      <c r="A531" s="118"/>
      <c r="B531" s="100" t="str">
        <f>+[5]ระบบการควบคุมฯ!B1681</f>
        <v xml:space="preserve"> งบดำเนินงาน 70112xx</v>
      </c>
      <c r="C531" s="100" t="str">
        <f>+[5]ระบบการควบคุมฯ!C1681</f>
        <v>20004 6020 3900 2000000</v>
      </c>
      <c r="D531" s="119">
        <f>SUM(D532:D533)</f>
        <v>0</v>
      </c>
      <c r="E531" s="119">
        <f t="shared" ref="E531:H531" si="131">SUM(E532:E533)</f>
        <v>0</v>
      </c>
      <c r="F531" s="119">
        <f t="shared" si="131"/>
        <v>0</v>
      </c>
      <c r="G531" s="119">
        <f t="shared" si="131"/>
        <v>0</v>
      </c>
      <c r="H531" s="119">
        <f t="shared" si="131"/>
        <v>0</v>
      </c>
      <c r="I531" s="169"/>
    </row>
    <row r="532" spans="1:9" ht="186" hidden="1" x14ac:dyDescent="0.25">
      <c r="A532" s="115" t="str">
        <f>+[5]ระบบการควบคุมฯ!A1682</f>
        <v>1.3.1</v>
      </c>
      <c r="B532" s="53" t="str">
        <f>+[5]ระบบการควบคุมฯ!B1682</f>
        <v xml:space="preserve">ค่าใช้จ่ายในการเดินทางเข้าร่วมประชุมชี้แจงแนวทางการขับเคลื่อนโครงการเสริมสร้างคุณธรรม จริยธรรม และธรรมาภิบาลในสถานศึกษาและสำนักงานเขตพื้นที่การศึกษา (โครงการโรงเรียนสุจริต) ประจำปีงบประมาณ พ.ศ. 2569   ระหว่างวันที่ 19 – 21 มีนาคม 2569 ณ โรงแรมริเวอร์ไซด์ กรุงเทพมหานคร </v>
      </c>
      <c r="C532" s="34" t="str">
        <f>+[5]ระบบการควบคุมฯ!C1682</f>
        <v>ศธ 04002/ว5136 ลว 25 มี.ค. 69  ครั้งที่ 391</v>
      </c>
      <c r="D532" s="166">
        <f>+[5]ระบบการควบคุมฯ!F1682</f>
        <v>0</v>
      </c>
      <c r="E532" s="165">
        <f>+[5]ระบบการควบคุมฯ!G1682+[5]ระบบการควบคุมฯ!H1682</f>
        <v>0</v>
      </c>
      <c r="F532" s="165">
        <f>+[5]ระบบการควบคุมฯ!I1682+[5]ระบบการควบคุมฯ!J1682</f>
        <v>0</v>
      </c>
      <c r="G532" s="165">
        <f>+[5]ระบบการควบคุมฯ!K1682+[5]ระบบการควบคุมฯ!L1682</f>
        <v>0</v>
      </c>
      <c r="H532" s="165">
        <f t="shared" ref="H532:H533" si="132">+D532-E532-F532-G532</f>
        <v>0</v>
      </c>
      <c r="I532" s="48" t="s">
        <v>178</v>
      </c>
    </row>
    <row r="533" spans="1:9" ht="297.60000000000002" hidden="1" x14ac:dyDescent="0.25">
      <c r="A533" s="115" t="str">
        <f>+[5]ระบบการควบคุมฯ!A1683</f>
        <v>1.3.2</v>
      </c>
      <c r="B533" s="53" t="str">
        <f>+[5]ระบบการควบคุมฯ!B1683</f>
        <v xml:space="preserve">1. ค่าใช้จ่ายในการเดินทางเข้าร่วมการแลกเปลี่ยนเรียนรู้ ของกิจกรรมบริษัทสร้างการดี(ระดับประถมศึกษาและระดับมัธยมศึกษา) จำนวนเงิน 3,500.- บาท  2. ค่าใช้จ่ายในการจัดนิทรรศการกิจกรรมบริษัทสร้างการดี จำนวนเงิน 3,500.- บาท 3. ค่าใช้จ่ายในการเดินทางเข้าร่วมการแลกเปลี่ยนเรียนรู้ฯ ของกิจกรรมถอดบทเรียน ผู้บริหาร ครู และผู้รับผิดชอบโครงการโรงเรียนสุจริต จำนวนเงิน 4,200.- บาท (สี่พันสองร้อยบาทถ้วน
ระดับภูมิภาคภาคกลาง ระหว่างวันที่ 16 – 18 กรกฎาคม 2569 ณ โรงแรมเอวาน่า กรุงเทพมหานคร </v>
      </c>
      <c r="C533" s="34" t="str">
        <f>+[5]ระบบการควบคุมฯ!C1683</f>
        <v>ศธ 04002/ว12570 ลว 22 ก.ค. 69 ครั้งที่ 738</v>
      </c>
      <c r="D533" s="166">
        <f>+[5]ระบบการควบคุมฯ!F1683</f>
        <v>0</v>
      </c>
      <c r="E533" s="165">
        <f>+[5]ระบบการควบคุมฯ!G1683+[5]ระบบการควบคุมฯ!H1683</f>
        <v>0</v>
      </c>
      <c r="F533" s="165">
        <f>+[5]ระบบการควบคุมฯ!I1683+[5]ระบบการควบคุมฯ!J1683</f>
        <v>0</v>
      </c>
      <c r="G533" s="165">
        <f>+[5]ระบบการควบคุมฯ!K1683+[5]ระบบการควบคุมฯ!L1683</f>
        <v>0</v>
      </c>
      <c r="H533" s="165">
        <f t="shared" si="132"/>
        <v>0</v>
      </c>
      <c r="I533" s="48" t="s">
        <v>42</v>
      </c>
    </row>
    <row r="534" spans="1:9" ht="18.600000000000001" hidden="1" customHeight="1" x14ac:dyDescent="0.25">
      <c r="A534" s="115"/>
      <c r="B534" s="53"/>
      <c r="C534" s="53"/>
      <c r="D534" s="166"/>
      <c r="E534" s="165"/>
      <c r="F534" s="165"/>
      <c r="G534" s="165"/>
      <c r="H534" s="165"/>
      <c r="I534" s="48"/>
    </row>
    <row r="535" spans="1:9" ht="18.600000000000001" hidden="1" customHeight="1" x14ac:dyDescent="0.25">
      <c r="A535" s="115"/>
      <c r="B535" s="53"/>
      <c r="C535" s="65"/>
      <c r="D535" s="404"/>
      <c r="E535" s="384"/>
      <c r="F535" s="384"/>
      <c r="G535" s="384"/>
      <c r="H535" s="384"/>
      <c r="I535" s="50"/>
    </row>
    <row r="536" spans="1:9" ht="18.600000000000001" hidden="1" customHeight="1" x14ac:dyDescent="0.25">
      <c r="A536" s="115"/>
      <c r="B536" s="53"/>
      <c r="C536" s="65"/>
      <c r="D536" s="66"/>
      <c r="E536" s="67"/>
      <c r="F536" s="67"/>
      <c r="G536" s="67"/>
      <c r="H536" s="67"/>
      <c r="I536" s="50"/>
    </row>
    <row r="537" spans="1:9" ht="18.600000000000001" hidden="1" customHeight="1" x14ac:dyDescent="0.25">
      <c r="A537" s="115"/>
      <c r="B537" s="53"/>
      <c r="C537" s="53"/>
      <c r="D537" s="166"/>
      <c r="E537" s="165"/>
      <c r="F537" s="165"/>
      <c r="G537" s="165"/>
      <c r="H537" s="165"/>
      <c r="I537" s="48"/>
    </row>
    <row r="538" spans="1:9" ht="18.600000000000001" hidden="1" customHeight="1" x14ac:dyDescent="0.25">
      <c r="A538" s="115"/>
      <c r="B538" s="53"/>
      <c r="C538" s="53"/>
      <c r="D538" s="166"/>
      <c r="E538" s="165"/>
      <c r="F538" s="165"/>
      <c r="G538" s="165"/>
      <c r="H538" s="165"/>
      <c r="I538" s="48"/>
    </row>
    <row r="539" spans="1:9" ht="18.600000000000001" x14ac:dyDescent="0.55000000000000004">
      <c r="A539" s="170"/>
      <c r="B539" s="171" t="s">
        <v>18</v>
      </c>
      <c r="C539" s="172"/>
      <c r="D539" s="173">
        <f>+D6+D32+D249+D351+D500+D519</f>
        <v>15001200</v>
      </c>
      <c r="E539" s="173">
        <f t="shared" ref="E539:H539" si="133">+E6+E32+E249+E351+E500+E519</f>
        <v>216000</v>
      </c>
      <c r="F539" s="173">
        <f t="shared" si="133"/>
        <v>0</v>
      </c>
      <c r="G539" s="173">
        <f t="shared" si="133"/>
        <v>583295</v>
      </c>
      <c r="H539" s="173">
        <f t="shared" si="133"/>
        <v>14201905</v>
      </c>
      <c r="I539" s="173">
        <f>+I6+I32+I249+I351+I500+I519</f>
        <v>0</v>
      </c>
    </row>
    <row r="540" spans="1:9" ht="18.600000000000001" x14ac:dyDescent="0.55000000000000004">
      <c r="A540" s="170"/>
      <c r="B540" s="171" t="s">
        <v>19</v>
      </c>
      <c r="C540" s="172"/>
      <c r="D540" s="174">
        <f>SUM(E540:H540)</f>
        <v>100</v>
      </c>
      <c r="E540" s="175">
        <f>+E539*100/D539</f>
        <v>1.4398848092152627</v>
      </c>
      <c r="F540" s="176">
        <v>0</v>
      </c>
      <c r="G540" s="175">
        <f>+G539*100/D539</f>
        <v>3.8883222675519291</v>
      </c>
      <c r="H540" s="175">
        <f>+H539*100/D539</f>
        <v>94.671792923232815</v>
      </c>
      <c r="I540" s="68"/>
    </row>
    <row r="541" spans="1:9" ht="21" x14ac:dyDescent="0.6">
      <c r="A541" s="357"/>
      <c r="B541" s="358"/>
      <c r="C541" s="359"/>
      <c r="D541" s="360"/>
      <c r="E541" s="361"/>
      <c r="F541" s="362"/>
      <c r="G541" s="362"/>
      <c r="H541" s="362"/>
      <c r="I541" s="363"/>
    </row>
    <row r="542" spans="1:9" ht="21" x14ac:dyDescent="0.6">
      <c r="A542" s="357"/>
      <c r="B542" s="358"/>
      <c r="C542" s="364"/>
      <c r="D542" s="219"/>
      <c r="E542" s="323"/>
      <c r="F542" s="226"/>
      <c r="G542" s="226"/>
      <c r="H542" s="226"/>
      <c r="I542" s="73"/>
    </row>
    <row r="543" spans="1:9" ht="21" hidden="1" customHeight="1" x14ac:dyDescent="0.6">
      <c r="A543" s="924"/>
      <c r="B543" s="925"/>
      <c r="C543" s="926" t="str">
        <f>+[5]ระบบการควบคุมฯ!B1714</f>
        <v>งบประมาณเบิกแทนกัน</v>
      </c>
      <c r="D543" s="927"/>
      <c r="E543" s="928"/>
      <c r="F543" s="929"/>
      <c r="G543" s="929"/>
      <c r="H543" s="929"/>
      <c r="I543" s="930"/>
    </row>
    <row r="544" spans="1:9" ht="37.200000000000003" hidden="1" customHeight="1" x14ac:dyDescent="0.25">
      <c r="A544" s="79" t="str">
        <f>+[5]ระบบการควบคุมฯ!A1715</f>
        <v>A1</v>
      </c>
      <c r="B544" s="61" t="str">
        <f>+[5]ระบบการควบคุมฯ!B1715</f>
        <v xml:space="preserve">แผนงานพื้นฐานด้านการพัฒนาและเสริมสร้างศักยภาพทรัพยากรมนุษย์ </v>
      </c>
      <c r="C544" s="61" t="str">
        <f>+[5]ระบบการควบคุมฯ!C1715</f>
        <v>20004 3720 0609 2000000</v>
      </c>
      <c r="D544" s="80">
        <f>+D546</f>
        <v>0</v>
      </c>
      <c r="E544" s="80">
        <f>+E546</f>
        <v>0</v>
      </c>
      <c r="F544" s="80">
        <f>+F546</f>
        <v>0</v>
      </c>
      <c r="G544" s="80">
        <f>+G546</f>
        <v>0</v>
      </c>
      <c r="H544" s="80">
        <f>+H546</f>
        <v>0</v>
      </c>
      <c r="I544" s="62"/>
    </row>
    <row r="545" spans="1:9" ht="55.8" hidden="1" customHeight="1" x14ac:dyDescent="0.25">
      <c r="A545" s="335">
        <f>+[5]ระบบการควบคุมฯ!A1695</f>
        <v>0</v>
      </c>
      <c r="B545" s="336" t="str">
        <f>+[5]ระบบการควบคุมฯ!B1716</f>
        <v xml:space="preserve">โครงการมาตรฐานการบริหารงานบุคคลของข้าราชการครูและบุคลากรทางการศึกษา  </v>
      </c>
      <c r="C545" s="336" t="str">
        <f>+[5]ระบบการควบคุมฯ!C1716</f>
        <v>20004 3720 0609 2000000</v>
      </c>
      <c r="D545" s="168">
        <f>+D546</f>
        <v>0</v>
      </c>
      <c r="E545" s="168">
        <f t="shared" ref="E545:H545" si="134">+E546</f>
        <v>0</v>
      </c>
      <c r="F545" s="168">
        <f t="shared" si="134"/>
        <v>0</v>
      </c>
      <c r="G545" s="168">
        <f t="shared" si="134"/>
        <v>0</v>
      </c>
      <c r="H545" s="168">
        <f t="shared" si="134"/>
        <v>0</v>
      </c>
      <c r="I545" s="63"/>
    </row>
    <row r="546" spans="1:9" ht="37.200000000000003" hidden="1" customHeight="1" x14ac:dyDescent="0.25">
      <c r="A546" s="931">
        <f>+[5]ระบบการควบคุมฯ!A1696</f>
        <v>0</v>
      </c>
      <c r="B546" s="932" t="str">
        <f>+[5]ระบบการควบคุมฯ!B1717</f>
        <v>กิจกรรมหลัก</v>
      </c>
      <c r="C546" s="932" t="str">
        <f>+[5]ระบบการควบคุมฯ!C1717</f>
        <v xml:space="preserve">20004 99 99999 99999   </v>
      </c>
      <c r="D546" s="933">
        <f>+D547</f>
        <v>0</v>
      </c>
      <c r="E546" s="933">
        <f>+E547</f>
        <v>0</v>
      </c>
      <c r="F546" s="933">
        <f>+F547</f>
        <v>0</v>
      </c>
      <c r="G546" s="933">
        <f>+G547</f>
        <v>0</v>
      </c>
      <c r="H546" s="933">
        <f>+H547</f>
        <v>0</v>
      </c>
      <c r="I546" s="934"/>
    </row>
    <row r="547" spans="1:9" ht="18.600000000000001" hidden="1" customHeight="1" x14ac:dyDescent="0.25">
      <c r="A547" s="935"/>
      <c r="B547" s="936" t="str">
        <f>+[5]ระบบการควบคุมฯ!B1718</f>
        <v>งบดำเนินงาน 68112xx</v>
      </c>
      <c r="C547" s="936" t="str">
        <f>+[5]ระบบการควบคุมฯ!C1718</f>
        <v>68112xx</v>
      </c>
      <c r="D547" s="937">
        <f>SUM(D548)</f>
        <v>0</v>
      </c>
      <c r="E547" s="937">
        <f t="shared" ref="E547:H547" si="135">SUM(E548)</f>
        <v>0</v>
      </c>
      <c r="F547" s="937">
        <f t="shared" si="135"/>
        <v>0</v>
      </c>
      <c r="G547" s="937">
        <f t="shared" si="135"/>
        <v>0</v>
      </c>
      <c r="H547" s="937">
        <f t="shared" si="135"/>
        <v>0</v>
      </c>
      <c r="I547" s="938"/>
    </row>
    <row r="548" spans="1:9" ht="93" hidden="1" customHeight="1" x14ac:dyDescent="0.25">
      <c r="A548" s="155">
        <f>+[5]ระบบการควบคุมฯ!A1719</f>
        <v>1</v>
      </c>
      <c r="B548" s="54" t="str">
        <f>+[5]ระบบการควบคุมฯ!B1719</f>
        <v xml:space="preserve">ค่าใช้จ่ายในการจัดทำรายละเอียดข้อมูลทะเบียนประวัติข้าราชการครูและบุคลากรทางการศึกษาในระบบเทคโนโลยีดิจิทัล “ระบบทะเบียนประวัติอิเล็กทรอนิกส์” </v>
      </c>
      <c r="C548" s="939" t="str">
        <f>+[5]ระบบการควบคุมฯ!C1719</f>
        <v>ศธ04087/ว2139 ลว. 21 พ.ค. 68 โอนครั้งที่ 3</v>
      </c>
      <c r="D548" s="940"/>
      <c r="E548" s="941">
        <f>+[5]ระบบการควบคุมฯ!G1719+[5]ระบบการควบคุมฯ!H1719</f>
        <v>0</v>
      </c>
      <c r="F548" s="941">
        <f>+[5]ระบบการควบคุมฯ!I1696+[5]ระบบการควบคุมฯ!J1696</f>
        <v>0</v>
      </c>
      <c r="G548" s="941">
        <f>+[5]ระบบการควบคุมฯ!K1719+[5]ระบบการควบคุมฯ!L1719</f>
        <v>0</v>
      </c>
      <c r="H548" s="941">
        <f t="shared" ref="H548" si="136">+D548-E548-F548-G548</f>
        <v>0</v>
      </c>
      <c r="I548" s="942" t="s">
        <v>159</v>
      </c>
    </row>
    <row r="549" spans="1:9" ht="18.600000000000001" hidden="1" customHeight="1" x14ac:dyDescent="0.25">
      <c r="A549" s="155"/>
      <c r="B549" s="943" t="s">
        <v>242</v>
      </c>
      <c r="C549" s="944"/>
      <c r="D549" s="945">
        <f>+D546</f>
        <v>0</v>
      </c>
      <c r="E549" s="945">
        <f t="shared" ref="E549:H549" si="137">+E546</f>
        <v>0</v>
      </c>
      <c r="F549" s="945">
        <f t="shared" si="137"/>
        <v>0</v>
      </c>
      <c r="G549" s="945">
        <f t="shared" si="137"/>
        <v>0</v>
      </c>
      <c r="H549" s="945">
        <f t="shared" si="137"/>
        <v>0</v>
      </c>
      <c r="I549" s="946"/>
    </row>
    <row r="550" spans="1:9" ht="18.600000000000001" hidden="1" customHeight="1" x14ac:dyDescent="0.25">
      <c r="A550" s="947"/>
      <c r="B550" s="948" t="s">
        <v>19</v>
      </c>
      <c r="C550" s="949"/>
      <c r="D550" s="950"/>
      <c r="E550" s="951"/>
      <c r="F550" s="951"/>
      <c r="G550" s="951"/>
      <c r="H550" s="951"/>
      <c r="I550" s="48"/>
    </row>
    <row r="551" spans="1:9" ht="37.200000000000003" hidden="1" customHeight="1" x14ac:dyDescent="0.25">
      <c r="A551" s="952"/>
      <c r="B551" s="953" t="s">
        <v>243</v>
      </c>
      <c r="C551" s="954"/>
      <c r="D551" s="955">
        <f>+D539+D544</f>
        <v>15001200</v>
      </c>
      <c r="E551" s="955">
        <f t="shared" ref="E551:H551" si="138">+E539+E544</f>
        <v>216000</v>
      </c>
      <c r="F551" s="955">
        <f t="shared" si="138"/>
        <v>0</v>
      </c>
      <c r="G551" s="955">
        <f t="shared" si="138"/>
        <v>583295</v>
      </c>
      <c r="H551" s="955">
        <f t="shared" si="138"/>
        <v>14201905</v>
      </c>
      <c r="I551" s="955"/>
    </row>
    <row r="552" spans="1:9" ht="21" x14ac:dyDescent="0.6">
      <c r="A552" s="357"/>
      <c r="B552" s="358"/>
      <c r="C552" s="364"/>
      <c r="D552" s="219"/>
      <c r="E552" s="323"/>
      <c r="F552" s="226"/>
      <c r="G552" s="226"/>
      <c r="H552" s="226"/>
      <c r="I552" s="73"/>
    </row>
    <row r="553" spans="1:9" ht="18.600000000000001" x14ac:dyDescent="0.55000000000000004">
      <c r="A553" s="365"/>
      <c r="B553" s="366"/>
      <c r="C553" s="1146" t="s">
        <v>151</v>
      </c>
      <c r="D553" s="1146"/>
      <c r="E553" s="1146"/>
      <c r="F553" s="1146"/>
      <c r="G553" s="1146"/>
      <c r="H553" s="367"/>
      <c r="I553" s="367"/>
    </row>
    <row r="554" spans="1:9" ht="18.600000000000001" x14ac:dyDescent="0.55000000000000004">
      <c r="A554" s="365"/>
      <c r="B554" s="366"/>
      <c r="C554" s="368"/>
      <c r="D554" s="365"/>
      <c r="E554" s="369"/>
      <c r="F554" s="370"/>
      <c r="G554" s="371"/>
      <c r="H554" s="371"/>
      <c r="I554" s="371"/>
    </row>
    <row r="555" spans="1:9" ht="18.600000000000001" x14ac:dyDescent="0.55000000000000004">
      <c r="A555" s="372" t="s">
        <v>204</v>
      </c>
      <c r="B555" s="373"/>
      <c r="C555" s="374"/>
      <c r="D555" s="375"/>
      <c r="E555" s="376"/>
      <c r="F555" s="376"/>
      <c r="G555" s="376"/>
      <c r="H555" s="376"/>
      <c r="I555" s="376"/>
    </row>
    <row r="556" spans="1:9" ht="18.600000000000001" x14ac:dyDescent="0.55000000000000004">
      <c r="A556" s="372" t="s">
        <v>205</v>
      </c>
      <c r="B556" s="373"/>
      <c r="C556" s="377" t="s">
        <v>20</v>
      </c>
      <c r="D556" s="376"/>
      <c r="E556" s="378"/>
      <c r="F556" s="379" t="s">
        <v>102</v>
      </c>
      <c r="G556" s="380"/>
      <c r="H556" s="376"/>
      <c r="I556" s="376"/>
    </row>
    <row r="557" spans="1:9" ht="18.600000000000001" x14ac:dyDescent="0.55000000000000004">
      <c r="A557" s="372" t="s">
        <v>44</v>
      </c>
      <c r="B557" s="381"/>
      <c r="C557" s="408" t="s">
        <v>119</v>
      </c>
      <c r="D557" s="1143" t="s">
        <v>179</v>
      </c>
      <c r="E557" s="1143"/>
      <c r="F557" s="1144" t="s">
        <v>184</v>
      </c>
      <c r="G557" s="1144"/>
      <c r="H557" s="1144"/>
      <c r="I557" s="382"/>
    </row>
    <row r="558" spans="1:9" ht="18.600000000000001" x14ac:dyDescent="0.55000000000000004">
      <c r="A558" s="1107"/>
      <c r="B558" s="381"/>
      <c r="C558" s="408" t="s">
        <v>43</v>
      </c>
      <c r="D558" s="958"/>
      <c r="E558" s="408"/>
      <c r="F558" s="408"/>
      <c r="G558" s="408"/>
      <c r="H558" s="408"/>
      <c r="I558" s="382"/>
    </row>
    <row r="559" spans="1:9" ht="18.600000000000001" x14ac:dyDescent="0.55000000000000004">
      <c r="A559" s="1251"/>
      <c r="B559" s="1252"/>
      <c r="C559" s="408" t="s">
        <v>40</v>
      </c>
      <c r="D559" s="382"/>
      <c r="E559" s="408"/>
      <c r="F559" s="408"/>
      <c r="G559" s="408"/>
      <c r="H559" s="1253"/>
      <c r="I559" s="1254"/>
    </row>
  </sheetData>
  <sheetProtection algorithmName="SHA-512" hashValue="WHnjZSba/M41VIbdoyHhPbPVB9UOPlrdUIq5rak6soKf6gvNDqiKYbX4ozIph9r0YEgDf/f/625Lnl8lLD9kEg==" saltValue="5rRu/RQRAo5Omd49XFe81w==" spinCount="100000" sheet="1" objects="1" scenarios="1" formatCells="0" formatColumns="0" formatRows="0" insertColumns="0" insertRows="0" insertHyperlinks="0" deleteColumns="0" deleteRows="0" sort="0"/>
  <mergeCells count="8">
    <mergeCell ref="D557:E557"/>
    <mergeCell ref="F557:H557"/>
    <mergeCell ref="I383:I384"/>
    <mergeCell ref="C553:G553"/>
    <mergeCell ref="A1:I1"/>
    <mergeCell ref="A2:I2"/>
    <mergeCell ref="A3:I3"/>
    <mergeCell ref="B4:H4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2C5CF-FA19-4AB7-9554-8E4504040C1A}">
  <dimension ref="A1:K404"/>
  <sheetViews>
    <sheetView topLeftCell="A145" zoomScale="86" zoomScaleNormal="86" workbookViewId="0">
      <selection activeCell="A401" sqref="A401:XFD444"/>
    </sheetView>
  </sheetViews>
  <sheetFormatPr defaultRowHeight="21" x14ac:dyDescent="0.6"/>
  <cols>
    <col min="1" max="1" width="6.3984375" style="2" customWidth="1"/>
    <col min="2" max="2" width="39.09765625" style="2" customWidth="1"/>
    <col min="3" max="3" width="28.5" style="4" bestFit="1" customWidth="1"/>
    <col min="4" max="4" width="12.19921875" style="4" customWidth="1"/>
    <col min="5" max="5" width="13" style="4" customWidth="1"/>
    <col min="6" max="6" width="8.8984375" style="4" customWidth="1"/>
    <col min="7" max="7" width="12.69921875" style="3" customWidth="1"/>
    <col min="8" max="8" width="11.19921875" style="3" hidden="1" customWidth="1"/>
    <col min="9" max="9" width="17.5" style="1" hidden="1" customWidth="1"/>
    <col min="10" max="10" width="12.8984375" style="2" customWidth="1"/>
    <col min="11" max="11" width="9.69921875" style="5" customWidth="1"/>
  </cols>
  <sheetData>
    <row r="1" spans="1:11" x14ac:dyDescent="0.6">
      <c r="A1" s="177"/>
      <c r="B1" s="178"/>
      <c r="C1" s="883"/>
      <c r="D1" s="341"/>
      <c r="E1" s="341"/>
      <c r="F1" s="341"/>
      <c r="G1" s="342"/>
      <c r="H1" s="342"/>
      <c r="I1" s="343"/>
      <c r="J1" s="1113" t="s">
        <v>157</v>
      </c>
      <c r="K1" s="1113"/>
    </row>
    <row r="2" spans="1:11" x14ac:dyDescent="0.6">
      <c r="A2" s="1147" t="s">
        <v>262</v>
      </c>
      <c r="B2" s="1147"/>
      <c r="C2" s="1147"/>
      <c r="D2" s="1147"/>
      <c r="E2" s="1147"/>
      <c r="F2" s="1147"/>
      <c r="G2" s="1147"/>
      <c r="H2" s="1147"/>
      <c r="I2" s="1147"/>
      <c r="J2" s="1147"/>
      <c r="K2" s="1147"/>
    </row>
    <row r="3" spans="1:11" x14ac:dyDescent="0.6">
      <c r="A3" s="1147" t="s">
        <v>0</v>
      </c>
      <c r="B3" s="1147"/>
      <c r="C3" s="1147"/>
      <c r="D3" s="1147"/>
      <c r="E3" s="1147"/>
      <c r="F3" s="1147"/>
      <c r="G3" s="1147"/>
      <c r="H3" s="1147"/>
      <c r="I3" s="1147"/>
      <c r="J3" s="1147"/>
      <c r="K3" s="1147"/>
    </row>
    <row r="4" spans="1:11" ht="18.75" customHeight="1" x14ac:dyDescent="0.6">
      <c r="A4" s="1153" t="str">
        <f>+[5]งบประจำและงบกลยุทธ์!A4</f>
        <v>ประจำเดือนตุลาคม 2569</v>
      </c>
      <c r="B4" s="1153"/>
      <c r="C4" s="1153"/>
      <c r="D4" s="1153"/>
      <c r="E4" s="1153"/>
      <c r="F4" s="1153"/>
      <c r="G4" s="1153"/>
      <c r="H4" s="1153"/>
      <c r="I4" s="1153"/>
      <c r="J4" s="1153"/>
      <c r="K4" s="1153"/>
    </row>
    <row r="5" spans="1:11" x14ac:dyDescent="0.25">
      <c r="A5" s="1154" t="s">
        <v>22</v>
      </c>
      <c r="B5" s="1156" t="s">
        <v>23</v>
      </c>
      <c r="C5" s="1158" t="s">
        <v>33</v>
      </c>
      <c r="D5" s="1160" t="s">
        <v>21</v>
      </c>
      <c r="E5" s="1160" t="s">
        <v>3</v>
      </c>
      <c r="F5" s="1160" t="s">
        <v>34</v>
      </c>
      <c r="G5" s="1160" t="s">
        <v>24</v>
      </c>
      <c r="H5" s="543" t="s">
        <v>5</v>
      </c>
      <c r="I5" s="1156" t="s">
        <v>120</v>
      </c>
      <c r="J5" s="1162" t="s">
        <v>5</v>
      </c>
      <c r="K5" s="1164" t="s">
        <v>121</v>
      </c>
    </row>
    <row r="6" spans="1:11" x14ac:dyDescent="0.25">
      <c r="A6" s="1155"/>
      <c r="B6" s="1157"/>
      <c r="C6" s="1159"/>
      <c r="D6" s="1161"/>
      <c r="E6" s="1161"/>
      <c r="F6" s="1161"/>
      <c r="G6" s="1161"/>
      <c r="H6" s="545"/>
      <c r="I6" s="1157"/>
      <c r="J6" s="1163"/>
      <c r="K6" s="1164"/>
    </row>
    <row r="7" spans="1:11" x14ac:dyDescent="0.25">
      <c r="A7" s="546" t="str">
        <f>[5]ระบบการควบคุมฯ!A44</f>
        <v>ข</v>
      </c>
      <c r="B7" s="547" t="str">
        <f>[5]ระบบการควบคุมฯ!B44</f>
        <v xml:space="preserve">แผนงานยุทธศาสตร์พัฒนาคุณภาพการศึกษาและการเรียนรู้ </v>
      </c>
      <c r="C7" s="548"/>
      <c r="D7" s="549">
        <f>SUM(D8+D9)</f>
        <v>4283600</v>
      </c>
      <c r="E7" s="549">
        <f t="shared" ref="E7:J7" si="0">SUM(E8+E9)</f>
        <v>0</v>
      </c>
      <c r="F7" s="549">
        <f t="shared" si="0"/>
        <v>0</v>
      </c>
      <c r="G7" s="549">
        <f t="shared" si="0"/>
        <v>0</v>
      </c>
      <c r="H7" s="549">
        <f t="shared" si="0"/>
        <v>0</v>
      </c>
      <c r="I7" s="549">
        <f t="shared" si="0"/>
        <v>0</v>
      </c>
      <c r="J7" s="549">
        <f t="shared" si="0"/>
        <v>4283600</v>
      </c>
      <c r="K7" s="550"/>
    </row>
    <row r="8" spans="1:11" x14ac:dyDescent="0.25">
      <c r="A8" s="551"/>
      <c r="B8" s="552" t="str">
        <f>+[5]ระบบการควบคุมฯ!B48</f>
        <v>ครุภัณฑ์ 7011310</v>
      </c>
      <c r="C8" s="452"/>
      <c r="D8" s="553">
        <f>+D12+D26+D33</f>
        <v>320600</v>
      </c>
      <c r="E8" s="553">
        <f t="shared" ref="E8:J8" si="1">+E12+E26+E33</f>
        <v>0</v>
      </c>
      <c r="F8" s="553">
        <f t="shared" si="1"/>
        <v>0</v>
      </c>
      <c r="G8" s="553">
        <f t="shared" si="1"/>
        <v>0</v>
      </c>
      <c r="H8" s="553">
        <f t="shared" si="1"/>
        <v>0</v>
      </c>
      <c r="I8" s="553">
        <f t="shared" si="1"/>
        <v>0</v>
      </c>
      <c r="J8" s="553">
        <f t="shared" si="1"/>
        <v>320600</v>
      </c>
      <c r="K8" s="554"/>
    </row>
    <row r="9" spans="1:11" ht="21" customHeight="1" x14ac:dyDescent="0.25">
      <c r="A9" s="551"/>
      <c r="B9" s="555" t="str">
        <f>+[5]ระบบการควบคุมฯ!B49</f>
        <v>สิ่งก่อสร้าง 7011320</v>
      </c>
      <c r="C9" s="452"/>
      <c r="D9" s="553">
        <f t="shared" ref="D9:J9" si="2">+D47+D53</f>
        <v>3963000</v>
      </c>
      <c r="E9" s="553">
        <f t="shared" si="2"/>
        <v>0</v>
      </c>
      <c r="F9" s="553">
        <f t="shared" si="2"/>
        <v>0</v>
      </c>
      <c r="G9" s="553">
        <f t="shared" si="2"/>
        <v>0</v>
      </c>
      <c r="H9" s="553">
        <f t="shared" si="2"/>
        <v>0</v>
      </c>
      <c r="I9" s="553">
        <f t="shared" si="2"/>
        <v>0</v>
      </c>
      <c r="J9" s="553">
        <f t="shared" si="2"/>
        <v>3963000</v>
      </c>
      <c r="K9" s="554">
        <f>+K53+K89</f>
        <v>0</v>
      </c>
    </row>
    <row r="10" spans="1:11" ht="42" customHeight="1" x14ac:dyDescent="0.25">
      <c r="A10" s="556">
        <f>[5]ระบบการควบคุมฯ!A118</f>
        <v>3</v>
      </c>
      <c r="B10" s="557" t="str">
        <f>[5]ระบบการควบคุมฯ!B118</f>
        <v>โครงการขับเคลื่อนการพัฒนาการศึกษาที่ยั่งยืน</v>
      </c>
      <c r="C10" s="558"/>
      <c r="D10" s="559">
        <f>D11</f>
        <v>0</v>
      </c>
      <c r="E10" s="559">
        <f t="shared" ref="E10:J10" si="3">E11</f>
        <v>0</v>
      </c>
      <c r="F10" s="559">
        <f t="shared" si="3"/>
        <v>0</v>
      </c>
      <c r="G10" s="559">
        <f t="shared" si="3"/>
        <v>0</v>
      </c>
      <c r="H10" s="559">
        <f t="shared" si="3"/>
        <v>0</v>
      </c>
      <c r="I10" s="559">
        <f t="shared" si="3"/>
        <v>0</v>
      </c>
      <c r="J10" s="559">
        <f t="shared" si="3"/>
        <v>0</v>
      </c>
      <c r="K10" s="560"/>
    </row>
    <row r="11" spans="1:11" ht="21" customHeight="1" x14ac:dyDescent="0.25">
      <c r="A11" s="561">
        <f>+[5]ระบบการควบคุมฯ!A141</f>
        <v>3.4</v>
      </c>
      <c r="B11" s="562" t="str">
        <f>+[5]ระบบการควบคุมฯ!B141</f>
        <v>กิจกรรมการยกระดับคุณภาพด้านวิทยาศาสตร์ศึกษาเพื่อความเป็นเลิศ</v>
      </c>
      <c r="C11" s="563" t="str">
        <f>+[5]ระบบการควบคุมฯ!C141</f>
        <v>20004 70 00093 00000</v>
      </c>
      <c r="D11" s="564">
        <f t="shared" ref="D11:J11" si="4">D12+D47</f>
        <v>0</v>
      </c>
      <c r="E11" s="564">
        <f t="shared" si="4"/>
        <v>0</v>
      </c>
      <c r="F11" s="564">
        <f t="shared" si="4"/>
        <v>0</v>
      </c>
      <c r="G11" s="564">
        <f t="shared" si="4"/>
        <v>0</v>
      </c>
      <c r="H11" s="564">
        <f t="shared" si="4"/>
        <v>0</v>
      </c>
      <c r="I11" s="564">
        <f t="shared" si="4"/>
        <v>0</v>
      </c>
      <c r="J11" s="564">
        <f t="shared" si="4"/>
        <v>0</v>
      </c>
      <c r="K11" s="565"/>
    </row>
    <row r="12" spans="1:11" ht="21" customHeight="1" x14ac:dyDescent="0.25">
      <c r="A12" s="551"/>
      <c r="B12" s="566" t="str">
        <f>+[5]ระบบการควบคุมฯ!B150</f>
        <v>งบลงทุน 7011310</v>
      </c>
      <c r="C12" s="452"/>
      <c r="D12" s="553">
        <f>+D13+D20</f>
        <v>0</v>
      </c>
      <c r="E12" s="553">
        <f t="shared" ref="E12:J12" si="5">+E13+E20</f>
        <v>0</v>
      </c>
      <c r="F12" s="553">
        <f t="shared" si="5"/>
        <v>0</v>
      </c>
      <c r="G12" s="553">
        <f t="shared" si="5"/>
        <v>0</v>
      </c>
      <c r="H12" s="553">
        <f t="shared" si="5"/>
        <v>0</v>
      </c>
      <c r="I12" s="553">
        <f t="shared" si="5"/>
        <v>0</v>
      </c>
      <c r="J12" s="553">
        <f t="shared" si="5"/>
        <v>0</v>
      </c>
      <c r="K12" s="567"/>
    </row>
    <row r="13" spans="1:11" x14ac:dyDescent="0.25">
      <c r="A13" s="551"/>
      <c r="B13" s="566" t="str">
        <f>[5]ระบบการควบคุมฯ!B151</f>
        <v>ครุภัณฑ์สำนักงาน 120601</v>
      </c>
      <c r="C13" s="452"/>
      <c r="D13" s="553">
        <f>+D14+D17</f>
        <v>0</v>
      </c>
      <c r="E13" s="553">
        <f t="shared" ref="E13:J13" si="6">+E14+E17</f>
        <v>0</v>
      </c>
      <c r="F13" s="553">
        <f t="shared" si="6"/>
        <v>0</v>
      </c>
      <c r="G13" s="553">
        <f t="shared" si="6"/>
        <v>0</v>
      </c>
      <c r="H13" s="553">
        <f t="shared" si="6"/>
        <v>0</v>
      </c>
      <c r="I13" s="553">
        <f t="shared" si="6"/>
        <v>0</v>
      </c>
      <c r="J13" s="553">
        <f t="shared" si="6"/>
        <v>0</v>
      </c>
      <c r="K13" s="567"/>
    </row>
    <row r="14" spans="1:11" ht="21" hidden="1" customHeight="1" x14ac:dyDescent="0.25">
      <c r="A14" s="568" t="str">
        <f>[5]ระบบการควบคุมฯ!A152</f>
        <v>3.4.1.1</v>
      </c>
      <c r="B14" s="569" t="str">
        <f>[5]ระบบการควบคุมฯ!B152</f>
        <v>เครื่องปรับอากาศ 24,000 บีทียู ระบบ Inverter</v>
      </c>
      <c r="C14" s="591" t="str">
        <f>[5]ระบบการควบคุมฯ!C152</f>
        <v>โอนเปลี่ยนแปลง 2/2569</v>
      </c>
      <c r="D14" s="571">
        <f>+D15</f>
        <v>0</v>
      </c>
      <c r="E14" s="571">
        <f t="shared" ref="E14:J14" si="7">+E15</f>
        <v>0</v>
      </c>
      <c r="F14" s="571">
        <f t="shared" si="7"/>
        <v>0</v>
      </c>
      <c r="G14" s="571">
        <f t="shared" si="7"/>
        <v>0</v>
      </c>
      <c r="H14" s="571">
        <f t="shared" si="7"/>
        <v>0</v>
      </c>
      <c r="I14" s="571">
        <f t="shared" si="7"/>
        <v>0</v>
      </c>
      <c r="J14" s="571">
        <f t="shared" si="7"/>
        <v>0</v>
      </c>
      <c r="K14" s="572"/>
    </row>
    <row r="15" spans="1:11" hidden="1" x14ac:dyDescent="0.6">
      <c r="A15" s="573" t="str">
        <f>[5]ระบบการควบคุมฯ!A153</f>
        <v>1)</v>
      </c>
      <c r="B15" s="574" t="str">
        <f>[5]ระบบการควบคุมฯ!B153</f>
        <v>สพป.ปทุมธานี เขต  2</v>
      </c>
      <c r="C15" s="594" t="str">
        <f>[5]ระบบการควบคุมฯ!C153</f>
        <v>2000433006300311ส024</v>
      </c>
      <c r="D15" s="575">
        <f>[5]ระบบการควบคุมฯ!D153</f>
        <v>0</v>
      </c>
      <c r="E15" s="575">
        <f>[5]ระบบการควบคุมฯ!G153+[5]ระบบการควบคุมฯ!H153</f>
        <v>0</v>
      </c>
      <c r="F15" s="575">
        <f>[5]ระบบการควบคุมฯ!I153+[5]ระบบการควบคุมฯ!J153</f>
        <v>0</v>
      </c>
      <c r="G15" s="575">
        <f>[5]ระบบการควบคุมฯ!K153+[5]ระบบการควบคุมฯ!L153</f>
        <v>0</v>
      </c>
      <c r="H15" s="575"/>
      <c r="I15" s="575"/>
      <c r="J15" s="575">
        <f>+D15-E15-F15-G15</f>
        <v>0</v>
      </c>
      <c r="K15" s="576"/>
    </row>
    <row r="16" spans="1:11" ht="42" hidden="1" customHeight="1" x14ac:dyDescent="0.6">
      <c r="A16" s="573"/>
      <c r="B16" s="574" t="str">
        <f>+[5]ระบบการควบคุมฯ!B154</f>
        <v>ผูกพัน ครบ 28 ตค 69</v>
      </c>
      <c r="C16" s="594"/>
      <c r="D16" s="575"/>
      <c r="E16" s="575"/>
      <c r="F16" s="575"/>
      <c r="G16" s="575"/>
      <c r="H16" s="575"/>
      <c r="I16" s="575"/>
      <c r="J16" s="575"/>
      <c r="K16" s="576"/>
    </row>
    <row r="17" spans="1:11" ht="40.799999999999997" hidden="1" customHeight="1" x14ac:dyDescent="0.25">
      <c r="A17" s="568" t="str">
        <f>+[5]ระบบการควบคุมฯ!A155</f>
        <v>3.4.1.1</v>
      </c>
      <c r="B17" s="569" t="str">
        <f>[5]ระบบการควบคุมฯ!B155</f>
        <v>ตู้สาขาโทรศัพท์</v>
      </c>
      <c r="C17" s="591" t="str">
        <f>[5]ระบบการควบคุมฯ!C155</f>
        <v>โอนเปลี่ยนแปลง 2/2569</v>
      </c>
      <c r="D17" s="571">
        <f>+D18</f>
        <v>0</v>
      </c>
      <c r="E17" s="571">
        <f t="shared" ref="E17:J17" si="8">+E18</f>
        <v>0</v>
      </c>
      <c r="F17" s="571">
        <f t="shared" si="8"/>
        <v>0</v>
      </c>
      <c r="G17" s="571">
        <f t="shared" si="8"/>
        <v>0</v>
      </c>
      <c r="H17" s="571">
        <f t="shared" si="8"/>
        <v>0</v>
      </c>
      <c r="I17" s="571">
        <f t="shared" si="8"/>
        <v>0</v>
      </c>
      <c r="J17" s="571">
        <f t="shared" si="8"/>
        <v>0</v>
      </c>
      <c r="K17" s="572"/>
    </row>
    <row r="18" spans="1:11" ht="21" hidden="1" customHeight="1" x14ac:dyDescent="0.6">
      <c r="A18" s="573" t="str">
        <f>[5]ระบบการควบคุมฯ!A156</f>
        <v>1)</v>
      </c>
      <c r="B18" s="574" t="str">
        <f>[5]ระบบการควบคุมฯ!B156</f>
        <v>สพป.ปทุมธานี เขต  2</v>
      </c>
      <c r="C18" s="594" t="str">
        <f>[5]ระบบการควบคุมฯ!C156</f>
        <v>2000433006300311ส066</v>
      </c>
      <c r="D18" s="575">
        <f>[5]ระบบการควบคุมฯ!D156</f>
        <v>0</v>
      </c>
      <c r="E18" s="575">
        <f>+[5]ระบบการควบคุมฯ!G156+[5]ระบบการควบคุมฯ!H156</f>
        <v>0</v>
      </c>
      <c r="F18" s="575">
        <f>[5]ระบบการควบคุมฯ!I156+[5]ระบบการควบคุมฯ!J156</f>
        <v>0</v>
      </c>
      <c r="G18" s="575">
        <f>[5]ระบบการควบคุมฯ!K156+[5]ระบบการควบคุมฯ!L156</f>
        <v>0</v>
      </c>
      <c r="H18" s="575"/>
      <c r="I18" s="575"/>
      <c r="J18" s="575">
        <f>+D18-E18-F18-G18</f>
        <v>0</v>
      </c>
      <c r="K18" s="576"/>
    </row>
    <row r="19" spans="1:11" hidden="1" x14ac:dyDescent="0.6">
      <c r="A19" s="573"/>
      <c r="B19" s="574"/>
      <c r="C19" s="594"/>
      <c r="D19" s="575"/>
      <c r="E19" s="575"/>
      <c r="F19" s="575"/>
      <c r="G19" s="575"/>
      <c r="H19" s="575"/>
      <c r="I19" s="575"/>
      <c r="J19" s="575"/>
      <c r="K19" s="576"/>
    </row>
    <row r="20" spans="1:11" hidden="1" x14ac:dyDescent="0.25">
      <c r="A20" s="551"/>
      <c r="B20" s="566" t="str">
        <f>+[5]ระบบการควบคุมฯ!B157</f>
        <v>ครุภัณฑ์การศึกษา 120611</v>
      </c>
      <c r="C20" s="452"/>
      <c r="D20" s="553">
        <f>+D21</f>
        <v>0</v>
      </c>
      <c r="E20" s="553">
        <f t="shared" ref="E20:J20" si="9">+E21</f>
        <v>0</v>
      </c>
      <c r="F20" s="553">
        <f t="shared" si="9"/>
        <v>0</v>
      </c>
      <c r="G20" s="553">
        <f t="shared" si="9"/>
        <v>0</v>
      </c>
      <c r="H20" s="553">
        <f t="shared" si="9"/>
        <v>0</v>
      </c>
      <c r="I20" s="553">
        <f t="shared" si="9"/>
        <v>0</v>
      </c>
      <c r="J20" s="553">
        <f t="shared" si="9"/>
        <v>0</v>
      </c>
      <c r="K20" s="567"/>
    </row>
    <row r="21" spans="1:11" ht="40.799999999999997" hidden="1" x14ac:dyDescent="0.25">
      <c r="A21" s="568" t="str">
        <f>+[5]ระบบการควบคุมฯ!A158</f>
        <v>3.4.2.1</v>
      </c>
      <c r="B21" s="569" t="str">
        <f>+[5]ระบบการควบคุมฯ!B158</f>
        <v xml:space="preserve">ครุภัณฑ์ห้องปฏิบัติการวิทยาศาสตร์                </v>
      </c>
      <c r="C21" s="570" t="str">
        <f>+[5]ระบบการควบคุมฯ!C158</f>
        <v>ศธ 04002/ว47614 ลว.  31 ตค 68 โอนครั้งที่ 23</v>
      </c>
      <c r="D21" s="571">
        <f>SUM(D22:D23)</f>
        <v>0</v>
      </c>
      <c r="E21" s="571">
        <f t="shared" ref="E21:G21" si="10">SUM(E22:E23)</f>
        <v>0</v>
      </c>
      <c r="F21" s="571">
        <f t="shared" si="10"/>
        <v>0</v>
      </c>
      <c r="G21" s="571">
        <f t="shared" si="10"/>
        <v>0</v>
      </c>
      <c r="H21" s="571"/>
      <c r="I21" s="571"/>
      <c r="J21" s="571"/>
      <c r="K21" s="572"/>
    </row>
    <row r="22" spans="1:11" ht="21" hidden="1" customHeight="1" x14ac:dyDescent="0.6">
      <c r="A22" s="573" t="str">
        <f>+[5]ระบบการควบคุมฯ!A159</f>
        <v>1)</v>
      </c>
      <c r="B22" s="574" t="str">
        <f>+[5]ระบบการควบคุมฯ!B159</f>
        <v xml:space="preserve"> โรงเรียนวัดมูลจินดาราม</v>
      </c>
      <c r="C22" s="455" t="str">
        <f>+[5]ระบบการควบคุมฯ!C159</f>
        <v>20004 33006300 3110187</v>
      </c>
      <c r="D22" s="575">
        <f>+[5]ระบบการควบคุมฯ!F159</f>
        <v>0</v>
      </c>
      <c r="E22" s="575">
        <f>+[5]ระบบการควบคุมฯ!G159+[5]ระบบการควบคุมฯ!H159</f>
        <v>0</v>
      </c>
      <c r="F22" s="575">
        <f>+[5]ระบบการควบคุมฯ!I159+[5]ระบบการควบคุมฯ!J159</f>
        <v>0</v>
      </c>
      <c r="G22" s="575">
        <f>+[5]ระบบการควบคุมฯ!K159+[5]ระบบการควบคุมฯ!L159</f>
        <v>0</v>
      </c>
      <c r="H22" s="575"/>
      <c r="I22" s="575"/>
      <c r="J22" s="575">
        <f>+D22-E22-F22-G22</f>
        <v>0</v>
      </c>
      <c r="K22" s="576"/>
    </row>
    <row r="23" spans="1:11" hidden="1" x14ac:dyDescent="0.6">
      <c r="A23" s="573" t="str">
        <f>+[5]ระบบการควบคุมฯ!A160</f>
        <v>2)</v>
      </c>
      <c r="B23" s="574" t="str">
        <f>+[5]ระบบการควบคุมฯ!B160</f>
        <v xml:space="preserve"> โรงเรียนชุมชนบึงบา</v>
      </c>
      <c r="C23" s="455" t="str">
        <f>+[5]ระบบการควบคุมฯ!C160</f>
        <v>20004 33006300 3110188</v>
      </c>
      <c r="D23" s="575">
        <f>+[5]ระบบการควบคุมฯ!F160</f>
        <v>0</v>
      </c>
      <c r="E23" s="575">
        <f>+[5]ระบบการควบคุมฯ!G160+[5]ระบบการควบคุมฯ!H160</f>
        <v>0</v>
      </c>
      <c r="F23" s="575">
        <f>+[5]ระบบการควบคุมฯ!I160+[5]ระบบการควบคุมฯ!J160</f>
        <v>0</v>
      </c>
      <c r="G23" s="575">
        <f>+[5]ระบบการควบคุมฯ!K160+[5]ระบบการควบคุมฯ!L160</f>
        <v>0</v>
      </c>
      <c r="H23" s="575"/>
      <c r="I23" s="575"/>
      <c r="J23" s="575">
        <f>+D23-E23-F23-G23</f>
        <v>0</v>
      </c>
      <c r="K23" s="576"/>
    </row>
    <row r="24" spans="1:11" x14ac:dyDescent="0.25">
      <c r="A24" s="556">
        <f>+[5]ระบบการควบคุมฯ!A320</f>
        <v>5</v>
      </c>
      <c r="B24" s="577" t="str">
        <f>+[5]ระบบการควบคุมฯ!B320</f>
        <v>โครงการโรงเรียนคุณภาพ</v>
      </c>
      <c r="C24" s="578" t="str">
        <f>+[5]ระบบการควบคุมฯ!C320</f>
        <v>20004 3300 B800</v>
      </c>
      <c r="D24" s="559">
        <f>+D25+D32+D52+D79</f>
        <v>4283600</v>
      </c>
      <c r="E24" s="559">
        <f t="shared" ref="E24:J24" si="11">+E25+E32+E52+E79</f>
        <v>0</v>
      </c>
      <c r="F24" s="559">
        <f t="shared" si="11"/>
        <v>0</v>
      </c>
      <c r="G24" s="559">
        <f t="shared" si="11"/>
        <v>0</v>
      </c>
      <c r="H24" s="559">
        <f t="shared" si="11"/>
        <v>0</v>
      </c>
      <c r="I24" s="559">
        <f t="shared" si="11"/>
        <v>0</v>
      </c>
      <c r="J24" s="559">
        <f t="shared" si="11"/>
        <v>4283600</v>
      </c>
      <c r="K24" s="560"/>
    </row>
    <row r="25" spans="1:11" ht="21" customHeight="1" x14ac:dyDescent="0.25">
      <c r="A25" s="561">
        <f>+[5]ระบบการควบคุมฯ!A339</f>
        <v>5.2</v>
      </c>
      <c r="B25" s="562" t="str">
        <f>+[5]ระบบการควบคุมฯ!B339</f>
        <v>กิจกรรมการยกระดับคุณภาพการศึกษาเพื่อขับเคลื่อนโรงเรียนคุณภาพ</v>
      </c>
      <c r="C25" s="579" t="str">
        <f>+[5]ระบบการควบคุมฯ!C339</f>
        <v>20004 70 00133 00000</v>
      </c>
      <c r="D25" s="564">
        <f>+D26</f>
        <v>0</v>
      </c>
      <c r="E25" s="564">
        <f t="shared" ref="E25:J26" si="12">+E26</f>
        <v>0</v>
      </c>
      <c r="F25" s="564">
        <f t="shared" si="12"/>
        <v>0</v>
      </c>
      <c r="G25" s="564">
        <f t="shared" si="12"/>
        <v>0</v>
      </c>
      <c r="H25" s="564">
        <f t="shared" si="12"/>
        <v>0</v>
      </c>
      <c r="I25" s="564">
        <f t="shared" si="12"/>
        <v>0</v>
      </c>
      <c r="J25" s="564">
        <f t="shared" si="12"/>
        <v>0</v>
      </c>
      <c r="K25" s="565"/>
    </row>
    <row r="26" spans="1:11" x14ac:dyDescent="0.6">
      <c r="A26" s="580"/>
      <c r="B26" s="581" t="str">
        <f>+[5]ระบบการควบคุมฯ!B340</f>
        <v>ค่าครุภัณฑ์   7011310</v>
      </c>
      <c r="C26" s="452"/>
      <c r="D26" s="582">
        <f>+D27</f>
        <v>0</v>
      </c>
      <c r="E26" s="582">
        <f t="shared" si="12"/>
        <v>0</v>
      </c>
      <c r="F26" s="582">
        <f t="shared" si="12"/>
        <v>0</v>
      </c>
      <c r="G26" s="582">
        <f t="shared" si="12"/>
        <v>0</v>
      </c>
      <c r="H26" s="582">
        <f t="shared" si="12"/>
        <v>0</v>
      </c>
      <c r="I26" s="582">
        <f t="shared" si="12"/>
        <v>0</v>
      </c>
      <c r="J26" s="582">
        <f t="shared" si="12"/>
        <v>0</v>
      </c>
      <c r="K26" s="583"/>
    </row>
    <row r="27" spans="1:11" ht="40.799999999999997" hidden="1" customHeight="1" x14ac:dyDescent="0.6">
      <c r="A27" s="584"/>
      <c r="B27" s="585" t="str">
        <f>+[5]ระบบการควบคุมฯ!B341</f>
        <v>ครุภัณฑ์  สำนักงาน 120611</v>
      </c>
      <c r="C27" s="586"/>
      <c r="D27" s="587">
        <f>+D28+D30</f>
        <v>0</v>
      </c>
      <c r="E27" s="587">
        <f t="shared" ref="E27:J27" si="13">+E28+E30</f>
        <v>0</v>
      </c>
      <c r="F27" s="587">
        <f t="shared" si="13"/>
        <v>0</v>
      </c>
      <c r="G27" s="587">
        <f t="shared" si="13"/>
        <v>0</v>
      </c>
      <c r="H27" s="587">
        <f t="shared" si="13"/>
        <v>0</v>
      </c>
      <c r="I27" s="587">
        <f t="shared" si="13"/>
        <v>0</v>
      </c>
      <c r="J27" s="587">
        <f t="shared" si="13"/>
        <v>0</v>
      </c>
      <c r="K27" s="588"/>
    </row>
    <row r="28" spans="1:11" ht="42" hidden="1" customHeight="1" x14ac:dyDescent="0.6">
      <c r="A28" s="589" t="str">
        <f>+[5]ระบบการควบคุมฯ!A342</f>
        <v>5.1.1</v>
      </c>
      <c r="B28" s="590" t="str">
        <f>+[5]ระบบการควบคุมฯ!B342</f>
        <v>โต๊ะเก้าอี้นักเรียน สำหรับนักเรียนประถมศึกษา</v>
      </c>
      <c r="C28" s="591" t="str">
        <f>+[5]ระบบการควบคุมฯ!C342</f>
        <v>ที่ ศธ 04087/ว49453/25 พย 68 ครั้งที่ 104</v>
      </c>
      <c r="D28" s="592">
        <f>SUM(D29)</f>
        <v>0</v>
      </c>
      <c r="E28" s="592">
        <f t="shared" ref="E28:J28" si="14">SUM(E29)</f>
        <v>0</v>
      </c>
      <c r="F28" s="592">
        <f t="shared" si="14"/>
        <v>0</v>
      </c>
      <c r="G28" s="592">
        <f t="shared" si="14"/>
        <v>0</v>
      </c>
      <c r="H28" s="592">
        <f t="shared" si="14"/>
        <v>0</v>
      </c>
      <c r="I28" s="592">
        <f t="shared" si="14"/>
        <v>0</v>
      </c>
      <c r="J28" s="592">
        <f t="shared" si="14"/>
        <v>0</v>
      </c>
      <c r="K28" s="593"/>
    </row>
    <row r="29" spans="1:11" hidden="1" x14ac:dyDescent="0.6">
      <c r="A29" s="573" t="str">
        <f>+[5]ระบบการควบคุมฯ!A343</f>
        <v>1)</v>
      </c>
      <c r="B29" s="574" t="str">
        <f>+[5]ระบบการควบคุมฯ!B343</f>
        <v>โรงเรียนวัดแสงสรรค์</v>
      </c>
      <c r="C29" s="594" t="str">
        <f>+[5]ระบบการควบคุมฯ!C343</f>
        <v>200043300B8003110429</v>
      </c>
      <c r="D29" s="575">
        <f>+[5]ระบบการควบคุมฯ!F343</f>
        <v>0</v>
      </c>
      <c r="E29" s="575">
        <f>+[5]ระบบการควบคุมฯ!G343+[5]ระบบการควบคุมฯ!H343</f>
        <v>0</v>
      </c>
      <c r="F29" s="575"/>
      <c r="G29" s="575">
        <f>+[5]ระบบการควบคุมฯ!K343+[5]ระบบการควบคุมฯ!L343</f>
        <v>0</v>
      </c>
      <c r="H29" s="575"/>
      <c r="I29" s="575"/>
      <c r="J29" s="575">
        <f>+D29-E29-F29-G29</f>
        <v>0</v>
      </c>
      <c r="K29" s="595"/>
    </row>
    <row r="30" spans="1:11" ht="42" hidden="1" customHeight="1" x14ac:dyDescent="0.6">
      <c r="A30" s="589" t="str">
        <f>+[5]ระบบการควบคุมฯ!A344</f>
        <v>5.1.2</v>
      </c>
      <c r="B30" s="590" t="str">
        <f>+[5]ระบบการควบคุมฯ!B344</f>
        <v>โต๊ะเก้าอี้นักเรียน สำหรับนักเรียนก่อนประถมศึกษา</v>
      </c>
      <c r="C30" s="591" t="str">
        <f>+[5]ระบบการควบคุมฯ!C344</f>
        <v>ที่ ศธ 04087/ว49453/25 พย 68 ครั้งที่ 104</v>
      </c>
      <c r="D30" s="592">
        <f>+D31</f>
        <v>0</v>
      </c>
      <c r="E30" s="592">
        <f t="shared" ref="E30:J30" si="15">+E31</f>
        <v>0</v>
      </c>
      <c r="F30" s="592">
        <f t="shared" si="15"/>
        <v>0</v>
      </c>
      <c r="G30" s="592">
        <f t="shared" si="15"/>
        <v>0</v>
      </c>
      <c r="H30" s="592">
        <f t="shared" si="15"/>
        <v>0</v>
      </c>
      <c r="I30" s="592">
        <f t="shared" si="15"/>
        <v>0</v>
      </c>
      <c r="J30" s="592">
        <f t="shared" si="15"/>
        <v>0</v>
      </c>
      <c r="K30" s="593"/>
    </row>
    <row r="31" spans="1:11" ht="42" hidden="1" customHeight="1" x14ac:dyDescent="0.6">
      <c r="A31" s="573" t="str">
        <f>+[5]ระบบการควบคุมฯ!A345</f>
        <v>1)</v>
      </c>
      <c r="B31" s="574" t="str">
        <f>+[5]ระบบการควบคุมฯ!B345</f>
        <v>โรงเรียนวัดจตุพิธวราวาส</v>
      </c>
      <c r="C31" s="594" t="str">
        <f>+[5]ระบบการควบคุมฯ!C345</f>
        <v>200043300B8003110430</v>
      </c>
      <c r="D31" s="575">
        <f>+[5]ระบบการควบคุมฯ!F345</f>
        <v>0</v>
      </c>
      <c r="E31" s="575">
        <f>+[5]ระบบการควบคุมฯ!G345+[5]ระบบการควบคุมฯ!H345</f>
        <v>0</v>
      </c>
      <c r="F31" s="575"/>
      <c r="G31" s="575">
        <f>+[5]ระบบการควบคุมฯ!K345+[5]ระบบการควบคุมฯ!L345</f>
        <v>0</v>
      </c>
      <c r="H31" s="575"/>
      <c r="I31" s="575"/>
      <c r="J31" s="575">
        <f>+D31-E31-F31-G31</f>
        <v>0</v>
      </c>
      <c r="K31" s="595"/>
    </row>
    <row r="32" spans="1:11" ht="42" customHeight="1" x14ac:dyDescent="0.25">
      <c r="A32" s="561">
        <f>+[5]ระบบการควบคุมฯ!A357</f>
        <v>5.3</v>
      </c>
      <c r="B32" s="562" t="str">
        <f>+[5]ระบบการควบคุมฯ!B357</f>
        <v>กิจกรรมการยกระดับคุณภาพการศึกษาสำหรับโรงเรียนคุณภาพตามนโยบาย 1 อำเภอ 1 โรงเรียนคุณภาพ</v>
      </c>
      <c r="C32" s="579" t="str">
        <f>+[5]ระบบการควบคุมฯ!C357</f>
        <v>20004 70 00134 00000</v>
      </c>
      <c r="D32" s="564">
        <f>+D33</f>
        <v>320600</v>
      </c>
      <c r="E32" s="564">
        <f t="shared" ref="E32:J32" si="16">+E33</f>
        <v>0</v>
      </c>
      <c r="F32" s="564">
        <f t="shared" si="16"/>
        <v>0</v>
      </c>
      <c r="G32" s="564">
        <f t="shared" si="16"/>
        <v>0</v>
      </c>
      <c r="H32" s="564">
        <f t="shared" si="16"/>
        <v>0</v>
      </c>
      <c r="I32" s="564">
        <f t="shared" si="16"/>
        <v>0</v>
      </c>
      <c r="J32" s="564">
        <f t="shared" si="16"/>
        <v>320600</v>
      </c>
      <c r="K32" s="565"/>
    </row>
    <row r="33" spans="1:11" x14ac:dyDescent="0.6">
      <c r="A33" s="581" t="str">
        <f>+[5]ระบบการควบคุมฯ!A358</f>
        <v>5.3.1</v>
      </c>
      <c r="B33" s="581" t="str">
        <f>+[5]ระบบการควบคุมฯ!B358</f>
        <v>ค่าครุภัณฑ์   7011310</v>
      </c>
      <c r="C33" s="596" t="str">
        <f>+[5]ระบบการควบคุมฯ!C358</f>
        <v xml:space="preserve">20004 3300B800 </v>
      </c>
      <c r="D33" s="582">
        <f>+D34+D41</f>
        <v>320600</v>
      </c>
      <c r="E33" s="582">
        <f t="shared" ref="E33:J33" si="17">+E34+E41</f>
        <v>0</v>
      </c>
      <c r="F33" s="582">
        <f t="shared" si="17"/>
        <v>0</v>
      </c>
      <c r="G33" s="582">
        <f t="shared" si="17"/>
        <v>0</v>
      </c>
      <c r="H33" s="582">
        <f t="shared" si="17"/>
        <v>0</v>
      </c>
      <c r="I33" s="582">
        <f t="shared" si="17"/>
        <v>0</v>
      </c>
      <c r="J33" s="582">
        <f t="shared" si="17"/>
        <v>320600</v>
      </c>
      <c r="K33" s="583"/>
    </row>
    <row r="34" spans="1:11" ht="21" customHeight="1" x14ac:dyDescent="0.45">
      <c r="A34" s="584"/>
      <c r="B34" s="597" t="str">
        <f>+[5]ระบบการควบคุมฯ!B359</f>
        <v>ครุภัณฑ์สำนักงาน 120601</v>
      </c>
      <c r="C34" s="598" t="str">
        <f>+[5]ระบบการควบคุมฯ!C359</f>
        <v>120601</v>
      </c>
      <c r="D34" s="599">
        <f>+D35+D37+D39</f>
        <v>0</v>
      </c>
      <c r="E34" s="599">
        <f t="shared" ref="E34:J34" si="18">+E35+E37+E39</f>
        <v>0</v>
      </c>
      <c r="F34" s="599">
        <f t="shared" si="18"/>
        <v>0</v>
      </c>
      <c r="G34" s="599">
        <f t="shared" si="18"/>
        <v>0</v>
      </c>
      <c r="H34" s="599">
        <f t="shared" si="18"/>
        <v>0</v>
      </c>
      <c r="I34" s="599">
        <f t="shared" si="18"/>
        <v>0</v>
      </c>
      <c r="J34" s="599">
        <f t="shared" si="18"/>
        <v>0</v>
      </c>
      <c r="K34" s="588"/>
    </row>
    <row r="35" spans="1:11" ht="42" hidden="1" customHeight="1" x14ac:dyDescent="0.6">
      <c r="A35" s="589" t="str">
        <f>+[5]ระบบการควบคุมฯ!A360</f>
        <v>5.3.1.1</v>
      </c>
      <c r="B35" s="600" t="str">
        <f>+[5]ระบบการควบคุมฯ!B360</f>
        <v>ถังน้ำ แบบสเตนเลส ขนาดความจุ 2,000 ลิตร โรงเรียนวัดลาดสนุ่น</v>
      </c>
      <c r="C35" s="601" t="str">
        <f>+[5]ระบบการควบคุมฯ!C360</f>
        <v>ที่ ศธ 04087/ว49453/25 พย 68 ครั้งที่ 104</v>
      </c>
      <c r="D35" s="592">
        <f>SUM(D36)</f>
        <v>0</v>
      </c>
      <c r="E35" s="592">
        <f t="shared" ref="E35:J35" si="19">SUM(E36)</f>
        <v>0</v>
      </c>
      <c r="F35" s="592">
        <f t="shared" si="19"/>
        <v>0</v>
      </c>
      <c r="G35" s="592">
        <f t="shared" si="19"/>
        <v>0</v>
      </c>
      <c r="H35" s="592">
        <f t="shared" si="19"/>
        <v>0</v>
      </c>
      <c r="I35" s="592">
        <f t="shared" si="19"/>
        <v>0</v>
      </c>
      <c r="J35" s="592">
        <f t="shared" si="19"/>
        <v>0</v>
      </c>
      <c r="K35" s="593"/>
    </row>
    <row r="36" spans="1:11" ht="42" hidden="1" customHeight="1" x14ac:dyDescent="0.6">
      <c r="A36" s="573" t="str">
        <f>+[5]ระบบการควบคุมฯ!A361</f>
        <v>1)</v>
      </c>
      <c r="B36" s="602" t="str">
        <f>+[5]ระบบการควบคุมฯ!B361</f>
        <v xml:space="preserve"> โรงเรียนวัดลาดสนุ่น</v>
      </c>
      <c r="C36" s="247" t="str">
        <f>+[5]ระบบการควบคุมฯ!C361</f>
        <v>200043300B8003111326</v>
      </c>
      <c r="D36" s="575">
        <f>+[5]ระบบการควบคุมฯ!F361</f>
        <v>0</v>
      </c>
      <c r="E36" s="575">
        <f>+[5]ระบบการควบคุมฯ!G361+[5]ระบบการควบคุมฯ!H361</f>
        <v>0</v>
      </c>
      <c r="F36" s="575"/>
      <c r="G36" s="575">
        <f>+[5]ระบบการควบคุมฯ!K361+[5]ระบบการควบคุมฯ!L361</f>
        <v>0</v>
      </c>
      <c r="H36" s="575"/>
      <c r="I36" s="575"/>
      <c r="J36" s="575">
        <f>+D36-E36-F36-G36</f>
        <v>0</v>
      </c>
      <c r="K36" s="595"/>
    </row>
    <row r="37" spans="1:11" ht="21" hidden="1" customHeight="1" x14ac:dyDescent="0.6">
      <c r="A37" s="589" t="str">
        <f>+[5]ระบบการควบคุมฯ!A362</f>
        <v>5.3.1.2</v>
      </c>
      <c r="B37" s="600" t="str">
        <f>+[5]ระบบการควบคุมฯ!B362</f>
        <v xml:space="preserve">เครื่องทำลายเอกสาร แบบตัดละเอียด ทำลายครั้งละ 30 แผ่น </v>
      </c>
      <c r="C37" s="601" t="str">
        <f>+[5]ระบบการควบคุมฯ!C362</f>
        <v>ที่ ศธ 04087/ว49453/25 พย 68 ครั้งที่ 104</v>
      </c>
      <c r="D37" s="592">
        <f>SUM(D38)</f>
        <v>0</v>
      </c>
      <c r="E37" s="592">
        <f t="shared" ref="E37:J37" si="20">SUM(E38)</f>
        <v>0</v>
      </c>
      <c r="F37" s="592">
        <f t="shared" si="20"/>
        <v>0</v>
      </c>
      <c r="G37" s="592">
        <f t="shared" si="20"/>
        <v>0</v>
      </c>
      <c r="H37" s="592">
        <f t="shared" si="20"/>
        <v>0</v>
      </c>
      <c r="I37" s="592">
        <f t="shared" si="20"/>
        <v>0</v>
      </c>
      <c r="J37" s="592">
        <f t="shared" si="20"/>
        <v>0</v>
      </c>
      <c r="K37" s="593"/>
    </row>
    <row r="38" spans="1:11" ht="55.95" hidden="1" customHeight="1" x14ac:dyDescent="0.6">
      <c r="A38" s="573" t="str">
        <f>+[5]ระบบการควบคุมฯ!A364</f>
        <v>1)</v>
      </c>
      <c r="B38" s="602" t="str">
        <f>+[5]ระบบการควบคุมฯ!B364</f>
        <v>โรงเรียนวัดลาดสนุ่น</v>
      </c>
      <c r="C38" s="247" t="str">
        <f>+[5]ระบบการควบคุมฯ!C364</f>
        <v>200043300B8003111329</v>
      </c>
      <c r="D38" s="575">
        <f>+[5]ระบบการควบคุมฯ!F364</f>
        <v>0</v>
      </c>
      <c r="E38" s="575">
        <f>+[5]ระบบการควบคุมฯ!G364+[5]ระบบการควบคุมฯ!H364</f>
        <v>0</v>
      </c>
      <c r="F38" s="575"/>
      <c r="G38" s="575">
        <f>+[5]ระบบการควบคุมฯ!K364+[5]ระบบการควบคุมฯ!L364</f>
        <v>0</v>
      </c>
      <c r="H38" s="575"/>
      <c r="I38" s="575"/>
      <c r="J38" s="575">
        <f>+D38-E38-F38-G38</f>
        <v>0</v>
      </c>
      <c r="K38" s="595"/>
    </row>
    <row r="39" spans="1:11" ht="21" hidden="1" customHeight="1" x14ac:dyDescent="0.25">
      <c r="A39" s="568" t="str">
        <f>+[5]ระบบการควบคุมฯ!A365</f>
        <v>5.3.1.2</v>
      </c>
      <c r="B39" s="603" t="str">
        <f>+[5]ระบบการควบคุมฯ!B365</f>
        <v xml:space="preserve">พัดลม แบบโคจรติดผนัง ขนาดไม่น้อยกว่า 16 นิ้ว (400 มิลลิเมตร) </v>
      </c>
      <c r="C39" s="601" t="str">
        <f>+[5]ระบบการควบคุมฯ!C365</f>
        <v>ที่ ศธ 04087/ว49453/25 พย 68 ครั้งที่ 104</v>
      </c>
      <c r="D39" s="571">
        <f>SUM(D40)</f>
        <v>0</v>
      </c>
      <c r="E39" s="571">
        <f t="shared" ref="E39:J39" si="21">SUM(E40)</f>
        <v>0</v>
      </c>
      <c r="F39" s="571">
        <f t="shared" si="21"/>
        <v>0</v>
      </c>
      <c r="G39" s="571">
        <f t="shared" si="21"/>
        <v>0</v>
      </c>
      <c r="H39" s="571">
        <f t="shared" si="21"/>
        <v>0</v>
      </c>
      <c r="I39" s="571">
        <f t="shared" si="21"/>
        <v>0</v>
      </c>
      <c r="J39" s="571">
        <f t="shared" si="21"/>
        <v>0</v>
      </c>
      <c r="K39" s="604"/>
    </row>
    <row r="40" spans="1:11" ht="54" hidden="1" customHeight="1" x14ac:dyDescent="0.25">
      <c r="A40" s="605" t="str">
        <f>+[5]ระบบการควบคุมฯ!A367</f>
        <v>1)</v>
      </c>
      <c r="B40" s="606" t="str">
        <f>+[5]ระบบการควบคุมฯ!B367</f>
        <v>โรงเรียนวัดมูลจินดาราม</v>
      </c>
      <c r="C40" s="247" t="str">
        <f>+[5]ระบบการควบคุมฯ!C367</f>
        <v>200043300B8003111330</v>
      </c>
      <c r="D40" s="607">
        <f>+[5]ระบบการควบคุมฯ!F367</f>
        <v>0</v>
      </c>
      <c r="E40" s="607">
        <f>+[5]ระบบการควบคุมฯ!G367+[5]ระบบการควบคุมฯ!H367</f>
        <v>0</v>
      </c>
      <c r="F40" s="607"/>
      <c r="G40" s="607">
        <f>+[5]ระบบการควบคุมฯ!K367+[5]ระบบการควบคุมฯ!L367</f>
        <v>0</v>
      </c>
      <c r="H40" s="607"/>
      <c r="I40" s="607"/>
      <c r="J40" s="607">
        <f>+D40-E40-F40-G40</f>
        <v>0</v>
      </c>
      <c r="K40" s="608"/>
    </row>
    <row r="41" spans="1:11" ht="21" hidden="1" customHeight="1" x14ac:dyDescent="0.25">
      <c r="A41" s="609">
        <f>+[5]ระบบการควบคุมฯ!A368</f>
        <v>0</v>
      </c>
      <c r="B41" s="610" t="str">
        <f>+[5]ระบบการควบคุมฯ!B368</f>
        <v>ครุภัณฑ์การศึกษา 120611</v>
      </c>
      <c r="C41" s="611" t="str">
        <f>+[5]ระบบการควบคุมฯ!C368</f>
        <v>120611</v>
      </c>
      <c r="D41" s="612">
        <f>+D42+D44</f>
        <v>320600</v>
      </c>
      <c r="E41" s="612">
        <f t="shared" ref="E41:J41" si="22">+E42+E44</f>
        <v>0</v>
      </c>
      <c r="F41" s="612">
        <f t="shared" si="22"/>
        <v>0</v>
      </c>
      <c r="G41" s="612">
        <f t="shared" si="22"/>
        <v>0</v>
      </c>
      <c r="H41" s="612">
        <f t="shared" si="22"/>
        <v>0</v>
      </c>
      <c r="I41" s="612">
        <f t="shared" si="22"/>
        <v>0</v>
      </c>
      <c r="J41" s="612">
        <f t="shared" si="22"/>
        <v>320600</v>
      </c>
      <c r="K41" s="613"/>
    </row>
    <row r="42" spans="1:11" ht="42" hidden="1" customHeight="1" x14ac:dyDescent="0.25">
      <c r="A42" s="614" t="str">
        <f>+[5]ระบบการควบคุมฯ!A369</f>
        <v>5.3.1.1</v>
      </c>
      <c r="B42" s="615" t="str">
        <f>+[5]ระบบการควบคุมฯ!B369</f>
        <v xml:space="preserve">โต๊ะเก้าอี้นักเรียน สำหรับนักเรียนประถมศึกษา </v>
      </c>
      <c r="C42" s="616" t="str">
        <f>+[5]ระบบการควบคุมฯ!C369</f>
        <v>ที่ ศธ 04087/ว19049/27 ต.ค. 69 ครั้งที่ 27</v>
      </c>
      <c r="D42" s="617">
        <f>+D43</f>
        <v>320600</v>
      </c>
      <c r="E42" s="617">
        <f t="shared" ref="E42:J42" si="23">+E43</f>
        <v>0</v>
      </c>
      <c r="F42" s="617">
        <f t="shared" si="23"/>
        <v>0</v>
      </c>
      <c r="G42" s="617">
        <f t="shared" si="23"/>
        <v>0</v>
      </c>
      <c r="H42" s="617">
        <f t="shared" si="23"/>
        <v>0</v>
      </c>
      <c r="I42" s="617">
        <f t="shared" si="23"/>
        <v>0</v>
      </c>
      <c r="J42" s="617">
        <f t="shared" si="23"/>
        <v>320600</v>
      </c>
      <c r="K42" s="451"/>
    </row>
    <row r="43" spans="1:11" ht="21" hidden="1" customHeight="1" x14ac:dyDescent="0.25">
      <c r="A43" s="605" t="str">
        <f>+[5]ระบบการควบคุมฯ!A370</f>
        <v>1)</v>
      </c>
      <c r="B43" s="606" t="str">
        <f>+[5]ระบบการควบคุมฯ!B370</f>
        <v>โรงเรียนชุมชนบึงบา</v>
      </c>
      <c r="C43" s="247" t="str">
        <f>+[5]ระบบการควบคุมฯ!C370</f>
        <v>200043300B8003110294</v>
      </c>
      <c r="D43" s="607">
        <f>+[5]ระบบการควบคุมฯ!F370</f>
        <v>320600</v>
      </c>
      <c r="E43" s="607">
        <f>+[5]ระบบการควบคุมฯ!G370+[5]ระบบการควบคุมฯ!H370</f>
        <v>0</v>
      </c>
      <c r="F43" s="607"/>
      <c r="G43" s="607">
        <f>+[5]ระบบการควบคุมฯ!K370+[5]ระบบการควบคุมฯ!L370</f>
        <v>0</v>
      </c>
      <c r="H43" s="607"/>
      <c r="I43" s="607"/>
      <c r="J43" s="607">
        <f>+D43-E43-F43-G43</f>
        <v>320600</v>
      </c>
      <c r="K43" s="608"/>
    </row>
    <row r="44" spans="1:11" s="6" customFormat="1" ht="48" hidden="1" customHeight="1" x14ac:dyDescent="0.25">
      <c r="A44" s="614" t="str">
        <f>+[5]ระบบการควบคุมฯ!A371</f>
        <v>5.3.1.4</v>
      </c>
      <c r="B44" s="615" t="str">
        <f>+[5]ระบบการควบคุมฯ!B371</f>
        <v xml:space="preserve">ตู้แช่อาหาร ขนาด 20 คิวบิกฟุต </v>
      </c>
      <c r="C44" s="616" t="str">
        <f>+[5]ระบบการควบคุมฯ!C371</f>
        <v>ที่ ศธ 04087/ว49453/25 พย 68 ครั้งที่ 104</v>
      </c>
      <c r="D44" s="617">
        <f>+D45</f>
        <v>0</v>
      </c>
      <c r="E44" s="617">
        <f t="shared" ref="E44:J44" si="24">+E45</f>
        <v>0</v>
      </c>
      <c r="F44" s="617">
        <f t="shared" si="24"/>
        <v>0</v>
      </c>
      <c r="G44" s="617">
        <f t="shared" si="24"/>
        <v>0</v>
      </c>
      <c r="H44" s="617">
        <f t="shared" si="24"/>
        <v>0</v>
      </c>
      <c r="I44" s="617">
        <f t="shared" si="24"/>
        <v>0</v>
      </c>
      <c r="J44" s="617">
        <f t="shared" si="24"/>
        <v>0</v>
      </c>
      <c r="K44" s="451"/>
    </row>
    <row r="45" spans="1:11" ht="22.2" hidden="1" customHeight="1" x14ac:dyDescent="0.25">
      <c r="A45" s="605" t="str">
        <f>+[5]ระบบการควบคุมฯ!A372</f>
        <v>1)</v>
      </c>
      <c r="B45" s="606" t="str">
        <f>+[5]ระบบการควบคุมฯ!B372</f>
        <v>โรงเรียนวัดมูลจินดาราม</v>
      </c>
      <c r="C45" s="247" t="str">
        <f>+[5]ระบบการควบคุมฯ!C372</f>
        <v>200043300B8003111328</v>
      </c>
      <c r="D45" s="607">
        <f>+[5]ระบบการควบคุมฯ!F372</f>
        <v>0</v>
      </c>
      <c r="E45" s="607">
        <f>+[5]ระบบการควบคุมฯ!G372+[5]ระบบการควบคุมฯ!H372</f>
        <v>0</v>
      </c>
      <c r="F45" s="607"/>
      <c r="G45" s="607">
        <f>+[5]ระบบการควบคุมฯ!K372+[5]ระบบการควบคุมฯ!L372</f>
        <v>0</v>
      </c>
      <c r="H45" s="607"/>
      <c r="I45" s="607"/>
      <c r="J45" s="607">
        <f>+D45-E45-F45-G45</f>
        <v>0</v>
      </c>
      <c r="K45" s="608"/>
    </row>
    <row r="46" spans="1:11" hidden="1" x14ac:dyDescent="0.6">
      <c r="A46" s="573"/>
      <c r="B46" s="574"/>
      <c r="C46" s="594"/>
      <c r="D46" s="618"/>
      <c r="E46" s="618"/>
      <c r="F46" s="618"/>
      <c r="G46" s="618"/>
      <c r="H46" s="618"/>
      <c r="I46" s="618"/>
      <c r="J46" s="618"/>
      <c r="K46" s="595"/>
    </row>
    <row r="47" spans="1:11" ht="30" customHeight="1" x14ac:dyDescent="0.6">
      <c r="A47" s="580"/>
      <c r="B47" s="581" t="s">
        <v>263</v>
      </c>
      <c r="C47" s="452"/>
      <c r="D47" s="582">
        <f>+D49</f>
        <v>0</v>
      </c>
      <c r="E47" s="582">
        <f t="shared" ref="E47:J47" si="25">+E49</f>
        <v>0</v>
      </c>
      <c r="F47" s="582">
        <f t="shared" si="25"/>
        <v>0</v>
      </c>
      <c r="G47" s="582">
        <f t="shared" si="25"/>
        <v>0</v>
      </c>
      <c r="H47" s="582">
        <f t="shared" si="25"/>
        <v>0</v>
      </c>
      <c r="I47" s="582">
        <f t="shared" si="25"/>
        <v>0</v>
      </c>
      <c r="J47" s="582">
        <f t="shared" si="25"/>
        <v>0</v>
      </c>
      <c r="K47" s="583"/>
    </row>
    <row r="48" spans="1:11" ht="21" hidden="1" customHeight="1" x14ac:dyDescent="0.25">
      <c r="A48" s="589" t="str">
        <f>+[5]ระบบการควบคุมฯ!A163</f>
        <v>3.3.2</v>
      </c>
      <c r="B48" s="569" t="str">
        <f>+[5]ระบบการควบคุมฯ!B163</f>
        <v>ปรับปรุงซ่อมแซมห้องปฏิบัติการวิทยาศาสตร์</v>
      </c>
      <c r="C48" s="570" t="str">
        <f>+[5]ระบบการควบคุมฯ!C163</f>
        <v>ศธ 04002/ว47614 ลว.  31 ตค 68 โอนครั้งที่ 23</v>
      </c>
      <c r="D48" s="619"/>
      <c r="E48" s="619"/>
      <c r="F48" s="619"/>
      <c r="G48" s="619"/>
      <c r="H48" s="619"/>
      <c r="I48" s="619"/>
      <c r="J48" s="619"/>
      <c r="K48" s="572"/>
    </row>
    <row r="49" spans="1:11" s="6" customFormat="1" ht="57.6" hidden="1" customHeight="1" x14ac:dyDescent="0.6">
      <c r="A49" s="573" t="str">
        <f>+[5]ระบบการควบคุมฯ!A164</f>
        <v>1)</v>
      </c>
      <c r="B49" s="574" t="str">
        <f>+[5]ระบบการควบคุมฯ!B164</f>
        <v xml:space="preserve"> โรงเรียนวัดเขียนเขต </v>
      </c>
      <c r="C49" s="455" t="str">
        <f>+[5]ระบบการควบคุมฯ!C164</f>
        <v>20004 33006300 3110064</v>
      </c>
      <c r="D49" s="607">
        <f>+[5]ระบบการควบคุมฯ!F163</f>
        <v>0</v>
      </c>
      <c r="E49" s="607">
        <f>+[5]ระบบการควบคุมฯ!G163+[5]ระบบการควบคุมฯ!H163</f>
        <v>0</v>
      </c>
      <c r="F49" s="607">
        <f>+[5]ระบบการควบคุมฯ!I163+[5]ระบบการควบคุมฯ!J163</f>
        <v>0</v>
      </c>
      <c r="G49" s="607">
        <f>+[5]ระบบการควบคุมฯ!K163+[5]ระบบการควบคุมฯ!L163</f>
        <v>0</v>
      </c>
      <c r="H49" s="607"/>
      <c r="I49" s="607"/>
      <c r="J49" s="607">
        <f>+D49-E49-F49-G49</f>
        <v>0</v>
      </c>
      <c r="K49" s="576"/>
    </row>
    <row r="50" spans="1:11" ht="21" hidden="1" customHeight="1" x14ac:dyDescent="0.6">
      <c r="A50" s="573"/>
      <c r="B50" s="574"/>
      <c r="C50" s="455"/>
      <c r="D50" s="575"/>
      <c r="E50" s="575"/>
      <c r="F50" s="575"/>
      <c r="G50" s="575"/>
      <c r="H50" s="575"/>
      <c r="I50" s="575"/>
      <c r="J50" s="575"/>
      <c r="K50" s="576"/>
    </row>
    <row r="51" spans="1:11" ht="21" hidden="1" customHeight="1" x14ac:dyDescent="0.6">
      <c r="A51" s="573"/>
      <c r="B51" s="574"/>
      <c r="C51" s="455"/>
      <c r="D51" s="575"/>
      <c r="E51" s="575"/>
      <c r="F51" s="575"/>
      <c r="G51" s="575"/>
      <c r="H51" s="575"/>
      <c r="I51" s="575"/>
      <c r="J51" s="575"/>
      <c r="K51" s="576"/>
    </row>
    <row r="52" spans="1:11" s="6" customFormat="1" ht="21" customHeight="1" x14ac:dyDescent="0.25">
      <c r="A52" s="620">
        <f>+[5]ระบบการควบคุมฯ!A414</f>
        <v>5.4</v>
      </c>
      <c r="B52" s="621" t="str">
        <f>+[5]ระบบการควบคุมฯ!B414</f>
        <v>กิจกรรมการก่อสร้าง ปรับปรุง ซ่อมแซมอาคารเรียนและสิ่งก่อสร้างประกอบเพื่อขับเคลื่อนโรงเรียนคุณภาพตามนโยบาย 1 อำเภอ 1 โรงเรียนคุณภาพ</v>
      </c>
      <c r="C52" s="563" t="str">
        <f>+[5]ระบบการควบคุมฯ!C414</f>
        <v>20004 70 00135 00000</v>
      </c>
      <c r="D52" s="564">
        <f>+D53</f>
        <v>3963000</v>
      </c>
      <c r="E52" s="564">
        <f t="shared" ref="E52:I52" si="26">+E53</f>
        <v>0</v>
      </c>
      <c r="F52" s="564">
        <f t="shared" si="26"/>
        <v>0</v>
      </c>
      <c r="G52" s="564">
        <f t="shared" si="26"/>
        <v>0</v>
      </c>
      <c r="H52" s="564">
        <f t="shared" si="26"/>
        <v>0</v>
      </c>
      <c r="I52" s="564">
        <f t="shared" si="26"/>
        <v>0</v>
      </c>
      <c r="J52" s="564">
        <f>+J53</f>
        <v>3963000</v>
      </c>
      <c r="K52" s="622"/>
    </row>
    <row r="53" spans="1:11" ht="21" customHeight="1" x14ac:dyDescent="0.6">
      <c r="A53" s="544"/>
      <c r="B53" s="623" t="str">
        <f>+[5]ระบบการควบคุมฯ!B416</f>
        <v>งบลงทุน  ค่าที่ดินและสิ่งก่อสร้าง7011320</v>
      </c>
      <c r="C53" s="624"/>
      <c r="D53" s="625">
        <f>+D54+D63+D70</f>
        <v>3963000</v>
      </c>
      <c r="E53" s="625">
        <f t="shared" ref="E53:J53" si="27">+E54+E63+E70</f>
        <v>0</v>
      </c>
      <c r="F53" s="625">
        <f t="shared" si="27"/>
        <v>0</v>
      </c>
      <c r="G53" s="625">
        <f t="shared" si="27"/>
        <v>0</v>
      </c>
      <c r="H53" s="625">
        <f t="shared" si="27"/>
        <v>0</v>
      </c>
      <c r="I53" s="625">
        <f t="shared" si="27"/>
        <v>0</v>
      </c>
      <c r="J53" s="625">
        <f t="shared" si="27"/>
        <v>3963000</v>
      </c>
      <c r="K53" s="626"/>
    </row>
    <row r="54" spans="1:11" ht="63" hidden="1" customHeight="1" x14ac:dyDescent="0.25">
      <c r="A54" s="627" t="str">
        <f>+[5]ระบบการควบคุมฯ!A417</f>
        <v>5.4.1</v>
      </c>
      <c r="B54" s="628" t="str">
        <f>+[5]ระบบการควบคุมฯ!B417</f>
        <v>ปรับปรุงซ่อมแซมอาคารเรียนอาคารประกอบและสิ่งก่อสร้างอื่น</v>
      </c>
      <c r="C54" s="629" t="str">
        <f>+[5]ระบบการควบคุมฯ!C417</f>
        <v>ศธ04002/ว19356   ลว. 29 ต.ค. 69  โอนครั้งที่ 28</v>
      </c>
      <c r="D54" s="617">
        <f>SUM(D55:D61)</f>
        <v>3963000</v>
      </c>
      <c r="E54" s="617">
        <f t="shared" ref="E54:J54" si="28">SUM(E55:E61)</f>
        <v>0</v>
      </c>
      <c r="F54" s="617">
        <f t="shared" si="28"/>
        <v>0</v>
      </c>
      <c r="G54" s="617">
        <f t="shared" si="28"/>
        <v>0</v>
      </c>
      <c r="H54" s="617">
        <f t="shared" si="28"/>
        <v>0</v>
      </c>
      <c r="I54" s="617">
        <f t="shared" si="28"/>
        <v>0</v>
      </c>
      <c r="J54" s="617">
        <f t="shared" si="28"/>
        <v>3963000</v>
      </c>
      <c r="K54" s="630"/>
    </row>
    <row r="55" spans="1:11" ht="50.4" hidden="1" customHeight="1" x14ac:dyDescent="0.25">
      <c r="A55" s="631" t="str">
        <f>+[5]ระบบการควบคุมฯ!A418</f>
        <v>1)</v>
      </c>
      <c r="B55" s="632" t="str">
        <f>+[5]ระบบการควบคุมฯ!B418</f>
        <v>โรงเรียนวัดลาดสนุ่น</v>
      </c>
      <c r="C55" s="633" t="str">
        <f>+[5]ระบบการควบคุมฯ!C418</f>
        <v>200043300B8003210357</v>
      </c>
      <c r="D55" s="634">
        <f>+[5]ระบบการควบคุมฯ!D418</f>
        <v>499000</v>
      </c>
      <c r="E55" s="635">
        <f>+[5]ระบบการควบคุมฯ!G418+[5]ระบบการควบคุมฯ!H418</f>
        <v>0</v>
      </c>
      <c r="F55" s="636">
        <f>+[5]ระบบการควบคุมฯ!I418+[5]ระบบการควบคุมฯ!J418</f>
        <v>0</v>
      </c>
      <c r="G55" s="637">
        <f>+[5]ระบบการควบคุมฯ!K418+[5]ระบบการควบคุมฯ!L418</f>
        <v>0</v>
      </c>
      <c r="H55" s="638"/>
      <c r="I55" s="639"/>
      <c r="J55" s="640">
        <f>D55-E55-F55-G55</f>
        <v>499000</v>
      </c>
      <c r="K55" s="641"/>
    </row>
    <row r="56" spans="1:11" ht="21" hidden="1" customHeight="1" x14ac:dyDescent="0.25">
      <c r="A56" s="631"/>
      <c r="B56" s="632" t="str">
        <f>+[5]โครงการโรงเรียนคุณภาพ!E275</f>
        <v xml:space="preserve">ผูกพัน  ครบ </v>
      </c>
      <c r="C56" s="633"/>
      <c r="D56" s="642"/>
      <c r="E56" s="636"/>
      <c r="F56" s="636"/>
      <c r="G56" s="643"/>
      <c r="H56" s="638"/>
      <c r="I56" s="639"/>
      <c r="J56" s="640"/>
      <c r="K56" s="644"/>
    </row>
    <row r="57" spans="1:11" ht="45" hidden="1" customHeight="1" x14ac:dyDescent="0.25">
      <c r="A57" s="631" t="str">
        <f>+[5]ระบบการควบคุมฯ!A420</f>
        <v>2)</v>
      </c>
      <c r="B57" s="632" t="str">
        <f>+[5]ระบบการควบคุมฯ!B420</f>
        <v>โรงเรียนวัดมูลจินดาราม</v>
      </c>
      <c r="C57" s="633" t="str">
        <f>+[5]ระบบการควบคุมฯ!C420</f>
        <v>200043300B8003210359</v>
      </c>
      <c r="D57" s="634">
        <f>+[5]ระบบการควบคุมฯ!D420</f>
        <v>495000</v>
      </c>
      <c r="E57" s="635">
        <f>+[5]ระบบการควบคุมฯ!G420+[5]ระบบการควบคุมฯ!H420</f>
        <v>0</v>
      </c>
      <c r="F57" s="636">
        <f>+[5]ระบบการควบคุมฯ!I420+[5]ระบบการควบคุมฯ!J420</f>
        <v>0</v>
      </c>
      <c r="G57" s="637">
        <f>+[5]ระบบการควบคุมฯ!K420+[5]ระบบการควบคุมฯ!L420</f>
        <v>0</v>
      </c>
      <c r="H57" s="638"/>
      <c r="I57" s="639"/>
      <c r="J57" s="640">
        <f>D57-E57-F57-G57</f>
        <v>495000</v>
      </c>
      <c r="K57" s="641"/>
    </row>
    <row r="58" spans="1:11" ht="63" hidden="1" customHeight="1" x14ac:dyDescent="0.25">
      <c r="A58" s="631"/>
      <c r="B58" s="1256">
        <f>+[5]โครงการโรงเรียนคุณภาพ!E277</f>
        <v>0</v>
      </c>
      <c r="C58" s="633"/>
      <c r="D58" s="642"/>
      <c r="E58" s="636"/>
      <c r="F58" s="636"/>
      <c r="G58" s="643"/>
      <c r="H58" s="638"/>
      <c r="I58" s="639"/>
      <c r="J58" s="640"/>
      <c r="K58" s="644"/>
    </row>
    <row r="59" spans="1:11" ht="46.2" hidden="1" customHeight="1" x14ac:dyDescent="0.25">
      <c r="A59" s="631" t="str">
        <f>+[5]ระบบการควบคุมฯ!A422</f>
        <v>3)</v>
      </c>
      <c r="B59" s="632" t="str">
        <f>+[5]ระบบการควบคุมฯ!B422</f>
        <v>โรงเรียนชุมชนบึงบา</v>
      </c>
      <c r="C59" s="633" t="str">
        <f>+[5]ระบบการควบคุมฯ!C422</f>
        <v>200043300B8003210358</v>
      </c>
      <c r="D59" s="634">
        <f>+[5]ระบบการควบคุมฯ!D422</f>
        <v>2969000</v>
      </c>
      <c r="E59" s="635">
        <f>+[5]ระบบการควบคุมฯ!G422+[5]ระบบการควบคุมฯ!H422</f>
        <v>0</v>
      </c>
      <c r="F59" s="636">
        <f>+[5]ระบบการควบคุมฯ!I422+[5]ระบบการควบคุมฯ!J422</f>
        <v>0</v>
      </c>
      <c r="G59" s="637">
        <f>+[5]ระบบการควบคุมฯ!K422+[5]ระบบการควบคุมฯ!L422</f>
        <v>0</v>
      </c>
      <c r="H59" s="638"/>
      <c r="I59" s="639"/>
      <c r="J59" s="640">
        <f>D59-E59-F59-G59</f>
        <v>2969000</v>
      </c>
      <c r="K59" s="641"/>
    </row>
    <row r="60" spans="1:11" ht="21" hidden="1" customHeight="1" x14ac:dyDescent="0.25">
      <c r="A60" s="1257"/>
      <c r="B60" s="1256">
        <f>+[5]โครงการโรงเรียนคุณภาพ!E279</f>
        <v>0</v>
      </c>
      <c r="C60" s="1258"/>
      <c r="D60" s="642"/>
      <c r="E60" s="636"/>
      <c r="F60" s="636"/>
      <c r="G60" s="643"/>
      <c r="H60" s="638"/>
      <c r="I60" s="639"/>
      <c r="J60" s="640"/>
      <c r="K60" s="644"/>
    </row>
    <row r="61" spans="1:11" ht="21" hidden="1" customHeight="1" x14ac:dyDescent="0.25">
      <c r="A61" s="1259">
        <f>+[5]ระบบการควบคุมฯ!A424</f>
        <v>0</v>
      </c>
      <c r="B61" s="1260">
        <f>+[5]ระบบการควบคุมฯ!B424</f>
        <v>0</v>
      </c>
      <c r="C61" s="1261">
        <f>+[5]ระบบการควบคุมฯ!C424</f>
        <v>0</v>
      </c>
      <c r="D61" s="607"/>
      <c r="E61" s="635"/>
      <c r="F61" s="636"/>
      <c r="G61" s="637"/>
      <c r="H61" s="638"/>
      <c r="I61" s="639"/>
      <c r="J61" s="640">
        <f>D61-E61-F61-G61</f>
        <v>0</v>
      </c>
      <c r="K61" s="648"/>
    </row>
    <row r="62" spans="1:11" ht="21" hidden="1" customHeight="1" x14ac:dyDescent="0.25">
      <c r="A62" s="1259"/>
      <c r="B62" s="1260" t="str">
        <f>+[5]โครงการโรงเรียนคุณภาพ!E328</f>
        <v>ผูกพันครบ  20 มีค 68</v>
      </c>
      <c r="C62" s="1262">
        <f>+[5]ระบบการควบคุมฯ!C425</f>
        <v>0</v>
      </c>
      <c r="D62" s="650"/>
      <c r="E62" s="636"/>
      <c r="F62" s="636"/>
      <c r="G62" s="643"/>
      <c r="H62" s="651"/>
      <c r="I62" s="652"/>
      <c r="J62" s="653"/>
      <c r="K62" s="648"/>
    </row>
    <row r="63" spans="1:11" ht="42" hidden="1" customHeight="1" x14ac:dyDescent="0.25">
      <c r="A63" s="654" t="str">
        <f>+[5]ระบบการควบคุมฯ!A428</f>
        <v>5.4.2</v>
      </c>
      <c r="B63" s="655" t="str">
        <f>+[5]ระบบการควบคุมฯ!B428</f>
        <v xml:space="preserve">รายการก่อสร้างปรับปรุงซ่อมแซมอาคารเรียนอาคารประกอบและสิ่งก่อสร้างอื่นที่ชำรุดทรุดโทรมและที่ประสบอุบัติภัย </v>
      </c>
      <c r="C63" s="656" t="str">
        <f>+[5]ระบบการควบคุมฯ!C428</f>
        <v>ศธ04002/ว2239 ลว.27 พค 68 โอนครั้งที่ 519</v>
      </c>
      <c r="D63" s="617">
        <f>+D64+D66</f>
        <v>0</v>
      </c>
      <c r="E63" s="617">
        <f t="shared" ref="E63:G63" si="29">+E64+E66</f>
        <v>0</v>
      </c>
      <c r="F63" s="617">
        <f t="shared" si="29"/>
        <v>0</v>
      </c>
      <c r="G63" s="617">
        <f t="shared" si="29"/>
        <v>0</v>
      </c>
      <c r="H63" s="657"/>
      <c r="I63" s="658"/>
      <c r="J63" s="659">
        <f>D63-E63-F63-G63</f>
        <v>0</v>
      </c>
      <c r="K63" s="660"/>
    </row>
    <row r="64" spans="1:11" ht="21" hidden="1" customHeight="1" x14ac:dyDescent="0.25">
      <c r="A64" s="645" t="str">
        <f>+[5]ระบบการควบคุมฯ!A429</f>
        <v>1)</v>
      </c>
      <c r="B64" s="646" t="str">
        <f>+[5]ระบบการควบคุมฯ!B429</f>
        <v xml:space="preserve">โรงเรียนวัดประยูรธรรมาราม </v>
      </c>
      <c r="C64" s="647" t="str">
        <f>+[5]ระบบการควบคุมฯ!C429</f>
        <v>20004  3300 B800 321ZZZZ</v>
      </c>
      <c r="D64" s="607">
        <f>+[5]ระบบการควบคุมฯ!F429</f>
        <v>0</v>
      </c>
      <c r="E64" s="635">
        <f>+[5]ระบบการควบคุมฯ!G429+[5]ระบบการควบคุมฯ!H429</f>
        <v>0</v>
      </c>
      <c r="F64" s="636"/>
      <c r="G64" s="637">
        <f>+[5]ระบบการควบคุมฯ!K429+[5]ระบบการควบคุมฯ!L429</f>
        <v>0</v>
      </c>
      <c r="H64" s="638"/>
      <c r="I64" s="639"/>
      <c r="J64" s="640">
        <f t="shared" ref="J64:J69" si="30">D64-E64-F64-G64</f>
        <v>0</v>
      </c>
      <c r="K64" s="648"/>
    </row>
    <row r="65" spans="1:11" ht="21" hidden="1" customHeight="1" x14ac:dyDescent="0.25">
      <c r="A65" s="661"/>
      <c r="B65" s="662" t="str">
        <f>+[5]ระบบการควบคุมฯ!B430</f>
        <v>ผูกพัน 10 มิ.ย. 68 ครบ 9 ส.ค. 68</v>
      </c>
      <c r="C65" s="663"/>
      <c r="D65" s="607"/>
      <c r="E65" s="635"/>
      <c r="F65" s="636"/>
      <c r="G65" s="637"/>
      <c r="H65" s="638"/>
      <c r="I65" s="639"/>
      <c r="J65" s="640">
        <f t="shared" si="30"/>
        <v>0</v>
      </c>
      <c r="K65" s="648"/>
    </row>
    <row r="66" spans="1:11" ht="21" hidden="1" customHeight="1" x14ac:dyDescent="0.25">
      <c r="A66" s="661" t="str">
        <f>+[5]ระบบการควบคุมฯ!A431</f>
        <v>2)</v>
      </c>
      <c r="B66" s="664" t="str">
        <f>+[5]ระบบการควบคุมฯ!B431</f>
        <v xml:space="preserve">โรงเรียนชุมชนวัดพิชิตปิตยาราม  </v>
      </c>
      <c r="C66" s="665" t="str">
        <f>+[5]ระบบการควบคุมฯ!C431</f>
        <v>20004  3300 B800 321ZZZZ</v>
      </c>
      <c r="D66" s="607">
        <f>+[5]ระบบการควบคุมฯ!F431</f>
        <v>0</v>
      </c>
      <c r="E66" s="635">
        <f>+[5]ระบบการควบคุมฯ!G431+[5]ระบบการควบคุมฯ!H431</f>
        <v>0</v>
      </c>
      <c r="F66" s="636"/>
      <c r="G66" s="637">
        <f>+[5]ระบบการควบคุมฯ!K431+[5]ระบบการควบคุมฯ!L431</f>
        <v>0</v>
      </c>
      <c r="H66" s="638"/>
      <c r="I66" s="639"/>
      <c r="J66" s="640">
        <f t="shared" si="30"/>
        <v>0</v>
      </c>
      <c r="K66" s="648"/>
    </row>
    <row r="67" spans="1:11" ht="21" hidden="1" customHeight="1" x14ac:dyDescent="0.25">
      <c r="A67" s="645"/>
      <c r="B67" s="646" t="str">
        <f>+[5]ระบบการควบคุมฯ!B432</f>
        <v>ผูกพัน 26 มิ.ย. 68 ครบ 4 ส.ค. 68</v>
      </c>
      <c r="C67" s="633"/>
      <c r="D67" s="607"/>
      <c r="E67" s="635"/>
      <c r="F67" s="636"/>
      <c r="G67" s="637"/>
      <c r="H67" s="638"/>
      <c r="I67" s="639"/>
      <c r="J67" s="640">
        <f t="shared" si="30"/>
        <v>0</v>
      </c>
      <c r="K67" s="648"/>
    </row>
    <row r="68" spans="1:11" ht="63" hidden="1" customHeight="1" x14ac:dyDescent="0.25">
      <c r="A68" s="645"/>
      <c r="B68" s="664"/>
      <c r="C68" s="665"/>
      <c r="D68" s="607"/>
      <c r="E68" s="635"/>
      <c r="F68" s="636"/>
      <c r="G68" s="637"/>
      <c r="H68" s="638"/>
      <c r="I68" s="639"/>
      <c r="J68" s="640">
        <f t="shared" si="30"/>
        <v>0</v>
      </c>
      <c r="K68" s="648"/>
    </row>
    <row r="69" spans="1:11" ht="21" hidden="1" customHeight="1" x14ac:dyDescent="0.25">
      <c r="A69" s="645"/>
      <c r="B69" s="664"/>
      <c r="C69" s="665"/>
      <c r="D69" s="607"/>
      <c r="E69" s="635"/>
      <c r="F69" s="636"/>
      <c r="G69" s="637"/>
      <c r="H69" s="638"/>
      <c r="I69" s="639"/>
      <c r="J69" s="640">
        <f t="shared" si="30"/>
        <v>0</v>
      </c>
      <c r="K69" s="648"/>
    </row>
    <row r="70" spans="1:11" ht="21" hidden="1" customHeight="1" x14ac:dyDescent="0.25">
      <c r="A70" s="666" t="str">
        <f>+[5]ระบบการควบคุมฯ!A440</f>
        <v>5.4.3</v>
      </c>
      <c r="B70" s="667" t="str">
        <f>+[5]ระบบการควบคุมฯ!B440</f>
        <v xml:space="preserve">ห้องน้ำห้องส้วมนักเรียนหญิง 4 ที่/49 </v>
      </c>
      <c r="C70" s="629" t="str">
        <f>+[5]ระบบการควบคุมฯ!C440</f>
        <v>ศธ04002/ว19356   ลว. 29 ต.ค. 69  โอนครั้งที่ 28</v>
      </c>
      <c r="D70" s="617">
        <f>SUM(D71:D74)</f>
        <v>0</v>
      </c>
      <c r="E70" s="617">
        <f t="shared" ref="E70:J70" si="31">SUM(E71:E74)</f>
        <v>0</v>
      </c>
      <c r="F70" s="617">
        <f t="shared" si="31"/>
        <v>0</v>
      </c>
      <c r="G70" s="617">
        <f t="shared" si="31"/>
        <v>0</v>
      </c>
      <c r="H70" s="617">
        <f t="shared" si="31"/>
        <v>0</v>
      </c>
      <c r="I70" s="617">
        <f t="shared" si="31"/>
        <v>0</v>
      </c>
      <c r="J70" s="617">
        <f t="shared" si="31"/>
        <v>0</v>
      </c>
      <c r="K70" s="630"/>
    </row>
    <row r="71" spans="1:11" ht="21" hidden="1" customHeight="1" x14ac:dyDescent="0.25">
      <c r="A71" s="645" t="str">
        <f>+[5]ระบบการควบคุมฯ!A442</f>
        <v>1)</v>
      </c>
      <c r="B71" s="668" t="str">
        <f>+[5]ระบบการควบคุมฯ!B442</f>
        <v>โรงเรียนวัดแสงสรรค์</v>
      </c>
      <c r="C71" s="665" t="str">
        <f>+[5]ระบบการควบคุมฯ!C442</f>
        <v>200043300B8003211259</v>
      </c>
      <c r="D71" s="669">
        <f>+[5]ระบบการควบคุมฯ!D442</f>
        <v>0</v>
      </c>
      <c r="E71" s="607">
        <f>+[5]ระบบการควบคุมฯ!G442+[5]ระบบการควบคุมฯ!H442</f>
        <v>0</v>
      </c>
      <c r="F71" s="607">
        <f>+[5]ระบบการควบคุมฯ!I442+[5]ระบบการควบคุมฯ!J442</f>
        <v>0</v>
      </c>
      <c r="G71" s="670">
        <f>+[5]ระบบการควบคุมฯ!K442+[5]ระบบการควบคุมฯ!L442</f>
        <v>0</v>
      </c>
      <c r="H71" s="651"/>
      <c r="I71" s="652"/>
      <c r="J71" s="653">
        <f>+D71-E71-F71-G71</f>
        <v>0</v>
      </c>
      <c r="K71" s="648"/>
    </row>
    <row r="72" spans="1:11" ht="21" hidden="1" customHeight="1" x14ac:dyDescent="0.25">
      <c r="A72" s="645"/>
      <c r="B72" s="671" t="str">
        <f>+[5]ระบบการควบคุมฯ!B443</f>
        <v>ครบ  20 มีค 68</v>
      </c>
      <c r="C72" s="665"/>
      <c r="D72" s="672"/>
      <c r="E72" s="607"/>
      <c r="F72" s="607"/>
      <c r="G72" s="670"/>
      <c r="H72" s="651"/>
      <c r="I72" s="652"/>
      <c r="J72" s="653"/>
      <c r="K72" s="648"/>
    </row>
    <row r="73" spans="1:11" ht="21" hidden="1" customHeight="1" x14ac:dyDescent="0.25">
      <c r="A73" s="645" t="str">
        <f>+[5]ระบบการควบคุมฯ!A444</f>
        <v>2)</v>
      </c>
      <c r="B73" s="668" t="str">
        <f>+[5]ระบบการควบคุมฯ!B444</f>
        <v>โรงเรียนวัดแสงสรรค์</v>
      </c>
      <c r="C73" s="665" t="str">
        <f>+[5]ระบบการควบคุมฯ!C444</f>
        <v>200043300B8003211260</v>
      </c>
      <c r="D73" s="669">
        <f>+[5]ระบบการควบคุมฯ!D444</f>
        <v>0</v>
      </c>
      <c r="E73" s="607">
        <f>+[5]ระบบการควบคุมฯ!G444+[5]ระบบการควบคุมฯ!H444</f>
        <v>0</v>
      </c>
      <c r="F73" s="607">
        <f>+[5]ระบบการควบคุมฯ!I444+[5]ระบบการควบคุมฯ!J444</f>
        <v>0</v>
      </c>
      <c r="G73" s="670">
        <f>+[5]ระบบการควบคุมฯ!K444+[5]ระบบการควบคุมฯ!L444</f>
        <v>0</v>
      </c>
      <c r="H73" s="651"/>
      <c r="I73" s="652"/>
      <c r="J73" s="653">
        <f>+D73-E73-F73-G73</f>
        <v>0</v>
      </c>
      <c r="K73" s="648"/>
    </row>
    <row r="74" spans="1:11" ht="21" hidden="1" customHeight="1" x14ac:dyDescent="0.25">
      <c r="A74" s="645"/>
      <c r="B74" s="671" t="str">
        <f>+[5]ระบบการควบคุมฯ!B445</f>
        <v>ครบ  18 มิย 68</v>
      </c>
      <c r="C74" s="665"/>
      <c r="D74" s="672"/>
      <c r="E74" s="607"/>
      <c r="F74" s="607"/>
      <c r="G74" s="670"/>
      <c r="H74" s="651"/>
      <c r="I74" s="652"/>
      <c r="J74" s="653"/>
      <c r="K74" s="648"/>
    </row>
    <row r="75" spans="1:11" ht="21" hidden="1" customHeight="1" x14ac:dyDescent="0.25">
      <c r="A75" s="645"/>
      <c r="B75" s="664"/>
      <c r="C75" s="665"/>
      <c r="D75" s="672"/>
      <c r="E75" s="607"/>
      <c r="F75" s="607"/>
      <c r="G75" s="670"/>
      <c r="H75" s="651"/>
      <c r="I75" s="652"/>
      <c r="J75" s="653"/>
      <c r="K75" s="648"/>
    </row>
    <row r="76" spans="1:11" ht="21" hidden="1" customHeight="1" x14ac:dyDescent="0.25">
      <c r="A76" s="645"/>
      <c r="B76" s="664"/>
      <c r="C76" s="665"/>
      <c r="D76" s="672"/>
      <c r="E76" s="607"/>
      <c r="F76" s="607"/>
      <c r="G76" s="670"/>
      <c r="H76" s="651"/>
      <c r="I76" s="652"/>
      <c r="J76" s="653"/>
      <c r="K76" s="648"/>
    </row>
    <row r="77" spans="1:11" ht="63" hidden="1" customHeight="1" x14ac:dyDescent="0.25">
      <c r="A77" s="645"/>
      <c r="B77" s="664"/>
      <c r="C77" s="665"/>
      <c r="D77" s="672"/>
      <c r="E77" s="607"/>
      <c r="F77" s="607"/>
      <c r="G77" s="670"/>
      <c r="H77" s="651"/>
      <c r="I77" s="652"/>
      <c r="J77" s="653"/>
      <c r="K77" s="648"/>
    </row>
    <row r="78" spans="1:11" ht="21" hidden="1" customHeight="1" x14ac:dyDescent="0.25">
      <c r="A78" s="631"/>
      <c r="B78" s="664"/>
      <c r="C78" s="665"/>
      <c r="D78" s="672"/>
      <c r="E78" s="607"/>
      <c r="F78" s="607"/>
      <c r="G78" s="670"/>
      <c r="H78" s="651"/>
      <c r="I78" s="652"/>
      <c r="J78" s="653"/>
      <c r="K78" s="648"/>
    </row>
    <row r="79" spans="1:11" ht="21" customHeight="1" x14ac:dyDescent="0.45">
      <c r="A79" s="673">
        <v>1.3</v>
      </c>
      <c r="B79" s="621" t="str">
        <f>+[5]ระบบการควบคุมฯ!B453</f>
        <v xml:space="preserve">กิจกรรมการยกระดับคุณภาพการศึกษา (โรงเรียนคุณภาพของชุมชนโรงเรียนมัธยมดีสี่มุมเมือง)     </v>
      </c>
      <c r="C79" s="563" t="str">
        <f>+[5]ระบบการควบคุมฯ!C453</f>
        <v>20004 70 00079 00000</v>
      </c>
      <c r="D79" s="564">
        <f>+D80+D84</f>
        <v>0</v>
      </c>
      <c r="E79" s="564">
        <f t="shared" ref="E79:J79" si="32">+E80+E84</f>
        <v>0</v>
      </c>
      <c r="F79" s="564">
        <f t="shared" si="32"/>
        <v>0</v>
      </c>
      <c r="G79" s="564">
        <f t="shared" si="32"/>
        <v>0</v>
      </c>
      <c r="H79" s="564">
        <f t="shared" si="32"/>
        <v>0</v>
      </c>
      <c r="I79" s="564">
        <f t="shared" si="32"/>
        <v>0</v>
      </c>
      <c r="J79" s="564">
        <f t="shared" si="32"/>
        <v>0</v>
      </c>
      <c r="K79" s="674"/>
    </row>
    <row r="80" spans="1:11" ht="21" hidden="1" customHeight="1" x14ac:dyDescent="0.6">
      <c r="A80" s="580"/>
      <c r="B80" s="675"/>
      <c r="C80" s="452"/>
      <c r="D80" s="582">
        <f>+D81+D86</f>
        <v>0</v>
      </c>
      <c r="E80" s="582">
        <f t="shared" ref="E80:J80" si="33">+E81+E86</f>
        <v>0</v>
      </c>
      <c r="F80" s="582">
        <f t="shared" si="33"/>
        <v>0</v>
      </c>
      <c r="G80" s="582">
        <f t="shared" si="33"/>
        <v>0</v>
      </c>
      <c r="H80" s="582">
        <f t="shared" si="33"/>
        <v>0</v>
      </c>
      <c r="I80" s="582">
        <f t="shared" si="33"/>
        <v>0</v>
      </c>
      <c r="J80" s="582">
        <f t="shared" si="33"/>
        <v>0</v>
      </c>
      <c r="K80" s="676"/>
    </row>
    <row r="81" spans="1:11" ht="21" hidden="1" customHeight="1" x14ac:dyDescent="0.25">
      <c r="A81" s="677" t="s">
        <v>125</v>
      </c>
      <c r="B81" s="678" t="str">
        <f>+[5]ระบบการควบคุมฯ!B461</f>
        <v>เงินชดเชยค่างานก่อสร้างตามสัญญาแบบปรับราคาได้ (ค่า K)</v>
      </c>
      <c r="C81" s="629" t="str">
        <f>+[5]ระบบการควบคุมฯ!C461</f>
        <v>ศธ04002/ว4285 ลว.13 กย 67 โอนครั้งที่ 401</v>
      </c>
      <c r="D81" s="450">
        <f>+D82</f>
        <v>0</v>
      </c>
      <c r="E81" s="450">
        <f t="shared" ref="E81:J81" si="34">+E82</f>
        <v>0</v>
      </c>
      <c r="F81" s="450">
        <f t="shared" si="34"/>
        <v>0</v>
      </c>
      <c r="G81" s="450">
        <f t="shared" si="34"/>
        <v>0</v>
      </c>
      <c r="H81" s="450">
        <f t="shared" si="34"/>
        <v>0</v>
      </c>
      <c r="I81" s="450">
        <f t="shared" si="34"/>
        <v>0</v>
      </c>
      <c r="J81" s="450">
        <f t="shared" si="34"/>
        <v>0</v>
      </c>
      <c r="K81" s="630"/>
    </row>
    <row r="82" spans="1:11" ht="42" hidden="1" customHeight="1" x14ac:dyDescent="0.25">
      <c r="A82" s="631" t="str">
        <f>+[5]ระบบการควบคุมฯ!A462</f>
        <v>1)</v>
      </c>
      <c r="B82" s="679" t="str">
        <f>+[5]ระบบการควบคุมฯ!B462</f>
        <v>โรงเรียนธัญญสิทธิศิลป์</v>
      </c>
      <c r="C82" s="680" t="str">
        <f>+[5]ระบบการควบคุมฯ!C462</f>
        <v>20004 3100B600 321YYY</v>
      </c>
      <c r="D82" s="642">
        <f>+[5]ระบบการควบคุมฯ!D462</f>
        <v>0</v>
      </c>
      <c r="E82" s="642">
        <f>+[5]ระบบการควบคุมฯ!E462</f>
        <v>0</v>
      </c>
      <c r="F82" s="642">
        <f>+[5]ระบบการควบคุมฯ!F462</f>
        <v>0</v>
      </c>
      <c r="G82" s="642">
        <f>+[5]ระบบการควบคุมฯ!G462</f>
        <v>0</v>
      </c>
      <c r="H82" s="642">
        <f>+[5]ระบบการควบคุมฯ!H462</f>
        <v>0</v>
      </c>
      <c r="I82" s="642">
        <f>+[5]ระบบการควบคุมฯ!I462</f>
        <v>0</v>
      </c>
      <c r="J82" s="642">
        <f>+[5]ระบบการควบคุมฯ!J462</f>
        <v>0</v>
      </c>
      <c r="K82" s="641"/>
    </row>
    <row r="83" spans="1:11" ht="21" hidden="1" customHeight="1" x14ac:dyDescent="0.25">
      <c r="A83" s="631"/>
      <c r="B83" s="681" t="str">
        <f>+[5]ยุธศาสตร์เรียนดีปร3100116003211!E398</f>
        <v>ทำสัญญญา  9 มค 66 ครบ 25 มีค 66</v>
      </c>
      <c r="C83" s="680"/>
      <c r="D83" s="642"/>
      <c r="E83" s="642"/>
      <c r="F83" s="642"/>
      <c r="G83" s="642"/>
      <c r="H83" s="642"/>
      <c r="I83" s="642"/>
      <c r="J83" s="642"/>
      <c r="K83" s="644"/>
    </row>
    <row r="84" spans="1:11" ht="42" hidden="1" customHeight="1" x14ac:dyDescent="0.6">
      <c r="A84" s="544"/>
      <c r="B84" s="623" t="str">
        <f>+[5]ระบบการควบคุมฯ!B454</f>
        <v>งบลงทุน  ค่าครุภัณฑ์ 7011310</v>
      </c>
      <c r="C84" s="1263">
        <f>+C80</f>
        <v>0</v>
      </c>
      <c r="D84" s="625">
        <f>+D86</f>
        <v>0</v>
      </c>
      <c r="E84" s="625">
        <f t="shared" ref="E84:J84" si="35">+E86</f>
        <v>0</v>
      </c>
      <c r="F84" s="625">
        <f t="shared" si="35"/>
        <v>0</v>
      </c>
      <c r="G84" s="625">
        <f t="shared" si="35"/>
        <v>0</v>
      </c>
      <c r="H84" s="625">
        <f t="shared" si="35"/>
        <v>0</v>
      </c>
      <c r="I84" s="625">
        <f t="shared" si="35"/>
        <v>0</v>
      </c>
      <c r="J84" s="625">
        <f t="shared" si="35"/>
        <v>0</v>
      </c>
      <c r="K84" s="626"/>
    </row>
    <row r="85" spans="1:11" ht="21" hidden="1" customHeight="1" x14ac:dyDescent="0.6">
      <c r="A85" s="682"/>
      <c r="B85" s="683" t="str">
        <f>+[5]ระบบการควบคุมฯ!B455</f>
        <v>ครุภัณฑ์การศึกษา 120611</v>
      </c>
      <c r="C85" s="684"/>
      <c r="D85" s="685">
        <f>+D86</f>
        <v>0</v>
      </c>
      <c r="E85" s="685">
        <f t="shared" ref="E85:J86" si="36">+E86</f>
        <v>0</v>
      </c>
      <c r="F85" s="685">
        <f t="shared" si="36"/>
        <v>0</v>
      </c>
      <c r="G85" s="685">
        <f t="shared" si="36"/>
        <v>0</v>
      </c>
      <c r="H85" s="685">
        <f t="shared" si="36"/>
        <v>0</v>
      </c>
      <c r="I85" s="685">
        <f t="shared" si="36"/>
        <v>0</v>
      </c>
      <c r="J85" s="685">
        <f t="shared" si="36"/>
        <v>0</v>
      </c>
      <c r="K85" s="686"/>
    </row>
    <row r="86" spans="1:11" ht="21" hidden="1" customHeight="1" x14ac:dyDescent="0.25">
      <c r="A86" s="677" t="s">
        <v>126</v>
      </c>
      <c r="B86" s="678" t="str">
        <f>+[5]ระบบการควบคุมฯ!B456</f>
        <v xml:space="preserve">โต๊ะเก้าอี้นักเรียนระดับประถมศึกษา ชุดละ 1,500 บาท </v>
      </c>
      <c r="C86" s="629" t="str">
        <f>+[5]ระบบการควบคุมฯ!C456</f>
        <v>ศธ04002/ว1802 ลว.8 พค 67 โอนครั้งที่ 7</v>
      </c>
      <c r="D86" s="450">
        <f>+D87</f>
        <v>0</v>
      </c>
      <c r="E86" s="450">
        <f t="shared" si="36"/>
        <v>0</v>
      </c>
      <c r="F86" s="450">
        <f t="shared" si="36"/>
        <v>0</v>
      </c>
      <c r="G86" s="450">
        <f t="shared" si="36"/>
        <v>0</v>
      </c>
      <c r="H86" s="450">
        <f t="shared" si="36"/>
        <v>0</v>
      </c>
      <c r="I86" s="450">
        <f t="shared" si="36"/>
        <v>0</v>
      </c>
      <c r="J86" s="450">
        <f t="shared" si="36"/>
        <v>0</v>
      </c>
      <c r="K86" s="630"/>
    </row>
    <row r="87" spans="1:11" ht="21" hidden="1" customHeight="1" x14ac:dyDescent="0.45">
      <c r="A87" s="631" t="str">
        <f>+[5]ระบบการควบคุมฯ!A487</f>
        <v>1)</v>
      </c>
      <c r="B87" s="687" t="str">
        <f>+[5]ระบบการควบคุมฯ!B457</f>
        <v xml:space="preserve">โรงเรียนชุมชนบึงบา </v>
      </c>
      <c r="C87" s="457" t="str">
        <f>+[5]ระบบการควบคุมฯ!C457</f>
        <v>200043100B6003113826</v>
      </c>
      <c r="D87" s="607"/>
      <c r="E87" s="635"/>
      <c r="F87" s="636"/>
      <c r="G87" s="637"/>
      <c r="H87" s="638"/>
      <c r="I87" s="639"/>
      <c r="J87" s="640">
        <f t="shared" ref="J87" si="37">D87-E87-F87-G87</f>
        <v>0</v>
      </c>
      <c r="K87" s="688"/>
    </row>
    <row r="88" spans="1:11" ht="21" hidden="1" customHeight="1" x14ac:dyDescent="0.6">
      <c r="A88" s="645"/>
      <c r="B88" s="687" t="str">
        <f>+[5]ระบบการควบคุมฯ!B458</f>
        <v>ผูกพันครบ 19 มิย 67</v>
      </c>
      <c r="C88" s="457">
        <f>+[5]ระบบการควบคุมฯ!C458</f>
        <v>4100392644</v>
      </c>
      <c r="D88" s="689"/>
      <c r="E88" s="690"/>
      <c r="F88" s="690"/>
      <c r="G88" s="691"/>
      <c r="H88" s="692"/>
      <c r="I88" s="693"/>
      <c r="J88" s="694"/>
      <c r="K88" s="695"/>
    </row>
    <row r="89" spans="1:11" ht="21" hidden="1" customHeight="1" x14ac:dyDescent="0.6">
      <c r="A89" s="580"/>
      <c r="B89" s="675" t="str">
        <f>+[5]ระบบการควบคุมฯ!B460</f>
        <v>งบลงทุน  ค่าที่ดินสิ่งก่อสร้าง 6711320</v>
      </c>
      <c r="C89" s="452"/>
      <c r="D89" s="582">
        <f>+D90</f>
        <v>0</v>
      </c>
      <c r="E89" s="582">
        <f t="shared" ref="E89:J89" si="38">+E90</f>
        <v>0</v>
      </c>
      <c r="F89" s="582">
        <f t="shared" si="38"/>
        <v>0</v>
      </c>
      <c r="G89" s="582">
        <f t="shared" si="38"/>
        <v>0</v>
      </c>
      <c r="H89" s="582">
        <f t="shared" si="38"/>
        <v>0</v>
      </c>
      <c r="I89" s="582">
        <f t="shared" si="38"/>
        <v>0</v>
      </c>
      <c r="J89" s="582">
        <f t="shared" si="38"/>
        <v>0</v>
      </c>
      <c r="K89" s="676"/>
    </row>
    <row r="90" spans="1:11" ht="21" hidden="1" customHeight="1" x14ac:dyDescent="0.25">
      <c r="A90" s="677" t="str">
        <f>+[5]ระบบการควบคุมฯ!A461</f>
        <v>5.3.2</v>
      </c>
      <c r="B90" s="678" t="str">
        <f>+[5]ระบบการควบคุมฯ!B461</f>
        <v>เงินชดเชยค่างานก่อสร้างตามสัญญาแบบปรับราคาได้ (ค่า K)</v>
      </c>
      <c r="C90" s="629" t="str">
        <f>+[5]ระบบการควบคุมฯ!C461</f>
        <v>ศธ04002/ว4285 ลว.13 กย 67 โอนครั้งที่ 401</v>
      </c>
      <c r="D90" s="450">
        <f>SUM(D91:D93)</f>
        <v>0</v>
      </c>
      <c r="E90" s="450">
        <f t="shared" ref="E90:J90" si="39">SUM(E91:E93)</f>
        <v>0</v>
      </c>
      <c r="F90" s="450">
        <f t="shared" si="39"/>
        <v>0</v>
      </c>
      <c r="G90" s="450">
        <f t="shared" si="39"/>
        <v>0</v>
      </c>
      <c r="H90" s="450">
        <f t="shared" si="39"/>
        <v>0</v>
      </c>
      <c r="I90" s="450">
        <f t="shared" si="39"/>
        <v>0</v>
      </c>
      <c r="J90" s="450">
        <f t="shared" si="39"/>
        <v>0</v>
      </c>
      <c r="K90" s="630"/>
    </row>
    <row r="91" spans="1:11" ht="21" hidden="1" customHeight="1" x14ac:dyDescent="0.6">
      <c r="A91" s="696" t="str">
        <f>+[5]ระบบการควบคุมฯ!A462</f>
        <v>1)</v>
      </c>
      <c r="B91" s="679" t="str">
        <f>+[5]ระบบการควบคุมฯ!B462</f>
        <v>โรงเรียนธัญญสิทธิศิลป์</v>
      </c>
      <c r="C91" s="680" t="str">
        <f>+[5]ระบบการควบคุมฯ!C462</f>
        <v>20004 3100B600 321YYY</v>
      </c>
      <c r="D91" s="607"/>
      <c r="E91" s="635"/>
      <c r="F91" s="636"/>
      <c r="G91" s="637"/>
      <c r="H91" s="638"/>
      <c r="I91" s="639"/>
      <c r="J91" s="640">
        <f t="shared" ref="J91:J93" si="40">D91-E91-F91-G91</f>
        <v>0</v>
      </c>
      <c r="K91" s="697"/>
    </row>
    <row r="92" spans="1:11" ht="21" hidden="1" customHeight="1" x14ac:dyDescent="0.6">
      <c r="A92" s="696" t="str">
        <f>+[5]ระบบการควบคุมฯ!A463</f>
        <v>2)</v>
      </c>
      <c r="B92" s="679" t="str">
        <f>+[5]ระบบการควบคุมฯ!B463</f>
        <v>โรงเรียนชุมชนเลิศพินิจพิทยาคม</v>
      </c>
      <c r="C92" s="680" t="str">
        <f>+[5]ระบบการควบคุมฯ!C463</f>
        <v>20004 3100B600 321YYY</v>
      </c>
      <c r="D92" s="607"/>
      <c r="E92" s="635"/>
      <c r="F92" s="636"/>
      <c r="G92" s="637"/>
      <c r="H92" s="692"/>
      <c r="I92" s="693"/>
      <c r="J92" s="640">
        <f t="shared" si="40"/>
        <v>0</v>
      </c>
      <c r="K92" s="698"/>
    </row>
    <row r="93" spans="1:11" ht="21" hidden="1" customHeight="1" x14ac:dyDescent="0.6">
      <c r="A93" s="696" t="str">
        <f>+[5]ระบบการควบคุมฯ!A464</f>
        <v>3)</v>
      </c>
      <c r="B93" s="679" t="str">
        <f>+[5]ระบบการควบคุมฯ!B464</f>
        <v>โรงเรียนชุมชนประชานิกรณ์อำนวยเวทย์</v>
      </c>
      <c r="C93" s="680" t="str">
        <f>+[5]ระบบการควบคุมฯ!C464</f>
        <v>20004 3100B600 321YYY</v>
      </c>
      <c r="D93" s="607"/>
      <c r="E93" s="635"/>
      <c r="F93" s="636"/>
      <c r="G93" s="637"/>
      <c r="H93" s="692"/>
      <c r="I93" s="693"/>
      <c r="J93" s="640">
        <f t="shared" si="40"/>
        <v>0</v>
      </c>
      <c r="K93" s="699"/>
    </row>
    <row r="94" spans="1:11" ht="21" hidden="1" customHeight="1" x14ac:dyDescent="0.6">
      <c r="A94" s="645"/>
      <c r="B94" s="700"/>
      <c r="C94" s="649"/>
      <c r="D94" s="689"/>
      <c r="E94" s="690"/>
      <c r="F94" s="690"/>
      <c r="G94" s="691"/>
      <c r="H94" s="692"/>
      <c r="I94" s="693"/>
      <c r="J94" s="694">
        <f>D94-E94-F94-G94</f>
        <v>0</v>
      </c>
      <c r="K94" s="701"/>
    </row>
    <row r="95" spans="1:11" ht="21" customHeight="1" x14ac:dyDescent="0.6">
      <c r="A95" s="702" t="str">
        <f>+[5]ระบบการควบคุมฯ!A654</f>
        <v>ง</v>
      </c>
      <c r="B95" s="703" t="str">
        <f>+[5]ระบบการควบคุมฯ!B654</f>
        <v>แผนงานพื้นฐานด้านการพัฒนาและเสริมสร้างศักยภาพทรัพยากรมนุษย์</v>
      </c>
      <c r="C95" s="447"/>
      <c r="D95" s="11" t="e">
        <f>+D96+D112</f>
        <v>#REF!</v>
      </c>
      <c r="E95" s="11" t="e">
        <f t="shared" ref="E95:J95" si="41">+E96+E112</f>
        <v>#REF!</v>
      </c>
      <c r="F95" s="11" t="e">
        <f t="shared" si="41"/>
        <v>#REF!</v>
      </c>
      <c r="G95" s="11" t="e">
        <f t="shared" si="41"/>
        <v>#REF!</v>
      </c>
      <c r="H95" s="11" t="e">
        <f t="shared" ca="1" si="41"/>
        <v>#REF!</v>
      </c>
      <c r="I95" s="11" t="e">
        <f t="shared" ca="1" si="41"/>
        <v>#REF!</v>
      </c>
      <c r="J95" s="11" t="e">
        <f t="shared" si="41"/>
        <v>#REF!</v>
      </c>
      <c r="K95" s="179">
        <f t="shared" ref="E95:K98" si="42">+K96</f>
        <v>0</v>
      </c>
    </row>
    <row r="96" spans="1:11" ht="42" hidden="1" customHeight="1" x14ac:dyDescent="0.25">
      <c r="A96" s="180">
        <f>+[5]ระบบการควบคุมฯ!A657</f>
        <v>1</v>
      </c>
      <c r="B96" s="181" t="str">
        <f>+[5]ระบบการควบคุมฯ!B657</f>
        <v xml:space="preserve">ผลผลิตผู้จบการศึกษาก่อนประถมศึกษา </v>
      </c>
      <c r="C96" s="448" t="str">
        <f>+[5]ระบบการควบคุมฯ!C657</f>
        <v>20004 3720 1000 2000000</v>
      </c>
      <c r="D96" s="17">
        <f>+D97</f>
        <v>0</v>
      </c>
      <c r="E96" s="17">
        <f t="shared" si="42"/>
        <v>0</v>
      </c>
      <c r="F96" s="17">
        <f t="shared" si="42"/>
        <v>0</v>
      </c>
      <c r="G96" s="17">
        <f t="shared" si="42"/>
        <v>0</v>
      </c>
      <c r="H96" s="17">
        <f t="shared" si="42"/>
        <v>0</v>
      </c>
      <c r="I96" s="17">
        <f t="shared" si="42"/>
        <v>0</v>
      </c>
      <c r="J96" s="17">
        <f t="shared" si="42"/>
        <v>0</v>
      </c>
      <c r="K96" s="182">
        <f t="shared" si="42"/>
        <v>0</v>
      </c>
    </row>
    <row r="97" spans="1:11" ht="21" hidden="1" customHeight="1" x14ac:dyDescent="0.25">
      <c r="A97" s="183">
        <v>1.1000000000000001</v>
      </c>
      <c r="B97" s="184" t="str">
        <f>+[5]ระบบการควบคุมฯ!B662</f>
        <v xml:space="preserve">กิจกรรมการจัดการศึกษาก่อนประถมศึกษา  </v>
      </c>
      <c r="C97" s="449" t="str">
        <f>+[5]ระบบการควบคุมฯ!C662</f>
        <v>20004 68 05162 00000</v>
      </c>
      <c r="D97" s="16">
        <f>+D98</f>
        <v>0</v>
      </c>
      <c r="E97" s="16">
        <f t="shared" si="42"/>
        <v>0</v>
      </c>
      <c r="F97" s="16">
        <f t="shared" si="42"/>
        <v>0</v>
      </c>
      <c r="G97" s="16">
        <f t="shared" si="42"/>
        <v>0</v>
      </c>
      <c r="H97" s="16">
        <f t="shared" si="42"/>
        <v>0</v>
      </c>
      <c r="I97" s="16">
        <f t="shared" si="42"/>
        <v>0</v>
      </c>
      <c r="J97" s="16">
        <f t="shared" si="42"/>
        <v>0</v>
      </c>
      <c r="K97" s="185">
        <f t="shared" si="42"/>
        <v>0</v>
      </c>
    </row>
    <row r="98" spans="1:11" ht="21" hidden="1" customHeight="1" x14ac:dyDescent="0.6">
      <c r="A98" s="704"/>
      <c r="B98" s="705" t="str">
        <f>+[5]ระบบการควบคุมฯ!B660</f>
        <v>ค่าครุภัณฑ์ 6911310</v>
      </c>
      <c r="C98" s="452"/>
      <c r="D98" s="582">
        <f>+D99</f>
        <v>0</v>
      </c>
      <c r="E98" s="582">
        <f t="shared" si="42"/>
        <v>0</v>
      </c>
      <c r="F98" s="582">
        <f t="shared" si="42"/>
        <v>0</v>
      </c>
      <c r="G98" s="582">
        <f t="shared" si="42"/>
        <v>0</v>
      </c>
      <c r="H98" s="582">
        <f t="shared" si="42"/>
        <v>0</v>
      </c>
      <c r="I98" s="582">
        <f t="shared" si="42"/>
        <v>0</v>
      </c>
      <c r="J98" s="582">
        <f t="shared" si="42"/>
        <v>0</v>
      </c>
      <c r="K98" s="706"/>
    </row>
    <row r="99" spans="1:11" ht="21" hidden="1" customHeight="1" x14ac:dyDescent="0.6">
      <c r="A99" s="704"/>
      <c r="B99" s="705" t="str">
        <f>+[5]ระบบการควบคุมฯ!B719</f>
        <v>ครุภัณฑ์การศึกษา 120611</v>
      </c>
      <c r="C99" s="452"/>
      <c r="D99" s="582">
        <f>+D100+D107</f>
        <v>0</v>
      </c>
      <c r="E99" s="582">
        <f t="shared" ref="E99:J99" si="43">+E100+E107</f>
        <v>0</v>
      </c>
      <c r="F99" s="582">
        <f t="shared" si="43"/>
        <v>0</v>
      </c>
      <c r="G99" s="582">
        <f t="shared" si="43"/>
        <v>0</v>
      </c>
      <c r="H99" s="582">
        <f t="shared" si="43"/>
        <v>0</v>
      </c>
      <c r="I99" s="582">
        <f t="shared" si="43"/>
        <v>0</v>
      </c>
      <c r="J99" s="582">
        <f t="shared" si="43"/>
        <v>0</v>
      </c>
      <c r="K99" s="706"/>
    </row>
    <row r="100" spans="1:11" ht="21" hidden="1" customHeight="1" x14ac:dyDescent="0.25">
      <c r="A100" s="707" t="s">
        <v>35</v>
      </c>
      <c r="B100" s="708" t="str">
        <f>+[5]ระบบการควบคุมฯ!B720</f>
        <v>เครื่องเล่นสนามระดับก่อนประถมศึกษาแบบ 2</v>
      </c>
      <c r="C100" s="709" t="str">
        <f>+[5]ระบบการควบคุมฯ!C720</f>
        <v>ศธ04002/ว1802 ลว.8 พค 67 โอนครั้งที่ 7</v>
      </c>
      <c r="D100" s="710">
        <f>SUM(D101:D106)</f>
        <v>0</v>
      </c>
      <c r="E100" s="710">
        <f t="shared" ref="E100:J100" si="44">SUM(E101:E106)</f>
        <v>0</v>
      </c>
      <c r="F100" s="710">
        <f t="shared" si="44"/>
        <v>0</v>
      </c>
      <c r="G100" s="710">
        <f t="shared" si="44"/>
        <v>0</v>
      </c>
      <c r="H100" s="710">
        <f t="shared" si="44"/>
        <v>0</v>
      </c>
      <c r="I100" s="710">
        <f t="shared" si="44"/>
        <v>0</v>
      </c>
      <c r="J100" s="710">
        <f t="shared" si="44"/>
        <v>0</v>
      </c>
      <c r="K100" s="711"/>
    </row>
    <row r="101" spans="1:11" ht="42" hidden="1" customHeight="1" x14ac:dyDescent="0.6">
      <c r="A101" s="712" t="str">
        <f>+[5]ระบบการควบคุมฯ!A721</f>
        <v>1)</v>
      </c>
      <c r="B101" s="713" t="str">
        <f>+[5]ระบบการควบคุมฯ!B721</f>
        <v>โรงเรียนทองพูลอุทิศ</v>
      </c>
      <c r="C101" s="714" t="str">
        <f>+[5]ระบบการควบคุมฯ!C721</f>
        <v>20004350001003110490</v>
      </c>
      <c r="D101" s="607"/>
      <c r="E101" s="635"/>
      <c r="F101" s="636"/>
      <c r="G101" s="637"/>
      <c r="H101" s="638"/>
      <c r="I101" s="639"/>
      <c r="J101" s="640">
        <f t="shared" ref="J101:J111" si="45">D101-E101-F101-G101</f>
        <v>0</v>
      </c>
      <c r="K101" s="688"/>
    </row>
    <row r="102" spans="1:11" ht="42" hidden="1" customHeight="1" x14ac:dyDescent="0.6">
      <c r="A102" s="712"/>
      <c r="B102" s="713" t="str">
        <f>+[5]ระบบการควบคุมฯ!B722</f>
        <v>ผูกพัน ครบ 16 กค 67</v>
      </c>
      <c r="C102" s="714">
        <f>+[5]ระบบการควบคุมฯ!C722</f>
        <v>4100385427</v>
      </c>
      <c r="D102" s="607"/>
      <c r="E102" s="635"/>
      <c r="F102" s="636"/>
      <c r="G102" s="637"/>
      <c r="H102" s="638"/>
      <c r="I102" s="639"/>
      <c r="J102" s="640">
        <f t="shared" si="45"/>
        <v>0</v>
      </c>
      <c r="K102" s="688"/>
    </row>
    <row r="103" spans="1:11" ht="42" hidden="1" customHeight="1" x14ac:dyDescent="0.6">
      <c r="A103" s="712" t="str">
        <f>+[5]ระบบการควบคุมฯ!A723</f>
        <v>2)</v>
      </c>
      <c r="B103" s="713" t="str">
        <f>+[5]ระบบการควบคุมฯ!B723</f>
        <v>โรงเรียนวัดชัยมังคลาราม</v>
      </c>
      <c r="C103" s="714" t="str">
        <f>+[5]ระบบการควบคุมฯ!C723</f>
        <v>20004350001003110491</v>
      </c>
      <c r="D103" s="607"/>
      <c r="E103" s="635"/>
      <c r="F103" s="636"/>
      <c r="G103" s="637"/>
      <c r="H103" s="638"/>
      <c r="I103" s="639"/>
      <c r="J103" s="640">
        <f t="shared" si="45"/>
        <v>0</v>
      </c>
      <c r="K103" s="695"/>
    </row>
    <row r="104" spans="1:11" ht="21" hidden="1" customHeight="1" x14ac:dyDescent="0.6">
      <c r="A104" s="712"/>
      <c r="B104" s="713" t="str">
        <f>+[5]ระบบการควบคุมฯ!B724</f>
        <v>ผูกพัน ครบ 16 กค 67</v>
      </c>
      <c r="C104" s="714">
        <f>+[5]ระบบการควบคุมฯ!C724</f>
        <v>4100398102</v>
      </c>
      <c r="D104" s="607"/>
      <c r="E104" s="635"/>
      <c r="F104" s="636"/>
      <c r="G104" s="637"/>
      <c r="H104" s="638"/>
      <c r="I104" s="639"/>
      <c r="J104" s="640">
        <f t="shared" si="45"/>
        <v>0</v>
      </c>
      <c r="K104" s="695"/>
    </row>
    <row r="105" spans="1:11" ht="21" hidden="1" customHeight="1" x14ac:dyDescent="0.6">
      <c r="A105" s="712" t="str">
        <f>+[5]ระบบการควบคุมฯ!A725</f>
        <v>3)</v>
      </c>
      <c r="B105" s="713" t="str">
        <f>+[5]ระบบการควบคุมฯ!B725</f>
        <v>โรงเรียนวัดดอนใหญ่</v>
      </c>
      <c r="C105" s="714" t="str">
        <f>+[5]ระบบการควบคุมฯ!C725</f>
        <v>20004350001003110492</v>
      </c>
      <c r="D105" s="607"/>
      <c r="E105" s="635"/>
      <c r="F105" s="636"/>
      <c r="G105" s="637"/>
      <c r="H105" s="638"/>
      <c r="I105" s="639"/>
      <c r="J105" s="640">
        <f t="shared" si="45"/>
        <v>0</v>
      </c>
      <c r="K105" s="695"/>
    </row>
    <row r="106" spans="1:11" ht="42" hidden="1" customHeight="1" x14ac:dyDescent="0.6">
      <c r="A106" s="712"/>
      <c r="B106" s="713" t="str">
        <f>+[5]ระบบการควบคุมฯ!B726</f>
        <v>ผูกพัน ครบ 19 กค 67</v>
      </c>
      <c r="C106" s="714">
        <f>+[5]ระบบการควบคุมฯ!C726</f>
        <v>410034351</v>
      </c>
      <c r="D106" s="607"/>
      <c r="E106" s="635"/>
      <c r="F106" s="636"/>
      <c r="G106" s="637"/>
      <c r="H106" s="638"/>
      <c r="I106" s="639"/>
      <c r="J106" s="640">
        <f t="shared" si="45"/>
        <v>0</v>
      </c>
      <c r="K106" s="695"/>
    </row>
    <row r="107" spans="1:11" ht="21" hidden="1" customHeight="1" x14ac:dyDescent="0.25">
      <c r="A107" s="707" t="str">
        <f>+[5]ระบบการควบคุมฯ!A733</f>
        <v>1.1.2</v>
      </c>
      <c r="B107" s="708" t="str">
        <f>+[5]ระบบการควบคุมฯ!B733</f>
        <v xml:space="preserve">เครื่องเล่นสนามระดับก่อนประถมศึกษา แบบ 1 </v>
      </c>
      <c r="C107" s="709" t="str">
        <f>+[5]ระบบการควบคุมฯ!C733</f>
        <v>ศธ04002/ว1802 ลว.8 พค 67 โอนครั้งที่ 7</v>
      </c>
      <c r="D107" s="710">
        <f>SUM(D108:D109)</f>
        <v>0</v>
      </c>
      <c r="E107" s="710">
        <f t="shared" ref="E107:J107" si="46">SUM(E108:E109)</f>
        <v>0</v>
      </c>
      <c r="F107" s="710">
        <f t="shared" si="46"/>
        <v>0</v>
      </c>
      <c r="G107" s="710">
        <f t="shared" si="46"/>
        <v>0</v>
      </c>
      <c r="H107" s="710">
        <f t="shared" si="46"/>
        <v>0</v>
      </c>
      <c r="I107" s="710">
        <f t="shared" si="46"/>
        <v>0</v>
      </c>
      <c r="J107" s="710">
        <f t="shared" si="46"/>
        <v>0</v>
      </c>
      <c r="K107" s="711"/>
    </row>
    <row r="108" spans="1:11" ht="21" hidden="1" customHeight="1" x14ac:dyDescent="0.6">
      <c r="A108" s="712" t="str">
        <f>+[5]ระบบการควบคุมฯ!A734</f>
        <v>1)</v>
      </c>
      <c r="B108" s="715" t="str">
        <f>+[5]ระบบการควบคุมฯ!B734</f>
        <v>โรงเรียนวัดแสงมณี</v>
      </c>
      <c r="C108" s="714" t="str">
        <f>+[5]ระบบการควบคุมฯ!C734</f>
        <v>20004350001003110493</v>
      </c>
      <c r="D108" s="607"/>
      <c r="E108" s="635"/>
      <c r="F108" s="636"/>
      <c r="G108" s="637"/>
      <c r="H108" s="638"/>
      <c r="I108" s="639"/>
      <c r="J108" s="640">
        <f t="shared" ref="J108:J109" si="47">D108-E108-F108-G108</f>
        <v>0</v>
      </c>
      <c r="K108" s="688"/>
    </row>
    <row r="109" spans="1:11" ht="40.799999999999997" hidden="1" customHeight="1" x14ac:dyDescent="0.6">
      <c r="A109" s="712"/>
      <c r="B109" s="715" t="str">
        <f>+[5]ระบบการควบคุมฯ!B735</f>
        <v>ผูกพัน ครบ 9 กค 67</v>
      </c>
      <c r="C109" s="714">
        <f>+[5]ระบบการควบคุมฯ!C735</f>
        <v>4100394811</v>
      </c>
      <c r="D109" s="607"/>
      <c r="E109" s="635"/>
      <c r="F109" s="636"/>
      <c r="G109" s="637"/>
      <c r="H109" s="638"/>
      <c r="I109" s="639"/>
      <c r="J109" s="640">
        <f t="shared" si="47"/>
        <v>0</v>
      </c>
      <c r="K109" s="688"/>
    </row>
    <row r="110" spans="1:11" ht="21" hidden="1" customHeight="1" x14ac:dyDescent="0.6">
      <c r="A110" s="712">
        <f>+[5]ระบบการควบคุมฯ!A727</f>
        <v>0</v>
      </c>
      <c r="B110" s="713">
        <f>+[5]ระบบการควบคุมฯ!B727</f>
        <v>0</v>
      </c>
      <c r="C110" s="714">
        <f>+[5]ระบบการควบคุมฯ!C727</f>
        <v>0</v>
      </c>
      <c r="D110" s="607" t="e">
        <f>+[5]ระบบการควบคุมฯ!#REF!</f>
        <v>#REF!</v>
      </c>
      <c r="E110" s="635" t="e">
        <f>+[5]ระบบการควบคุมฯ!#REF!+[5]ระบบการควบคุมฯ!#REF!</f>
        <v>#REF!</v>
      </c>
      <c r="F110" s="636">
        <f>+[5]ระบบการควบคุมฯ!J497</f>
        <v>0</v>
      </c>
      <c r="G110" s="637" t="e">
        <f>+[5]ระบบการควบคุมฯ!#REF!+[5]ระบบการควบคุมฯ!#REF!</f>
        <v>#REF!</v>
      </c>
      <c r="H110" s="638"/>
      <c r="I110" s="639"/>
      <c r="J110" s="640" t="e">
        <f t="shared" si="45"/>
        <v>#REF!</v>
      </c>
      <c r="K110" s="695"/>
    </row>
    <row r="111" spans="1:11" ht="63" hidden="1" customHeight="1" x14ac:dyDescent="0.6">
      <c r="A111" s="712"/>
      <c r="B111" s="713">
        <f>+[5]ระบบการควบคุมฯ!B728</f>
        <v>0</v>
      </c>
      <c r="C111" s="714">
        <f>+[5]ระบบการควบคุมฯ!C728</f>
        <v>0</v>
      </c>
      <c r="D111" s="607" t="e">
        <f>+[5]ระบบการควบคุมฯ!#REF!</f>
        <v>#REF!</v>
      </c>
      <c r="E111" s="635" t="e">
        <f>+[5]ระบบการควบคุมฯ!#REF!+[5]ระบบการควบคุมฯ!#REF!</f>
        <v>#REF!</v>
      </c>
      <c r="F111" s="636">
        <f>+[5]ระบบการควบคุมฯ!J498</f>
        <v>0</v>
      </c>
      <c r="G111" s="637" t="e">
        <f>+[5]ระบบการควบคุมฯ!#REF!+[5]ระบบการควบคุมฯ!#REF!</f>
        <v>#REF!</v>
      </c>
      <c r="H111" s="638"/>
      <c r="I111" s="639"/>
      <c r="J111" s="640" t="e">
        <f t="shared" si="45"/>
        <v>#REF!</v>
      </c>
      <c r="K111" s="695"/>
    </row>
    <row r="112" spans="1:11" x14ac:dyDescent="0.25">
      <c r="A112" s="716">
        <f>+[5]ระบบการควบคุมฯ!A748</f>
        <v>0</v>
      </c>
      <c r="B112" s="717" t="str">
        <f>+[5]ระบบการควบคุมฯ!B748</f>
        <v>ผลผลิตผู้จบการศึกษาขั้นพื้นฐาน</v>
      </c>
      <c r="C112" s="629" t="str">
        <f>+[5]ระบบการควบคุมฯ!C748</f>
        <v>20004 3720 1000 2000000</v>
      </c>
      <c r="D112" s="450" t="e">
        <f>SUM(D113:D114)</f>
        <v>#REF!</v>
      </c>
      <c r="E112" s="450" t="e">
        <f t="shared" ref="E112:J112" si="48">SUM(E113:E114)</f>
        <v>#REF!</v>
      </c>
      <c r="F112" s="450" t="e">
        <f t="shared" si="48"/>
        <v>#REF!</v>
      </c>
      <c r="G112" s="450" t="e">
        <f t="shared" si="48"/>
        <v>#REF!</v>
      </c>
      <c r="H112" s="450" t="e">
        <f t="shared" ca="1" si="48"/>
        <v>#REF!</v>
      </c>
      <c r="I112" s="450" t="e">
        <f t="shared" ca="1" si="48"/>
        <v>#REF!</v>
      </c>
      <c r="J112" s="450" t="e">
        <f t="shared" si="48"/>
        <v>#REF!</v>
      </c>
      <c r="K112" s="451"/>
    </row>
    <row r="113" spans="1:11" x14ac:dyDescent="0.6">
      <c r="A113" s="187"/>
      <c r="B113" s="188" t="str">
        <f>+[5]ระบบการควบคุมฯ!B752</f>
        <v>งบลงทุน ครุภัณฑ์ 7011310</v>
      </c>
      <c r="C113" s="452"/>
      <c r="D113" s="13">
        <f>+D116+D157+D168+D304+D338</f>
        <v>0</v>
      </c>
      <c r="E113" s="13">
        <f t="shared" ref="E113:J113" si="49">+E116+E157+E168+E304+E338</f>
        <v>0</v>
      </c>
      <c r="F113" s="13">
        <f t="shared" si="49"/>
        <v>0</v>
      </c>
      <c r="G113" s="13">
        <f t="shared" si="49"/>
        <v>0</v>
      </c>
      <c r="H113" s="13">
        <f t="shared" ca="1" si="49"/>
        <v>1041000</v>
      </c>
      <c r="I113" s="13">
        <f t="shared" ca="1" si="49"/>
        <v>1041000</v>
      </c>
      <c r="J113" s="13">
        <f t="shared" si="49"/>
        <v>0</v>
      </c>
      <c r="K113" s="189"/>
    </row>
    <row r="114" spans="1:11" ht="42" customHeight="1" x14ac:dyDescent="0.25">
      <c r="A114" s="718"/>
      <c r="B114" s="596" t="str">
        <f>+[5]ระบบการควบคุมฯ!B753</f>
        <v>งบลงทุน สิ่งก่อสร้าง 7011320</v>
      </c>
      <c r="C114" s="719"/>
      <c r="D114" s="14" t="e">
        <f>+D199+D305+D339</f>
        <v>#REF!</v>
      </c>
      <c r="E114" s="14" t="e">
        <f t="shared" ref="E114:J114" si="50">+E199+E305+E339</f>
        <v>#REF!</v>
      </c>
      <c r="F114" s="14" t="e">
        <f t="shared" si="50"/>
        <v>#REF!</v>
      </c>
      <c r="G114" s="14" t="e">
        <f t="shared" si="50"/>
        <v>#REF!</v>
      </c>
      <c r="H114" s="14" t="e">
        <f t="shared" si="50"/>
        <v>#REF!</v>
      </c>
      <c r="I114" s="14" t="e">
        <f t="shared" si="50"/>
        <v>#REF!</v>
      </c>
      <c r="J114" s="14" t="e">
        <f t="shared" si="50"/>
        <v>#REF!</v>
      </c>
      <c r="K114" s="190"/>
    </row>
    <row r="115" spans="1:11" ht="42" customHeight="1" x14ac:dyDescent="0.25">
      <c r="A115" s="620">
        <f>+[5]ระบบการควบคุมฯ!A901</f>
        <v>1.5</v>
      </c>
      <c r="B115" s="621" t="str">
        <f>+[5]ระบบการควบคุมฯ!B901</f>
        <v>กิจกรรมการจัดการศึกษาประถมศึกษาสำหรับโรงเรียนปกติ</v>
      </c>
      <c r="C115" s="1264" t="str">
        <f>+[5]ระบบการควบคุมฯ!C901</f>
        <v>20004 70 05164 00000</v>
      </c>
      <c r="D115" s="16">
        <f>+D116</f>
        <v>0</v>
      </c>
      <c r="E115" s="16">
        <f t="shared" ref="E115:K115" si="51">+E116</f>
        <v>0</v>
      </c>
      <c r="F115" s="16">
        <f t="shared" si="51"/>
        <v>0</v>
      </c>
      <c r="G115" s="16">
        <f t="shared" si="51"/>
        <v>0</v>
      </c>
      <c r="H115" s="16">
        <f t="shared" si="51"/>
        <v>0</v>
      </c>
      <c r="I115" s="16">
        <f t="shared" si="51"/>
        <v>0</v>
      </c>
      <c r="J115" s="16">
        <f t="shared" si="51"/>
        <v>0</v>
      </c>
      <c r="K115" s="16">
        <f t="shared" si="51"/>
        <v>0</v>
      </c>
    </row>
    <row r="116" spans="1:11" x14ac:dyDescent="0.6">
      <c r="A116" s="187"/>
      <c r="B116" s="192" t="str">
        <f>+[5]ระบบการควบคุมฯ!B992</f>
        <v>งบลงทุน  ค่าครุภัณฑ์ 7011310</v>
      </c>
      <c r="C116" s="452"/>
      <c r="D116" s="13">
        <f>+D117+D127+D136</f>
        <v>0</v>
      </c>
      <c r="E116" s="13">
        <f t="shared" ref="E116:J116" si="52">+E117+E127+E136</f>
        <v>0</v>
      </c>
      <c r="F116" s="13">
        <f t="shared" si="52"/>
        <v>0</v>
      </c>
      <c r="G116" s="13">
        <f t="shared" si="52"/>
        <v>0</v>
      </c>
      <c r="H116" s="13">
        <f t="shared" si="52"/>
        <v>0</v>
      </c>
      <c r="I116" s="13">
        <f t="shared" si="52"/>
        <v>0</v>
      </c>
      <c r="J116" s="13">
        <f t="shared" si="52"/>
        <v>0</v>
      </c>
      <c r="K116" s="193"/>
    </row>
    <row r="117" spans="1:11" ht="42" hidden="1" customHeight="1" x14ac:dyDescent="0.6">
      <c r="A117" s="913">
        <f>+[5]ระบบการควบคุมฯ!A993</f>
        <v>0</v>
      </c>
      <c r="B117" s="585" t="str">
        <f>+[5]ระบบการควบคุมฯ!B993</f>
        <v>ครุภัณฑ์สำนักงาน 120601</v>
      </c>
      <c r="C117" s="586"/>
      <c r="D117" s="587">
        <f>+D118+D121+D124</f>
        <v>0</v>
      </c>
      <c r="E117" s="587">
        <f t="shared" ref="E117:J117" si="53">+E118+E121+E124</f>
        <v>0</v>
      </c>
      <c r="F117" s="587">
        <f t="shared" si="53"/>
        <v>0</v>
      </c>
      <c r="G117" s="587">
        <f t="shared" si="53"/>
        <v>0</v>
      </c>
      <c r="H117" s="587">
        <f t="shared" si="53"/>
        <v>0</v>
      </c>
      <c r="I117" s="587">
        <f t="shared" si="53"/>
        <v>0</v>
      </c>
      <c r="J117" s="587">
        <f t="shared" si="53"/>
        <v>0</v>
      </c>
      <c r="K117" s="750">
        <f t="shared" ref="E117:K118" si="54">+K118</f>
        <v>0</v>
      </c>
    </row>
    <row r="118" spans="1:11" ht="42" hidden="1" customHeight="1" x14ac:dyDescent="0.25">
      <c r="A118" s="724" t="str">
        <f>+[5]ระบบการควบคุมฯ!A994</f>
        <v>1.5.2.1</v>
      </c>
      <c r="B118" s="736" t="str">
        <f>+[5]ระบบการควบคุมฯ!B994</f>
        <v>เครื่องปรับอากาศแบบตั้งพื้นหรือแบบแขวน (ระบบ Inverter) ขนาด     24,000 บีทียู @ละ 40,900 บาท</v>
      </c>
      <c r="C118" s="914" t="str">
        <f>+[5]ระบบการควบคุมฯ!C994</f>
        <v>ง.241 ลว. 7 ส.ค. 69</v>
      </c>
      <c r="D118" s="726">
        <f>+D119</f>
        <v>0</v>
      </c>
      <c r="E118" s="726">
        <f t="shared" si="54"/>
        <v>0</v>
      </c>
      <c r="F118" s="726">
        <f t="shared" si="54"/>
        <v>0</v>
      </c>
      <c r="G118" s="726">
        <f t="shared" si="54"/>
        <v>0</v>
      </c>
      <c r="H118" s="726">
        <f t="shared" si="54"/>
        <v>0</v>
      </c>
      <c r="I118" s="726">
        <f t="shared" si="54"/>
        <v>0</v>
      </c>
      <c r="J118" s="726">
        <f t="shared" si="54"/>
        <v>0</v>
      </c>
      <c r="K118" s="730"/>
    </row>
    <row r="119" spans="1:11" ht="42" hidden="1" customHeight="1" x14ac:dyDescent="0.25">
      <c r="A119" s="731" t="str">
        <f>+[5]ระบบการควบคุมฯ!A995</f>
        <v>1)</v>
      </c>
      <c r="B119" s="687" t="str">
        <f>+[5]ระบบการควบคุมฯ!B995</f>
        <v>สพป.ปทุมธานี เขต 2 (6 เครื่อง)</v>
      </c>
      <c r="C119" s="767" t="str">
        <f>+[5]ระบบการควบคุมฯ!C995</f>
        <v xml:space="preserve">20004 3700 1000 311ส024 </v>
      </c>
      <c r="D119" s="607">
        <f>+[5]ระบบการควบคุมฯ!F995</f>
        <v>0</v>
      </c>
      <c r="E119" s="635">
        <f>+[5]ระบบการควบคุมฯ!G995+[5]ระบบการควบคุมฯ!H995</f>
        <v>0</v>
      </c>
      <c r="F119" s="636">
        <f>+[5]ระบบการควบคุมฯ!I995+[5]ระบบการควบคุมฯ!J995</f>
        <v>0</v>
      </c>
      <c r="G119" s="637">
        <f>+[5]ระบบการควบคุมฯ!K995+[5]ระบบการควบคุมฯ!L995</f>
        <v>0</v>
      </c>
      <c r="H119" s="638"/>
      <c r="I119" s="639"/>
      <c r="J119" s="640">
        <f t="shared" ref="J119" si="55">D119-E119-F119-G119</f>
        <v>0</v>
      </c>
      <c r="K119" s="733"/>
    </row>
    <row r="120" spans="1:11" ht="42" hidden="1" customHeight="1" x14ac:dyDescent="0.25">
      <c r="A120" s="731"/>
      <c r="B120" s="770">
        <f>+[5]ระบบการควบคุมฯ!B996</f>
        <v>4100904743</v>
      </c>
      <c r="C120" s="915" t="str">
        <f>+[5]ระบบการควบคุมฯ!C996</f>
        <v>ครบ 1 ต.ค. 69</v>
      </c>
      <c r="D120" s="636"/>
      <c r="E120" s="636"/>
      <c r="F120" s="636"/>
      <c r="G120" s="643"/>
      <c r="H120" s="638"/>
      <c r="I120" s="639"/>
      <c r="J120" s="636"/>
      <c r="K120" s="733"/>
    </row>
    <row r="121" spans="1:11" ht="42" hidden="1" customHeight="1" x14ac:dyDescent="0.25">
      <c r="A121" s="724" t="str">
        <f>+[5]ระบบการควบคุมฯ!A997</f>
        <v>1.5.2.2</v>
      </c>
      <c r="B121" s="736" t="str">
        <f>+[5]ระบบการควบคุมฯ!B997</f>
        <v>เครื่องปรับอากาศแบบติดผนัง (ระบบ Inverter) ขนาด 24,000 บีทียู @ ละ 37,900 บาท</v>
      </c>
      <c r="C121" s="914" t="str">
        <f>+[5]ระบบการควบคุมฯ!C997</f>
        <v>ง.241 ลว.7 ส.ค. 69</v>
      </c>
      <c r="D121" s="726">
        <f>+D122</f>
        <v>0</v>
      </c>
      <c r="E121" s="726">
        <f t="shared" ref="E121:J121" si="56">+E122</f>
        <v>0</v>
      </c>
      <c r="F121" s="726">
        <f t="shared" si="56"/>
        <v>0</v>
      </c>
      <c r="G121" s="726">
        <f t="shared" si="56"/>
        <v>0</v>
      </c>
      <c r="H121" s="726">
        <f t="shared" si="56"/>
        <v>0</v>
      </c>
      <c r="I121" s="726">
        <f t="shared" si="56"/>
        <v>0</v>
      </c>
      <c r="J121" s="726">
        <f t="shared" si="56"/>
        <v>0</v>
      </c>
      <c r="K121" s="730"/>
    </row>
    <row r="122" spans="1:11" ht="42" hidden="1" customHeight="1" x14ac:dyDescent="0.25">
      <c r="A122" s="731" t="str">
        <f>+[5]ระบบการควบคุมฯ!A998</f>
        <v>1)</v>
      </c>
      <c r="B122" s="687" t="str">
        <f>+[5]ระบบการควบคุมฯ!B998</f>
        <v>สพป.ปทุมธานี เขต 2 (3 เครื่อง)</v>
      </c>
      <c r="C122" s="767" t="str">
        <f>+[5]ระบบการควบคุมฯ!C998</f>
        <v xml:space="preserve">20004 3700 1000 311ส040 </v>
      </c>
      <c r="D122" s="607">
        <f>+[5]ระบบการควบคุมฯ!F998</f>
        <v>0</v>
      </c>
      <c r="E122" s="635">
        <f>+[5]ระบบการควบคุมฯ!G998+[5]ระบบการควบคุมฯ!H998</f>
        <v>0</v>
      </c>
      <c r="F122" s="636">
        <f>+[5]ระบบการควบคุมฯ!I998+[5]ระบบการควบคุมฯ!J998</f>
        <v>0</v>
      </c>
      <c r="G122" s="637">
        <f>+[5]ระบบการควบคุมฯ!K998+[5]ระบบการควบคุมฯ!L998</f>
        <v>0</v>
      </c>
      <c r="H122" s="638"/>
      <c r="I122" s="639"/>
      <c r="J122" s="640">
        <f t="shared" ref="J122" si="57">D122-E122-F122-G122</f>
        <v>0</v>
      </c>
      <c r="K122" s="733"/>
    </row>
    <row r="123" spans="1:11" ht="42" hidden="1" customHeight="1" x14ac:dyDescent="0.25">
      <c r="A123" s="731"/>
      <c r="B123" s="813">
        <f>+[5]ระบบการควบคุมฯ!B999</f>
        <v>4100904743</v>
      </c>
      <c r="C123" s="767" t="str">
        <f>+[5]ระบบการควบคุมฯ!C999</f>
        <v>ครบ 1 ต.ค. 69</v>
      </c>
      <c r="D123" s="636"/>
      <c r="E123" s="636"/>
      <c r="F123" s="636"/>
      <c r="G123" s="643"/>
      <c r="H123" s="638"/>
      <c r="I123" s="639"/>
      <c r="J123" s="636"/>
      <c r="K123" s="733"/>
    </row>
    <row r="124" spans="1:11" ht="42" hidden="1" customHeight="1" x14ac:dyDescent="0.25">
      <c r="A124" s="724" t="str">
        <f>+[5]ระบบการควบคุมฯ!A1000</f>
        <v>1.5.2.3</v>
      </c>
      <c r="B124" s="736" t="str">
        <f>+[5]ระบบการควบคุมฯ!B1000</f>
        <v xml:space="preserve">เก้าอี้สำนักงาน ระดับปฏิบัติการ/ชำนาญการ พนักพิงต่ำ </v>
      </c>
      <c r="C124" s="914" t="str">
        <f>+[5]ระบบการควบคุมฯ!C1000</f>
        <v>ง.241 ลว. 7 ส.ค. 69</v>
      </c>
      <c r="D124" s="726">
        <f>+D125</f>
        <v>0</v>
      </c>
      <c r="E124" s="726">
        <f t="shared" ref="E124:J124" si="58">+E125</f>
        <v>0</v>
      </c>
      <c r="F124" s="726">
        <f t="shared" si="58"/>
        <v>0</v>
      </c>
      <c r="G124" s="726">
        <f t="shared" si="58"/>
        <v>0</v>
      </c>
      <c r="H124" s="726">
        <f t="shared" si="58"/>
        <v>0</v>
      </c>
      <c r="I124" s="726">
        <f t="shared" si="58"/>
        <v>0</v>
      </c>
      <c r="J124" s="726">
        <f t="shared" si="58"/>
        <v>0</v>
      </c>
      <c r="K124" s="730"/>
    </row>
    <row r="125" spans="1:11" ht="42" hidden="1" customHeight="1" x14ac:dyDescent="0.25">
      <c r="A125" s="731" t="str">
        <f>+[5]ระบบการควบคุมฯ!A1001</f>
        <v>1)</v>
      </c>
      <c r="B125" s="687" t="str">
        <f>+[5]ระบบการควบคุมฯ!B1001</f>
        <v>สพป.ปทุมธานี เขต 2 (18 ตัว)</v>
      </c>
      <c r="C125" s="767" t="str">
        <f>+[5]ระบบการควบคุมฯ!C1001</f>
        <v>20004 3700 1000 311ส005</v>
      </c>
      <c r="D125" s="607">
        <f>+[5]ระบบการควบคุมฯ!F1001</f>
        <v>0</v>
      </c>
      <c r="E125" s="635">
        <f>+[5]ระบบการควบคุมฯ!G1001+[5]ระบบการควบคุมฯ!H1001</f>
        <v>0</v>
      </c>
      <c r="F125" s="636">
        <f>+[5]ระบบการควบคุมฯ!I1001+[5]ระบบการควบคุมฯ!J1001</f>
        <v>0</v>
      </c>
      <c r="G125" s="637">
        <f>+[5]ระบบการควบคุมฯ!K1001+[5]ระบบการควบคุมฯ!L1001</f>
        <v>0</v>
      </c>
      <c r="H125" s="638"/>
      <c r="I125" s="639"/>
      <c r="J125" s="640">
        <f t="shared" ref="J125" si="59">D125-E125-F125-G125</f>
        <v>0</v>
      </c>
      <c r="K125" s="733"/>
    </row>
    <row r="126" spans="1:11" ht="21" hidden="1" customHeight="1" x14ac:dyDescent="0.25">
      <c r="A126" s="731"/>
      <c r="B126" s="1108">
        <f>+[5]ระบบการควบคุมฯ!B1002</f>
        <v>4100904395</v>
      </c>
      <c r="C126" s="1109" t="str">
        <f>+[5]ระบบการควบคุมฯ!C1002</f>
        <v>ครบ16 ต.ค. 69</v>
      </c>
      <c r="D126" s="636"/>
      <c r="E126" s="636"/>
      <c r="F126" s="636"/>
      <c r="G126" s="643"/>
      <c r="H126" s="638"/>
      <c r="I126" s="639"/>
      <c r="J126" s="636"/>
      <c r="K126" s="733"/>
    </row>
    <row r="127" spans="1:11" ht="21" hidden="1" customHeight="1" x14ac:dyDescent="0.6">
      <c r="A127" s="913">
        <f>+[5]ระบบการควบคุมฯ!A1017</f>
        <v>0</v>
      </c>
      <c r="B127" s="585" t="str">
        <f>+[5]ระบบการควบคุมฯ!B1085</f>
        <v>ครุภัณฑ์โฆษณาและเผยแพร่ 120604</v>
      </c>
      <c r="C127" s="586"/>
      <c r="D127" s="587">
        <f>+D128</f>
        <v>0</v>
      </c>
      <c r="E127" s="587">
        <f t="shared" ref="E127:K127" si="60">+E128</f>
        <v>0</v>
      </c>
      <c r="F127" s="587">
        <f t="shared" si="60"/>
        <v>0</v>
      </c>
      <c r="G127" s="587">
        <f t="shared" si="60"/>
        <v>0</v>
      </c>
      <c r="H127" s="587">
        <f t="shared" si="60"/>
        <v>0</v>
      </c>
      <c r="I127" s="587">
        <f t="shared" si="60"/>
        <v>0</v>
      </c>
      <c r="J127" s="587">
        <f t="shared" si="60"/>
        <v>0</v>
      </c>
      <c r="K127" s="750">
        <f t="shared" si="60"/>
        <v>0</v>
      </c>
    </row>
    <row r="128" spans="1:11" ht="21" hidden="1" customHeight="1" x14ac:dyDescent="0.25">
      <c r="A128" s="724" t="str">
        <f>+[5]ระบบการควบคุมฯ!A1030</f>
        <v>1.5.2.4</v>
      </c>
      <c r="B128" s="736" t="str">
        <f>+[5]ระบบการควบคุมฯ!B1030</f>
        <v>เครื่องมัลติมิเดียโปรเจคเตอร์ระดับXGAขนาด 5,000ANSI Lumens</v>
      </c>
      <c r="C128" s="914" t="str">
        <f>+[5]ระบบการควบคุมฯ!C1000</f>
        <v>ง.241 ลว. 7 ส.ค. 69</v>
      </c>
      <c r="D128" s="726">
        <f>SUM(D129:D134)</f>
        <v>0</v>
      </c>
      <c r="E128" s="726">
        <f t="shared" ref="E128:G128" si="61">SUM(E129:E134)</f>
        <v>0</v>
      </c>
      <c r="F128" s="726">
        <f t="shared" si="61"/>
        <v>0</v>
      </c>
      <c r="G128" s="726">
        <f t="shared" si="61"/>
        <v>0</v>
      </c>
      <c r="H128" s="727"/>
      <c r="I128" s="728"/>
      <c r="J128" s="729">
        <f t="shared" ref="J128:J129" si="62">D128-E128-F128-G128</f>
        <v>0</v>
      </c>
      <c r="K128" s="730"/>
    </row>
    <row r="129" spans="1:11" ht="21" hidden="1" customHeight="1" x14ac:dyDescent="0.25">
      <c r="A129" s="731" t="str">
        <f>+[5]ระบบการควบคุมฯ!A1019</f>
        <v>1)</v>
      </c>
      <c r="B129" s="687" t="str">
        <f>+[5]ระบบการควบคุมฯ!B1001</f>
        <v>สพป.ปทุมธานี เขต 2 (18 ตัว)</v>
      </c>
      <c r="C129" s="767" t="str">
        <f>+[5]ระบบการควบคุมฯ!C1001</f>
        <v>20004 3700 1000 311ส005</v>
      </c>
      <c r="D129" s="607">
        <f>+[5]ระบบการควบคุมฯ!F1032</f>
        <v>0</v>
      </c>
      <c r="E129" s="635">
        <f>+[5]ระบบการควบคุมฯ!G1032+[5]ระบบการควบคุมฯ!H1032</f>
        <v>0</v>
      </c>
      <c r="F129" s="636">
        <f>+[5]ระบบการควบคุมฯ!I1032+[5]ระบบการควบคุมฯ!J1032</f>
        <v>0</v>
      </c>
      <c r="G129" s="637">
        <f>+[5]ระบบการควบคุมฯ!K1032+[5]ระบบการควบคุมฯ!L1032</f>
        <v>0</v>
      </c>
      <c r="H129" s="638"/>
      <c r="I129" s="639"/>
      <c r="J129" s="640">
        <f t="shared" si="62"/>
        <v>0</v>
      </c>
      <c r="K129" s="733"/>
    </row>
    <row r="130" spans="1:11" ht="21" hidden="1" customHeight="1" x14ac:dyDescent="0.25">
      <c r="A130" s="731">
        <f>+[5]ระบบการควบคุมฯ!A1020</f>
        <v>0</v>
      </c>
      <c r="B130" s="1108">
        <f>+[5]ระบบการควบคุมฯ!B1033</f>
        <v>4100904743</v>
      </c>
      <c r="C130" s="915" t="str">
        <f>+[5]ระบบการควบคุมฯ!C1033</f>
        <v>ครบ 1 ต.ค. 69</v>
      </c>
      <c r="D130" s="636"/>
      <c r="E130" s="636"/>
      <c r="F130" s="636"/>
      <c r="G130" s="643"/>
      <c r="H130" s="638"/>
      <c r="I130" s="639"/>
      <c r="J130" s="636"/>
      <c r="K130" s="733"/>
    </row>
    <row r="131" spans="1:11" ht="21" hidden="1" customHeight="1" x14ac:dyDescent="0.25">
      <c r="A131" s="731" t="str">
        <f>+[5]ระบบการควบคุมฯ!A1022</f>
        <v>2)</v>
      </c>
      <c r="B131" s="687" t="str">
        <f>+[5]ระบบการควบคุมฯ!B1022</f>
        <v>โรงเรียนวัดนิเทศน์</v>
      </c>
      <c r="C131" s="767" t="str">
        <f>+[5]ระบบการควบคุมฯ!C1022</f>
        <v>20004350002003112043</v>
      </c>
      <c r="D131" s="607"/>
      <c r="E131" s="635"/>
      <c r="F131" s="636"/>
      <c r="G131" s="637"/>
      <c r="H131" s="638"/>
      <c r="I131" s="639"/>
      <c r="J131" s="640">
        <f t="shared" ref="J131" si="63">D131-E131-F131-G131</f>
        <v>0</v>
      </c>
      <c r="K131" s="733"/>
    </row>
    <row r="132" spans="1:11" ht="21" hidden="1" customHeight="1" x14ac:dyDescent="0.25">
      <c r="A132" s="731">
        <f>+[5]ระบบการควบคุมฯ!A1023</f>
        <v>0</v>
      </c>
      <c r="B132" s="732" t="str">
        <f>+[5]ระบบการควบคุมฯ!B1023</f>
        <v>ผูกพัน ครบ 27 พค 67</v>
      </c>
      <c r="C132" s="457">
        <f>+[5]ระบบการควบคุมฯ!C1023</f>
        <v>4100397975</v>
      </c>
      <c r="D132" s="636"/>
      <c r="E132" s="636"/>
      <c r="F132" s="636"/>
      <c r="G132" s="643"/>
      <c r="H132" s="638"/>
      <c r="I132" s="639"/>
      <c r="J132" s="636"/>
      <c r="K132" s="733"/>
    </row>
    <row r="133" spans="1:11" ht="21" hidden="1" customHeight="1" x14ac:dyDescent="0.25">
      <c r="A133" s="731" t="str">
        <f>+[5]ระบบการควบคุมฯ!A1024</f>
        <v>3)</v>
      </c>
      <c r="B133" s="732" t="str">
        <f>+[5]ระบบการควบคุมฯ!B1024</f>
        <v>โรงเรียนวัดสอนดีศรีเจริญ</v>
      </c>
      <c r="C133" s="457" t="str">
        <f>+[5]ระบบการควบคุมฯ!C1024</f>
        <v>20004350002003112047</v>
      </c>
      <c r="D133" s="607"/>
      <c r="E133" s="635"/>
      <c r="F133" s="636"/>
      <c r="G133" s="637"/>
      <c r="H133" s="638"/>
      <c r="I133" s="639"/>
      <c r="J133" s="640">
        <f t="shared" ref="J133" si="64">D133-E133-F133-G133</f>
        <v>0</v>
      </c>
      <c r="K133" s="733"/>
    </row>
    <row r="134" spans="1:11" ht="21" hidden="1" customHeight="1" x14ac:dyDescent="0.25">
      <c r="A134" s="731">
        <f>+[5]ระบบการควบคุมฯ!A1025</f>
        <v>0</v>
      </c>
      <c r="B134" s="732" t="str">
        <f>+[5]ระบบการควบคุมฯ!B1025</f>
        <v>ผูกพัน ครบ 27 พค 67</v>
      </c>
      <c r="C134" s="457">
        <f>+[5]ระบบการควบคุมฯ!C1025</f>
        <v>4100396028</v>
      </c>
      <c r="D134" s="636"/>
      <c r="E134" s="636"/>
      <c r="F134" s="636"/>
      <c r="G134" s="643"/>
      <c r="H134" s="638"/>
      <c r="I134" s="639"/>
      <c r="J134" s="636"/>
      <c r="K134" s="733"/>
    </row>
    <row r="135" spans="1:11" ht="21" hidden="1" customHeight="1" x14ac:dyDescent="0.25">
      <c r="A135" s="734"/>
      <c r="B135" s="639"/>
      <c r="C135" s="735"/>
      <c r="D135" s="636"/>
      <c r="E135" s="636"/>
      <c r="F135" s="636"/>
      <c r="G135" s="643"/>
      <c r="H135" s="638"/>
      <c r="I135" s="639"/>
      <c r="J135" s="636"/>
      <c r="K135" s="733"/>
    </row>
    <row r="136" spans="1:11" ht="21" hidden="1" customHeight="1" x14ac:dyDescent="0.6">
      <c r="A136" s="913">
        <f>+[5]ระบบการควบคุมฯ!A1043</f>
        <v>0</v>
      </c>
      <c r="B136" s="585" t="str">
        <f>+[5]ระบบการควบคุมฯ!B1043</f>
        <v>ครุภัณฑ์สำนักงาน 120601</v>
      </c>
      <c r="C136" s="586"/>
      <c r="D136" s="587">
        <f>+D137+D140</f>
        <v>0</v>
      </c>
      <c r="E136" s="587">
        <f t="shared" ref="E136:K136" si="65">+E137+E140</f>
        <v>0</v>
      </c>
      <c r="F136" s="587">
        <f t="shared" si="65"/>
        <v>0</v>
      </c>
      <c r="G136" s="587">
        <f t="shared" si="65"/>
        <v>0</v>
      </c>
      <c r="H136" s="587">
        <f t="shared" si="65"/>
        <v>0</v>
      </c>
      <c r="I136" s="587">
        <f t="shared" si="65"/>
        <v>0</v>
      </c>
      <c r="J136" s="587">
        <f t="shared" si="65"/>
        <v>0</v>
      </c>
      <c r="K136" s="750">
        <f t="shared" si="65"/>
        <v>0</v>
      </c>
    </row>
    <row r="137" spans="1:11" ht="43.8" hidden="1" customHeight="1" x14ac:dyDescent="0.25">
      <c r="A137" s="724" t="str">
        <f>+[5]ระบบการควบคุมฯ!A1044</f>
        <v>1.5.2.1</v>
      </c>
      <c r="B137" s="736" t="str">
        <f>+[5]ระบบการควบคุมฯ!B1044</f>
        <v>พัดลม แบบโคจรติดเพดาน ขนาดไม่น้อยกว่า 16 นิ้ว (400 มิลลิเมตร) เครื่องละ 1,200 บาท</v>
      </c>
      <c r="C137" s="448" t="str">
        <f>+[5]ระบบการควบคุมฯ!C1044</f>
        <v xml:space="preserve">ศธ04002/ว47350 ลว. 27 ตค 68 โอนครั้งที่ 14 </v>
      </c>
      <c r="D137" s="726">
        <f>SUM(D138:D139)</f>
        <v>0</v>
      </c>
      <c r="E137" s="726">
        <f t="shared" ref="E137:J137" si="66">SUM(E138:E139)</f>
        <v>0</v>
      </c>
      <c r="F137" s="726">
        <f t="shared" si="66"/>
        <v>0</v>
      </c>
      <c r="G137" s="726">
        <f t="shared" si="66"/>
        <v>0</v>
      </c>
      <c r="H137" s="726">
        <f t="shared" si="66"/>
        <v>0</v>
      </c>
      <c r="I137" s="726">
        <f t="shared" si="66"/>
        <v>0</v>
      </c>
      <c r="J137" s="726">
        <f t="shared" si="66"/>
        <v>0</v>
      </c>
      <c r="K137" s="737"/>
    </row>
    <row r="138" spans="1:11" ht="21" hidden="1" customHeight="1" x14ac:dyDescent="0.25">
      <c r="A138" s="731" t="str">
        <f>+[5]ระบบการควบคุมฯ!A1045</f>
        <v>1)</v>
      </c>
      <c r="B138" s="653" t="str">
        <f>+[5]ระบบการควบคุมฯ!B1045</f>
        <v xml:space="preserve">โรงเรียนวัดแจ้งลําหิน (พูนราษฎร์อุปถัมภ์) </v>
      </c>
      <c r="C138" s="455" t="str">
        <f>+[5]ระบบการควบคุมฯ!C1045</f>
        <v>20004370010003111473</v>
      </c>
      <c r="D138" s="607">
        <f>+[5]ระบบการควบคุมฯ!F1045</f>
        <v>0</v>
      </c>
      <c r="E138" s="635">
        <f>+[5]ระบบการควบคุมฯ!G1045+[5]ระบบการควบคุมฯ!H1045</f>
        <v>0</v>
      </c>
      <c r="F138" s="636">
        <f>+[5]ระบบการควบคุมฯ!I1045+[5]ระบบการควบคุมฯ!J1045</f>
        <v>0</v>
      </c>
      <c r="G138" s="637">
        <f>+[5]ระบบการควบคุมฯ!K1045+[5]ระบบการควบคุมฯ!L1045</f>
        <v>0</v>
      </c>
      <c r="H138" s="638"/>
      <c r="I138" s="639"/>
      <c r="J138" s="640">
        <f t="shared" ref="J138" si="67">D138-E138-F138-G138</f>
        <v>0</v>
      </c>
      <c r="K138" s="608"/>
    </row>
    <row r="139" spans="1:11" ht="21" hidden="1" customHeight="1" x14ac:dyDescent="0.25">
      <c r="A139" s="731">
        <f>+[5]ระบบการควบคุมฯ!A1046</f>
        <v>0</v>
      </c>
      <c r="B139" s="653">
        <f>+[5]ระบบการควบคุมฯ!B1046</f>
        <v>0</v>
      </c>
      <c r="C139" s="455">
        <f>+[5]ระบบการควบคุมฯ!C1046</f>
        <v>0</v>
      </c>
      <c r="D139" s="636"/>
      <c r="E139" s="636"/>
      <c r="F139" s="636"/>
      <c r="G139" s="643"/>
      <c r="H139" s="638"/>
      <c r="I139" s="639"/>
      <c r="J139" s="636"/>
      <c r="K139" s="608"/>
    </row>
    <row r="140" spans="1:11" ht="21" hidden="1" customHeight="1" x14ac:dyDescent="0.25">
      <c r="A140" s="724" t="str">
        <f>+[5]ระบบการควบคุมฯ!A1049</f>
        <v>1.5.2.2</v>
      </c>
      <c r="B140" s="736" t="str">
        <f>+[5]ระบบการควบคุมฯ!B1049</f>
        <v xml:space="preserve">เครื่องตัดแต่งพุ่มไม้ ขนาด 29.5 นิ้ว </v>
      </c>
      <c r="C140" s="448" t="str">
        <f>+[5]ระบบการควบคุมฯ!C1049</f>
        <v xml:space="preserve">ศธ04002/ว47350 ลว. 27 ตค 68 โอนครั้งที่ 14 </v>
      </c>
      <c r="D140" s="726">
        <f>SUM(D141:D142)</f>
        <v>0</v>
      </c>
      <c r="E140" s="726">
        <f t="shared" ref="E140:J140" si="68">SUM(E141:E142)</f>
        <v>0</v>
      </c>
      <c r="F140" s="726">
        <f t="shared" si="68"/>
        <v>0</v>
      </c>
      <c r="G140" s="726">
        <f t="shared" si="68"/>
        <v>0</v>
      </c>
      <c r="H140" s="726">
        <f t="shared" si="68"/>
        <v>0</v>
      </c>
      <c r="I140" s="726">
        <f t="shared" si="68"/>
        <v>0</v>
      </c>
      <c r="J140" s="726">
        <f t="shared" si="68"/>
        <v>0</v>
      </c>
      <c r="K140" s="737"/>
    </row>
    <row r="141" spans="1:11" ht="21" hidden="1" customHeight="1" x14ac:dyDescent="0.25">
      <c r="A141" s="731" t="str">
        <f>+[5]ระบบการควบคุมฯ!A1050</f>
        <v>1)</v>
      </c>
      <c r="B141" s="687" t="str">
        <f>+[5]ระบบการควบคุมฯ!B1050</f>
        <v>โรงเรียนวัดพวงแก้ว</v>
      </c>
      <c r="C141" s="457" t="str">
        <f>+[5]ระบบการควบคุมฯ!C1050</f>
        <v>20004370010003111466</v>
      </c>
      <c r="D141" s="607">
        <f>+[5]ระบบการควบคุมฯ!F1050</f>
        <v>0</v>
      </c>
      <c r="E141" s="635">
        <f>+[5]ระบบการควบคุมฯ!G1050+[5]ระบบการควบคุมฯ!H1050</f>
        <v>0</v>
      </c>
      <c r="F141" s="636">
        <f>+[5]ระบบการควบคุมฯ!I1050+[5]ระบบการควบคุมฯ!J1050</f>
        <v>0</v>
      </c>
      <c r="G141" s="637">
        <f>+[5]ระบบการควบคุมฯ!K1050+[5]ระบบการควบคุมฯ!L1050</f>
        <v>0</v>
      </c>
      <c r="H141" s="638"/>
      <c r="I141" s="639"/>
      <c r="J141" s="640">
        <f t="shared" ref="J141" si="69">D141-E141-F141-G141</f>
        <v>0</v>
      </c>
      <c r="K141" s="608"/>
    </row>
    <row r="142" spans="1:11" hidden="1" x14ac:dyDescent="0.25">
      <c r="A142" s="731"/>
      <c r="B142" s="687"/>
      <c r="C142" s="457"/>
      <c r="D142" s="636"/>
      <c r="E142" s="636"/>
      <c r="F142" s="636"/>
      <c r="G142" s="643"/>
      <c r="H142" s="638"/>
      <c r="I142" s="639"/>
      <c r="J142" s="636"/>
      <c r="K142" s="608"/>
    </row>
    <row r="143" spans="1:11" ht="21" hidden="1" customHeight="1" x14ac:dyDescent="0.25">
      <c r="A143" s="731"/>
      <c r="B143" s="732"/>
      <c r="C143" s="457"/>
      <c r="D143" s="607"/>
      <c r="E143" s="635"/>
      <c r="F143" s="636"/>
      <c r="G143" s="637"/>
      <c r="H143" s="638"/>
      <c r="I143" s="639"/>
      <c r="J143" s="640">
        <f t="shared" ref="J143" si="70">D143-E143-F143-G143</f>
        <v>0</v>
      </c>
      <c r="K143" s="733"/>
    </row>
    <row r="144" spans="1:11" ht="21" hidden="1" customHeight="1" x14ac:dyDescent="0.25">
      <c r="A144" s="731"/>
      <c r="B144" s="732">
        <f>+[5]ระบบการควบคุมฯ!B1033</f>
        <v>4100904743</v>
      </c>
      <c r="C144" s="457" t="str">
        <f>+[5]ระบบการควบคุมฯ!C1033</f>
        <v>ครบ 1 ต.ค. 69</v>
      </c>
      <c r="D144" s="636"/>
      <c r="E144" s="636"/>
      <c r="F144" s="636"/>
      <c r="G144" s="643"/>
      <c r="H144" s="638"/>
      <c r="I144" s="639"/>
      <c r="J144" s="636"/>
      <c r="K144" s="733"/>
    </row>
    <row r="145" spans="1:11" ht="21" customHeight="1" x14ac:dyDescent="0.6">
      <c r="A145" s="738" t="s">
        <v>30</v>
      </c>
      <c r="B145" s="720" t="str">
        <f>+[5]ระบบการควบคุมฯ!B1102</f>
        <v xml:space="preserve">ครุภัณฑ์การศึกษา 120611 </v>
      </c>
      <c r="C145" s="721"/>
      <c r="D145" s="722">
        <f>+D146+D149</f>
        <v>0</v>
      </c>
      <c r="E145" s="722">
        <f t="shared" ref="E145:J145" si="71">+E146+E149</f>
        <v>0</v>
      </c>
      <c r="F145" s="722">
        <f t="shared" si="71"/>
        <v>0</v>
      </c>
      <c r="G145" s="722">
        <f>+G146+G149</f>
        <v>0</v>
      </c>
      <c r="H145" s="722">
        <f t="shared" si="71"/>
        <v>0</v>
      </c>
      <c r="I145" s="722">
        <f t="shared" si="71"/>
        <v>0</v>
      </c>
      <c r="J145" s="722">
        <f t="shared" si="71"/>
        <v>0</v>
      </c>
      <c r="K145" s="723">
        <f t="shared" ref="E145:K146" si="72">+K146</f>
        <v>0</v>
      </c>
    </row>
    <row r="146" spans="1:11" ht="21" hidden="1" customHeight="1" x14ac:dyDescent="0.25">
      <c r="A146" s="739" t="s">
        <v>127</v>
      </c>
      <c r="B146" s="740" t="str">
        <f>+[5]ระบบการควบคุมฯ!B1103</f>
        <v>ครุภัณฑ์งานอาชีพระดับประถมศึกษา แบบ 2 จำนวน 1 ชุด</v>
      </c>
      <c r="C146" s="741" t="str">
        <f>+[5]ระบบการควบคุมฯ!C1103</f>
        <v>ศธ04002/ว1802 ลว.8 พค 67 โอนครั้งที่ 7</v>
      </c>
      <c r="D146" s="742">
        <f>+D147</f>
        <v>0</v>
      </c>
      <c r="E146" s="742">
        <f t="shared" si="72"/>
        <v>0</v>
      </c>
      <c r="F146" s="742">
        <f t="shared" si="72"/>
        <v>0</v>
      </c>
      <c r="G146" s="742">
        <f t="shared" si="72"/>
        <v>0</v>
      </c>
      <c r="H146" s="742">
        <f t="shared" si="72"/>
        <v>0</v>
      </c>
      <c r="I146" s="742">
        <f t="shared" si="72"/>
        <v>0</v>
      </c>
      <c r="J146" s="742">
        <f t="shared" si="72"/>
        <v>0</v>
      </c>
      <c r="K146" s="743"/>
    </row>
    <row r="147" spans="1:11" ht="21" hidden="1" customHeight="1" x14ac:dyDescent="0.25">
      <c r="A147" s="573" t="str">
        <f>+[5]ระบบการควบคุมฯ!A1104</f>
        <v>1)</v>
      </c>
      <c r="B147" s="732" t="str">
        <f>+[5]ระบบการควบคุมฯ!B1104</f>
        <v>โรงเรียนกลางคลองสิบ</v>
      </c>
      <c r="C147" s="457" t="str">
        <f>+[5]ระบบการควบคุมฯ!C1104</f>
        <v>20004350002003112040</v>
      </c>
      <c r="D147" s="607"/>
      <c r="E147" s="635"/>
      <c r="F147" s="636"/>
      <c r="G147" s="637"/>
      <c r="H147" s="638"/>
      <c r="I147" s="639"/>
      <c r="J147" s="640">
        <f t="shared" ref="J147" si="73">D147-E147-F147-G147</f>
        <v>0</v>
      </c>
      <c r="K147" s="733"/>
    </row>
    <row r="148" spans="1:11" ht="21" hidden="1" customHeight="1" x14ac:dyDescent="0.25">
      <c r="A148" s="744">
        <f>+[5]ระบบการควบคุมฯ!A1105</f>
        <v>0</v>
      </c>
      <c r="B148" s="732" t="str">
        <f>+[5]ระบบการควบคุมฯ!B1105</f>
        <v>ผูกพัน ครบ 16 มิย 67</v>
      </c>
      <c r="C148" s="457">
        <f>+[5]ระบบการควบคุมฯ!C1105</f>
        <v>4100394375</v>
      </c>
      <c r="D148" s="636"/>
      <c r="E148" s="636"/>
      <c r="F148" s="636"/>
      <c r="G148" s="643"/>
      <c r="H148" s="638"/>
      <c r="I148" s="639"/>
      <c r="J148" s="636"/>
      <c r="K148" s="733"/>
    </row>
    <row r="149" spans="1:11" ht="21" hidden="1" customHeight="1" x14ac:dyDescent="0.25">
      <c r="A149" s="745" t="s">
        <v>128</v>
      </c>
      <c r="B149" s="746" t="str">
        <f>+[5]ระบบการควบคุมฯ!B1113</f>
        <v>โต๊ะเก้าอี้นักเรียน ระดับประถมศึกษา ชุดละ 1500 บาท</v>
      </c>
      <c r="C149" s="741" t="str">
        <f>+[5]ระบบการควบคุมฯ!C1113</f>
        <v>ศธ04002/ว1802 ลว.8 พค 67 โอนครั้งที่ 7</v>
      </c>
      <c r="D149" s="742">
        <f>SUM(D150:D154)</f>
        <v>0</v>
      </c>
      <c r="E149" s="742">
        <f t="shared" ref="E149:J149" si="74">SUM(E150:E154)</f>
        <v>0</v>
      </c>
      <c r="F149" s="742">
        <f t="shared" si="74"/>
        <v>0</v>
      </c>
      <c r="G149" s="742">
        <f t="shared" si="74"/>
        <v>0</v>
      </c>
      <c r="H149" s="742">
        <f t="shared" si="74"/>
        <v>0</v>
      </c>
      <c r="I149" s="742">
        <f t="shared" si="74"/>
        <v>0</v>
      </c>
      <c r="J149" s="742">
        <f t="shared" si="74"/>
        <v>0</v>
      </c>
      <c r="K149" s="743"/>
    </row>
    <row r="150" spans="1:11" hidden="1" x14ac:dyDescent="0.45">
      <c r="A150" s="744" t="str">
        <f>+[5]ระบบการควบคุมฯ!A1114</f>
        <v>1)</v>
      </c>
      <c r="B150" s="747" t="str">
        <f>+[5]ระบบการควบคุมฯ!B1114</f>
        <v>โรงเรียนคลองสิบสามผิวศรีราษฏร์บำรุง</v>
      </c>
      <c r="C150" s="455" t="str">
        <f>+[5]ระบบการควบคุมฯ!C1114</f>
        <v>20004350002003112045</v>
      </c>
      <c r="D150" s="607"/>
      <c r="E150" s="635"/>
      <c r="F150" s="636"/>
      <c r="G150" s="637"/>
      <c r="H150" s="638"/>
      <c r="I150" s="639"/>
      <c r="J150" s="640">
        <f t="shared" ref="J150" si="75">D150-E150-F150-G150</f>
        <v>0</v>
      </c>
      <c r="K150" s="695"/>
    </row>
    <row r="151" spans="1:11" ht="42" hidden="1" customHeight="1" x14ac:dyDescent="0.45">
      <c r="A151" s="744">
        <f>+[5]ระบบการควบคุมฯ!A1115</f>
        <v>0</v>
      </c>
      <c r="B151" s="747" t="str">
        <f>+[5]ระบบการควบคุมฯ!B1115</f>
        <v>ผูกพัน ครบ 19 มิย 67</v>
      </c>
      <c r="C151" s="455">
        <f>+[5]ระบบการควบคุมฯ!C1115</f>
        <v>4100395365</v>
      </c>
      <c r="D151" s="636"/>
      <c r="E151" s="636"/>
      <c r="F151" s="636"/>
      <c r="G151" s="643"/>
      <c r="H151" s="638"/>
      <c r="I151" s="639"/>
      <c r="J151" s="636"/>
      <c r="K151" s="695"/>
    </row>
    <row r="152" spans="1:11" hidden="1" x14ac:dyDescent="0.45">
      <c r="A152" s="744" t="str">
        <f>+[5]ระบบการควบคุมฯ!A1117</f>
        <v>2)</v>
      </c>
      <c r="B152" s="747" t="str">
        <f>+[5]ระบบการควบคุมฯ!B1117</f>
        <v>โรงเรียนวัดพวงแก้ว</v>
      </c>
      <c r="C152" s="455" t="str">
        <f>+[5]ระบบการควบคุมฯ!C1117</f>
        <v>20004350002003112046</v>
      </c>
      <c r="D152" s="607"/>
      <c r="E152" s="635"/>
      <c r="F152" s="636"/>
      <c r="G152" s="637"/>
      <c r="H152" s="638"/>
      <c r="I152" s="639"/>
      <c r="J152" s="640">
        <f t="shared" ref="J152" si="76">D152-E152-F152-G152</f>
        <v>0</v>
      </c>
      <c r="K152" s="695"/>
    </row>
    <row r="153" spans="1:11" ht="63" hidden="1" customHeight="1" x14ac:dyDescent="0.45">
      <c r="A153" s="744">
        <f>+[5]ระบบการควบคุมฯ!A1118</f>
        <v>0</v>
      </c>
      <c r="B153" s="747" t="str">
        <f>+[5]ระบบการควบคุมฯ!B1118</f>
        <v>ผูกพัน ครบ 26 มิย 67</v>
      </c>
      <c r="C153" s="455">
        <f>+[5]ระบบการควบคุมฯ!C1118</f>
        <v>4100395151</v>
      </c>
      <c r="D153" s="636"/>
      <c r="E153" s="636"/>
      <c r="F153" s="636"/>
      <c r="G153" s="643"/>
      <c r="H153" s="638"/>
      <c r="I153" s="639"/>
      <c r="J153" s="636"/>
      <c r="K153" s="695"/>
    </row>
    <row r="154" spans="1:11" ht="21" hidden="1" customHeight="1" x14ac:dyDescent="0.25">
      <c r="A154" s="744" t="str">
        <f>+[5]ระบบการควบคุมฯ!A1120</f>
        <v>3)</v>
      </c>
      <c r="B154" s="747" t="str">
        <f>+[5]ระบบการควบคุมฯ!B1120</f>
        <v>โรงเรียนหิรัญพงษ์อนุสรณ์</v>
      </c>
      <c r="C154" s="455" t="str">
        <f>+[5]ระบบการควบคุมฯ!C1120</f>
        <v>20004350002003112048</v>
      </c>
      <c r="D154" s="607"/>
      <c r="E154" s="635"/>
      <c r="F154" s="636"/>
      <c r="G154" s="637"/>
      <c r="H154" s="638"/>
      <c r="I154" s="639"/>
      <c r="J154" s="640">
        <f t="shared" ref="J154" si="77">D154-E154-F154-G154</f>
        <v>0</v>
      </c>
      <c r="K154" s="733"/>
    </row>
    <row r="155" spans="1:11" ht="63" hidden="1" customHeight="1" x14ac:dyDescent="0.45">
      <c r="A155" s="744">
        <f>+[5]ระบบการควบคุมฯ!A1121</f>
        <v>0</v>
      </c>
      <c r="B155" s="747" t="str">
        <f>+[5]ระบบการควบคุมฯ!B1121</f>
        <v>ผูกพัน ครบ 7 มิย 67</v>
      </c>
      <c r="C155" s="455">
        <f>+[5]ระบบการควบคุมฯ!C1121</f>
        <v>4100392574</v>
      </c>
      <c r="D155" s="636"/>
      <c r="E155" s="636"/>
      <c r="F155" s="636"/>
      <c r="G155" s="643"/>
      <c r="H155" s="638"/>
      <c r="I155" s="639"/>
      <c r="J155" s="636"/>
      <c r="K155" s="695"/>
    </row>
    <row r="156" spans="1:11" ht="21" customHeight="1" x14ac:dyDescent="0.6">
      <c r="A156" s="561" t="str">
        <f>+[5]ระบบการควบคุมฯ!A1127</f>
        <v>1.5.2</v>
      </c>
      <c r="B156" s="748" t="str">
        <f>+[5]ระบบการควบคุมฯ!B1127</f>
        <v xml:space="preserve">กิจกรรมรองเทคโนโลยีดิจิทัลเพื่อการศึกษาขั้นพื้นฐาน </v>
      </c>
      <c r="C156" s="449" t="str">
        <f>+[5]ระบบการควบคุมฯ!C1127</f>
        <v>20004 70 05164 00063</v>
      </c>
      <c r="D156" s="18">
        <f>+D157</f>
        <v>0</v>
      </c>
      <c r="E156" s="18">
        <f t="shared" ref="E156:J156" si="78">+E157</f>
        <v>0</v>
      </c>
      <c r="F156" s="18">
        <f t="shared" si="78"/>
        <v>0</v>
      </c>
      <c r="G156" s="18">
        <f t="shared" si="78"/>
        <v>0</v>
      </c>
      <c r="H156" s="18">
        <f t="shared" si="78"/>
        <v>0</v>
      </c>
      <c r="I156" s="18">
        <f t="shared" si="78"/>
        <v>0</v>
      </c>
      <c r="J156" s="18">
        <f t="shared" si="78"/>
        <v>0</v>
      </c>
      <c r="K156" s="191"/>
    </row>
    <row r="157" spans="1:11" ht="21" customHeight="1" x14ac:dyDescent="0.6">
      <c r="A157" s="187" t="str">
        <f>+[5]ระบบการควบคุมฯ!A1136</f>
        <v>15.2.2</v>
      </c>
      <c r="B157" s="188" t="str">
        <f>+[5]ระบบการควบคุมฯ!B1136</f>
        <v xml:space="preserve"> งบลงทุน ค่าครุภัณฑ์7011310</v>
      </c>
      <c r="C157" s="452" t="str">
        <f>+[5]ระบบการควบคุมฯ!C1136</f>
        <v>20004 37001 00031xxxxx</v>
      </c>
      <c r="D157" s="13">
        <f>SUM(D159:D160)</f>
        <v>0</v>
      </c>
      <c r="E157" s="13">
        <f t="shared" ref="E157:J157" si="79">SUM(E159:E160)</f>
        <v>0</v>
      </c>
      <c r="F157" s="13">
        <f t="shared" si="79"/>
        <v>0</v>
      </c>
      <c r="G157" s="13">
        <f t="shared" si="79"/>
        <v>0</v>
      </c>
      <c r="H157" s="13">
        <f t="shared" si="79"/>
        <v>0</v>
      </c>
      <c r="I157" s="13">
        <f t="shared" si="79"/>
        <v>0</v>
      </c>
      <c r="J157" s="13">
        <f t="shared" si="79"/>
        <v>0</v>
      </c>
      <c r="K157" s="193"/>
    </row>
    <row r="158" spans="1:11" hidden="1" x14ac:dyDescent="0.6">
      <c r="A158" s="584" t="str">
        <f>+[5]ระบบการควบคุมฯ!A1137</f>
        <v>15.2.2.1</v>
      </c>
      <c r="B158" s="585" t="str">
        <f>+[5]ระบบการควบคุมฯ!B1137</f>
        <v>ครุภัณฑ์คอมพิวเตอร์  120610</v>
      </c>
      <c r="C158" s="749" t="str">
        <f>+[5]ระบบการควบคุมฯ!C1137</f>
        <v>20004 70 05164 00063</v>
      </c>
      <c r="D158" s="587">
        <f>+D159</f>
        <v>0</v>
      </c>
      <c r="E158" s="587">
        <f t="shared" ref="E158:K158" si="80">+E159</f>
        <v>0</v>
      </c>
      <c r="F158" s="587">
        <f t="shared" si="80"/>
        <v>0</v>
      </c>
      <c r="G158" s="587">
        <f t="shared" si="80"/>
        <v>0</v>
      </c>
      <c r="H158" s="587">
        <f t="shared" si="80"/>
        <v>0</v>
      </c>
      <c r="I158" s="587">
        <f t="shared" si="80"/>
        <v>0</v>
      </c>
      <c r="J158" s="587">
        <f t="shared" si="80"/>
        <v>0</v>
      </c>
      <c r="K158" s="750">
        <f t="shared" si="80"/>
        <v>0</v>
      </c>
    </row>
    <row r="159" spans="1:11" ht="21" hidden="1" customHeight="1" x14ac:dyDescent="0.25">
      <c r="A159" s="573">
        <f>+[5]ระบบการควบคุมฯ!A1138</f>
        <v>1</v>
      </c>
      <c r="B159" s="751" t="str">
        <f>+[5]ระบบการควบคุมฯ!B1138</f>
        <v xml:space="preserve">ระบบคอมพิวเตอร์พร้อมอุปกรณ์สำหรับการเรียนการสอน IC 12 Type 2 โรงเรียนวัดโปรยฝน จำนวน 1 ชุด จำนวน 519,300 บาท                   </v>
      </c>
      <c r="C159" s="751" t="str">
        <f>+[5]ระบบการควบคุมฯ!C1138</f>
        <v>ศธ 04002/ว49497 ลว 26 พย 68 โอนครั้งที่ 108</v>
      </c>
      <c r="D159" s="607">
        <f>+[5]ระบบการควบคุมฯ!F1100</f>
        <v>0</v>
      </c>
      <c r="E159" s="607">
        <f>+[5]ระบบการควบคุมฯ!G1100+[5]ระบบการควบคุมฯ!H1100</f>
        <v>0</v>
      </c>
      <c r="F159" s="607">
        <f>+[5]ระบบการควบคุมฯ!I1100+[5]ระบบการควบคุมฯ!J1100</f>
        <v>0</v>
      </c>
      <c r="G159" s="607">
        <f>+[5]ระบบการควบคุมฯ!K1100+[5]ระบบการควบคุมฯ!L1100</f>
        <v>0</v>
      </c>
      <c r="H159" s="607">
        <f>+[5]ระบบการควบคุมฯ!J1100</f>
        <v>0</v>
      </c>
      <c r="I159" s="607">
        <f>+[5]ระบบการควบคุมฯ!K1100</f>
        <v>0</v>
      </c>
      <c r="J159" s="607">
        <f>+D159-E159-G159</f>
        <v>0</v>
      </c>
      <c r="K159" s="733"/>
    </row>
    <row r="160" spans="1:11" ht="21" hidden="1" customHeight="1" x14ac:dyDescent="0.25">
      <c r="A160" s="573" t="str">
        <f>+[5]ระบบการควบคุมฯ!A1139</f>
        <v>1)</v>
      </c>
      <c r="B160" s="751" t="str">
        <f>+[5]ระบบการควบคุมฯ!B1139</f>
        <v>โรงเรียนวัดโปรยฝน</v>
      </c>
      <c r="C160" s="752" t="str">
        <f>+[5]ระบบการควบคุมฯ!C1139</f>
        <v>20004 37001 0003110066</v>
      </c>
      <c r="D160" s="607">
        <f>+[5]ระบบการควบคุมฯ!D1139</f>
        <v>0</v>
      </c>
      <c r="E160" s="636">
        <f>+[5]ระบบการควบคุมฯ!G1139+[5]ระบบการควบคุมฯ!H1139</f>
        <v>0</v>
      </c>
      <c r="F160" s="636">
        <f>+[5]ระบบการควบคุมฯ!I1139+[5]ระบบการควบคุมฯ!J1139</f>
        <v>0</v>
      </c>
      <c r="G160" s="643">
        <f>+[5]ระบบการควบคุมฯ!K1139+[5]ระบบการควบคุมฯ!L1139</f>
        <v>0</v>
      </c>
      <c r="H160" s="651"/>
      <c r="I160" s="652"/>
      <c r="J160" s="607">
        <f>+D160-E160-G160</f>
        <v>0</v>
      </c>
      <c r="K160" s="733"/>
    </row>
    <row r="161" spans="1:11" ht="21" hidden="1" customHeight="1" x14ac:dyDescent="0.25">
      <c r="A161" s="734"/>
      <c r="B161" s="753"/>
      <c r="C161" s="735"/>
      <c r="D161" s="636"/>
      <c r="E161" s="636"/>
      <c r="F161" s="636"/>
      <c r="G161" s="643"/>
      <c r="H161" s="638"/>
      <c r="I161" s="639"/>
      <c r="J161" s="636"/>
      <c r="K161" s="733"/>
    </row>
    <row r="162" spans="1:11" ht="21" hidden="1" customHeight="1" x14ac:dyDescent="0.25">
      <c r="A162" s="734"/>
      <c r="B162" s="753"/>
      <c r="C162" s="735"/>
      <c r="D162" s="636"/>
      <c r="E162" s="636"/>
      <c r="F162" s="636"/>
      <c r="G162" s="643"/>
      <c r="H162" s="638"/>
      <c r="I162" s="639"/>
      <c r="J162" s="636"/>
      <c r="K162" s="733"/>
    </row>
    <row r="163" spans="1:11" ht="21" hidden="1" customHeight="1" x14ac:dyDescent="0.6">
      <c r="A163" s="754" t="str">
        <f>+[5]ระบบการควบคุมฯ!A1137</f>
        <v>15.2.2.1</v>
      </c>
      <c r="B163" s="755" t="str">
        <f>+[5]ระบบการควบคุมฯ!B1137</f>
        <v>ครุภัณฑ์คอมพิวเตอร์  120610</v>
      </c>
      <c r="C163" s="449"/>
      <c r="D163" s="756">
        <f>+D164</f>
        <v>0</v>
      </c>
      <c r="E163" s="756">
        <f t="shared" ref="E163:K164" si="81">+E164</f>
        <v>0</v>
      </c>
      <c r="F163" s="756">
        <f t="shared" si="81"/>
        <v>0</v>
      </c>
      <c r="G163" s="756">
        <f t="shared" si="81"/>
        <v>0</v>
      </c>
      <c r="H163" s="756">
        <f t="shared" si="81"/>
        <v>0</v>
      </c>
      <c r="I163" s="756">
        <f t="shared" si="81"/>
        <v>0</v>
      </c>
      <c r="J163" s="756">
        <f t="shared" si="81"/>
        <v>0</v>
      </c>
      <c r="K163" s="757">
        <f t="shared" si="81"/>
        <v>0</v>
      </c>
    </row>
    <row r="164" spans="1:11" ht="21" hidden="1" customHeight="1" x14ac:dyDescent="0.25">
      <c r="A164" s="739" t="s">
        <v>127</v>
      </c>
      <c r="B164" s="746" t="str">
        <f>+[5]ระบบการควบคุมฯ!B1138</f>
        <v xml:space="preserve">ระบบคอมพิวเตอร์พร้อมอุปกรณ์สำหรับการเรียนการสอน IC 12 Type 2 โรงเรียนวัดโปรยฝน จำนวน 1 ชุด จำนวน 519,300 บาท                   </v>
      </c>
      <c r="C164" s="741" t="str">
        <f>+[5]ระบบการควบคุมฯ!C1138</f>
        <v>ศธ 04002/ว49497 ลว 26 พย 68 โอนครั้งที่ 108</v>
      </c>
      <c r="D164" s="742">
        <f>+D165</f>
        <v>0</v>
      </c>
      <c r="E164" s="742">
        <f t="shared" si="81"/>
        <v>0</v>
      </c>
      <c r="F164" s="742">
        <f t="shared" si="81"/>
        <v>0</v>
      </c>
      <c r="G164" s="742">
        <f t="shared" si="81"/>
        <v>0</v>
      </c>
      <c r="H164" s="742">
        <f t="shared" si="81"/>
        <v>0</v>
      </c>
      <c r="I164" s="742">
        <f t="shared" si="81"/>
        <v>0</v>
      </c>
      <c r="J164" s="742">
        <f t="shared" si="81"/>
        <v>0</v>
      </c>
      <c r="K164" s="743"/>
    </row>
    <row r="165" spans="1:11" ht="21" hidden="1" customHeight="1" x14ac:dyDescent="0.25">
      <c r="A165" s="573" t="str">
        <f>+[5]ระบบการควบคุมฯ!A1139</f>
        <v>1)</v>
      </c>
      <c r="B165" s="687" t="str">
        <f>+[5]ระบบการควบคุมฯ!B1139</f>
        <v>โรงเรียนวัดโปรยฝน</v>
      </c>
      <c r="C165" s="457" t="str">
        <f>+[5]ระบบการควบคุมฯ!C1139</f>
        <v>20004 37001 0003110066</v>
      </c>
      <c r="D165" s="607"/>
      <c r="E165" s="635"/>
      <c r="F165" s="636"/>
      <c r="G165" s="637"/>
      <c r="H165" s="638"/>
      <c r="I165" s="639"/>
      <c r="J165" s="640">
        <f t="shared" ref="J165" si="82">D165-E165-F165-G165</f>
        <v>0</v>
      </c>
      <c r="K165" s="758"/>
    </row>
    <row r="166" spans="1:11" ht="21" hidden="1" customHeight="1" x14ac:dyDescent="0.25">
      <c r="A166" s="573"/>
      <c r="B166" s="687"/>
      <c r="C166" s="457"/>
      <c r="D166" s="607"/>
      <c r="E166" s="759"/>
      <c r="F166" s="636"/>
      <c r="G166" s="643"/>
      <c r="H166" s="638"/>
      <c r="I166" s="639"/>
      <c r="J166" s="640"/>
      <c r="K166" s="758"/>
    </row>
    <row r="167" spans="1:11" ht="21" customHeight="1" x14ac:dyDescent="0.25">
      <c r="A167" s="620">
        <f>+[5]ระบบการควบคุมฯ!A1217</f>
        <v>1.6</v>
      </c>
      <c r="B167" s="621" t="str">
        <f>+[5]ระบบการควบคุมฯ!B1217</f>
        <v xml:space="preserve">กิจกรรมการจัดการศึกษามัธยมศึกษาตอนต้นสำหรับโรงเรียนปกติ  </v>
      </c>
      <c r="C167" s="449" t="s">
        <v>129</v>
      </c>
      <c r="D167" s="16">
        <f>+D168</f>
        <v>0</v>
      </c>
      <c r="E167" s="16">
        <f t="shared" ref="E167:K167" si="83">+E168</f>
        <v>0</v>
      </c>
      <c r="F167" s="16">
        <f t="shared" si="83"/>
        <v>0</v>
      </c>
      <c r="G167" s="16">
        <f t="shared" si="83"/>
        <v>0</v>
      </c>
      <c r="H167" s="16">
        <f t="shared" si="83"/>
        <v>0</v>
      </c>
      <c r="I167" s="16">
        <f t="shared" si="83"/>
        <v>0</v>
      </c>
      <c r="J167" s="16">
        <f t="shared" si="83"/>
        <v>0</v>
      </c>
      <c r="K167" s="16">
        <f t="shared" si="83"/>
        <v>0</v>
      </c>
    </row>
    <row r="168" spans="1:11" ht="21" customHeight="1" x14ac:dyDescent="0.6">
      <c r="A168" s="760"/>
      <c r="B168" s="705" t="str">
        <f>+[5]ระบบการควบคุมฯ!B1219</f>
        <v>งบลงทุน ค่าครุภัณฑ์ 7011310</v>
      </c>
      <c r="C168" s="452"/>
      <c r="D168" s="13">
        <f>+D169+D176+D182</f>
        <v>0</v>
      </c>
      <c r="E168" s="13">
        <f t="shared" ref="E168:K168" si="84">+E169+E176+E182</f>
        <v>0</v>
      </c>
      <c r="F168" s="13">
        <f t="shared" si="84"/>
        <v>0</v>
      </c>
      <c r="G168" s="13">
        <f t="shared" si="84"/>
        <v>0</v>
      </c>
      <c r="H168" s="13">
        <f t="shared" si="84"/>
        <v>0</v>
      </c>
      <c r="I168" s="13">
        <f t="shared" si="84"/>
        <v>0</v>
      </c>
      <c r="J168" s="13">
        <f t="shared" si="84"/>
        <v>0</v>
      </c>
      <c r="K168" s="13">
        <f t="shared" si="84"/>
        <v>0</v>
      </c>
    </row>
    <row r="169" spans="1:11" ht="21" hidden="1" customHeight="1" x14ac:dyDescent="0.6">
      <c r="A169" s="761">
        <f>+[5]ระบบการควบคุมฯ!A1220</f>
        <v>0</v>
      </c>
      <c r="B169" s="762" t="str">
        <f>+[5]ระบบการควบคุมฯ!B1220</f>
        <v>ครุภัณฑ์สำนักงาน 120601</v>
      </c>
      <c r="C169" s="763"/>
      <c r="D169" s="764">
        <f>+D170+D172+D174</f>
        <v>0</v>
      </c>
      <c r="E169" s="764">
        <f t="shared" ref="E169:J169" si="85">+E170+E172+E174</f>
        <v>0</v>
      </c>
      <c r="F169" s="764">
        <f t="shared" si="85"/>
        <v>0</v>
      </c>
      <c r="G169" s="764">
        <f t="shared" si="85"/>
        <v>0</v>
      </c>
      <c r="H169" s="764">
        <f t="shared" si="85"/>
        <v>0</v>
      </c>
      <c r="I169" s="764">
        <f t="shared" si="85"/>
        <v>0</v>
      </c>
      <c r="J169" s="764">
        <f t="shared" si="85"/>
        <v>0</v>
      </c>
      <c r="K169" s="765"/>
    </row>
    <row r="170" spans="1:11" ht="21" hidden="1" customHeight="1" x14ac:dyDescent="0.25">
      <c r="A170" s="745" t="str">
        <f>+[5]ระบบการควบคุมฯ!A1221</f>
        <v>1.6.1.1</v>
      </c>
      <c r="B170" s="746" t="str">
        <f>+[5]ระบบการควบคุมฯ!B1221</f>
        <v>เครื่องถ่ายเอกสารระบบดิจิทัล (ขาว-ดำ) ความเร็ว 20 แผ่นต่อนาที</v>
      </c>
      <c r="C170" s="741" t="str">
        <f>+[5]ระบบการควบคุมฯ!C1221</f>
        <v xml:space="preserve">ศธ04002/ว47350 ลว. 27 ตค 68 โอนครั้งที่ 14 </v>
      </c>
      <c r="D170" s="742">
        <f>+D171</f>
        <v>0</v>
      </c>
      <c r="E170" s="742">
        <f t="shared" ref="E170:J174" si="86">+E171</f>
        <v>0</v>
      </c>
      <c r="F170" s="742">
        <f t="shared" si="86"/>
        <v>0</v>
      </c>
      <c r="G170" s="742">
        <f t="shared" si="86"/>
        <v>0</v>
      </c>
      <c r="H170" s="742">
        <f t="shared" si="86"/>
        <v>0</v>
      </c>
      <c r="I170" s="742">
        <f t="shared" si="86"/>
        <v>0</v>
      </c>
      <c r="J170" s="742">
        <f t="shared" si="86"/>
        <v>0</v>
      </c>
      <c r="K170" s="743"/>
    </row>
    <row r="171" spans="1:11" ht="21" hidden="1" customHeight="1" x14ac:dyDescent="0.25">
      <c r="A171" s="766" t="str">
        <f>+[5]ระบบการควบคุมฯ!A1223</f>
        <v>1)</v>
      </c>
      <c r="B171" s="687" t="str">
        <f>+[5]ระบบการควบคุมฯ!B1223</f>
        <v>สพป.ปทุมธานี เขต 2</v>
      </c>
      <c r="C171" s="457" t="str">
        <f>+[5]ระบบการควบคุมฯ!C1223</f>
        <v>20004370010003112995</v>
      </c>
      <c r="D171" s="607">
        <f>+[5]ระบบการควบคุมฯ!F1223</f>
        <v>0</v>
      </c>
      <c r="E171" s="607">
        <f>+[5]ระบบการควบคุมฯ!G1223+[5]ระบบการควบคุมฯ!H1223</f>
        <v>0</v>
      </c>
      <c r="F171" s="607">
        <f>+[5]ระบบการควบคุมฯ!I1223+[5]ระบบการควบคุมฯ!J1223</f>
        <v>0</v>
      </c>
      <c r="G171" s="670">
        <f>+[5]ระบบการควบคุมฯ!K1223+[5]ระบบการควบคุมฯ!L1223</f>
        <v>0</v>
      </c>
      <c r="H171" s="651"/>
      <c r="I171" s="12"/>
      <c r="J171" s="607">
        <f>+D171-E171-G171</f>
        <v>0</v>
      </c>
      <c r="K171" s="733"/>
    </row>
    <row r="172" spans="1:11" ht="42" hidden="1" customHeight="1" x14ac:dyDescent="0.25">
      <c r="A172" s="745" t="str">
        <f>+[5]ระบบการควบคุมฯ!A1225</f>
        <v>1.6.1.2</v>
      </c>
      <c r="B172" s="746" t="str">
        <f>+[5]ระบบการควบคุมฯ!B1225</f>
        <v>พัดลม แบบโคจรติดผนัง ขนาดไม่น้อยกว่า 16 นิ้ว (400 มิลลิเมตร) เครื่องละ 1,000 บาท</v>
      </c>
      <c r="C172" s="741" t="s">
        <v>190</v>
      </c>
      <c r="D172" s="742">
        <f>+D173</f>
        <v>0</v>
      </c>
      <c r="E172" s="742">
        <f t="shared" si="86"/>
        <v>0</v>
      </c>
      <c r="F172" s="742">
        <f t="shared" si="86"/>
        <v>0</v>
      </c>
      <c r="G172" s="742">
        <f t="shared" si="86"/>
        <v>0</v>
      </c>
      <c r="H172" s="742">
        <f t="shared" si="86"/>
        <v>0</v>
      </c>
      <c r="I172" s="742">
        <f t="shared" si="86"/>
        <v>0</v>
      </c>
      <c r="J172" s="742">
        <f t="shared" si="86"/>
        <v>0</v>
      </c>
      <c r="K172" s="743"/>
    </row>
    <row r="173" spans="1:11" ht="21" hidden="1" customHeight="1" x14ac:dyDescent="0.25">
      <c r="A173" s="766" t="str">
        <f>+[5]ระบบการควบคุมฯ!A1226</f>
        <v>1)</v>
      </c>
      <c r="B173" s="687" t="str">
        <f>+[5]ระบบการควบคุมฯ!B1226</f>
        <v>สพป.ปทุมธานี เขต 2</v>
      </c>
      <c r="C173" s="767" t="str">
        <f>+[5]ระบบการควบคุมฯ!C1229</f>
        <v>20004370010003112997</v>
      </c>
      <c r="D173" s="607">
        <f>+[5]ระบบการควบคุมฯ!D1226</f>
        <v>0</v>
      </c>
      <c r="E173" s="607">
        <f>+[5]ระบบการควบคุมฯ!G1226+[5]ระบบการควบคุมฯ!H1226</f>
        <v>0</v>
      </c>
      <c r="F173" s="607"/>
      <c r="G173" s="670">
        <f>+[5]ระบบการควบคุมฯ!K1226+[5]ระบบการควบคุมฯ!L1226</f>
        <v>0</v>
      </c>
      <c r="H173" s="651"/>
      <c r="I173" s="12"/>
      <c r="J173" s="607">
        <f>+D173-E173-G173</f>
        <v>0</v>
      </c>
      <c r="K173" s="733"/>
    </row>
    <row r="174" spans="1:11" ht="21" hidden="1" customHeight="1" x14ac:dyDescent="0.25">
      <c r="A174" s="745" t="str">
        <f>+[5]ระบบการควบคุมฯ!A1227</f>
        <v>1.6.1.3</v>
      </c>
      <c r="B174" s="746" t="str">
        <f>+[5]ระบบการควบคุมฯ!B1227</f>
        <v xml:space="preserve">พัดลม แบบโคจรติดเพดาน ขนาดไม่น้อยกว่า 16 นิ้ว (400 มิลลิเมตร) </v>
      </c>
      <c r="C174" s="768" t="str">
        <f>+[5]ระบบการควบคุมฯ!C1227</f>
        <v xml:space="preserve">ศธ04002/ว47350 ลว. 27 ตค 68 โอนครั้งที่ 14 </v>
      </c>
      <c r="D174" s="742">
        <f>+D175</f>
        <v>0</v>
      </c>
      <c r="E174" s="742">
        <f t="shared" si="86"/>
        <v>0</v>
      </c>
      <c r="F174" s="742">
        <f t="shared" si="86"/>
        <v>0</v>
      </c>
      <c r="G174" s="742">
        <f t="shared" si="86"/>
        <v>0</v>
      </c>
      <c r="H174" s="742">
        <f t="shared" si="86"/>
        <v>0</v>
      </c>
      <c r="I174" s="742">
        <f t="shared" si="86"/>
        <v>0</v>
      </c>
      <c r="J174" s="742">
        <f t="shared" si="86"/>
        <v>0</v>
      </c>
      <c r="K174" s="743"/>
    </row>
    <row r="175" spans="1:11" ht="21" hidden="1" customHeight="1" x14ac:dyDescent="0.25">
      <c r="A175" s="766" t="str">
        <f>+[5]ระบบการควบคุมฯ!A1229</f>
        <v>1)</v>
      </c>
      <c r="B175" s="687" t="str">
        <f>+[5]ระบบการควบคุมฯ!B1229</f>
        <v>สพป.ปทุมธานี เขต 2</v>
      </c>
      <c r="C175" s="767" t="str">
        <f>+[5]ระบบการควบคุมฯ!C1229</f>
        <v>20004370010003112997</v>
      </c>
      <c r="D175" s="607">
        <f>+[5]ระบบการควบคุมฯ!D1229</f>
        <v>0</v>
      </c>
      <c r="E175" s="607">
        <f>+[5]ระบบการควบคุมฯ!G1227+[5]ระบบการควบคุมฯ!H1227</f>
        <v>0</v>
      </c>
      <c r="F175" s="607">
        <f>+[5]ระบบการควบคุมฯ!I1227+[5]ระบบการควบคุมฯ!J1227</f>
        <v>0</v>
      </c>
      <c r="G175" s="670">
        <f>+[5]ระบบการควบคุมฯ!K1227+[5]ระบบการควบคุมฯ!L1227</f>
        <v>0</v>
      </c>
      <c r="H175" s="651"/>
      <c r="I175" s="12"/>
      <c r="J175" s="607">
        <f>+D175-E175-G175</f>
        <v>0</v>
      </c>
      <c r="K175" s="733"/>
    </row>
    <row r="176" spans="1:11" ht="21" hidden="1" customHeight="1" x14ac:dyDescent="0.6">
      <c r="A176" s="769">
        <f>+[5]ระบบการควบคุมฯ!A1230</f>
        <v>0</v>
      </c>
      <c r="B176" s="762" t="str">
        <f>+[5]ระบบการควบคุมฯ!B1230</f>
        <v>ครุภัณฑ์โฆษณา 120604</v>
      </c>
      <c r="C176" s="763"/>
      <c r="D176" s="764">
        <f>+D177+D180</f>
        <v>0</v>
      </c>
      <c r="E176" s="764">
        <f t="shared" ref="E176:J176" si="87">+E177+E180</f>
        <v>0</v>
      </c>
      <c r="F176" s="764">
        <f t="shared" si="87"/>
        <v>0</v>
      </c>
      <c r="G176" s="764">
        <f t="shared" si="87"/>
        <v>0</v>
      </c>
      <c r="H176" s="764">
        <f t="shared" si="87"/>
        <v>0</v>
      </c>
      <c r="I176" s="764">
        <f t="shared" si="87"/>
        <v>0</v>
      </c>
      <c r="J176" s="764">
        <f t="shared" si="87"/>
        <v>0</v>
      </c>
      <c r="K176" s="765"/>
    </row>
    <row r="177" spans="1:11" ht="21" customHeight="1" x14ac:dyDescent="0.25">
      <c r="A177" s="745" t="str">
        <f>+[5]ระบบการควบคุมฯ!A1231</f>
        <v>1.6.1.4</v>
      </c>
      <c r="B177" s="746" t="str">
        <f>+[5]ระบบการควบคุมฯ!B1231</f>
        <v>โทรทัศน์ แอล อี ดี (LED TV) แบบ Smart TV ระดับความละเอียดจอภาพ 3840x2160 พิกเซล ขนาด 55 นิ้ว เครื่องละ 23,000 บาท</v>
      </c>
      <c r="C177" s="768" t="str">
        <f>+[5]ระบบการควบคุมฯ!C1231</f>
        <v xml:space="preserve">ศธ04002/ว47350 ลว. 27 ตค 68 โอนครั้งที่ 14 </v>
      </c>
      <c r="D177" s="742">
        <f>SUM(D178:D179)</f>
        <v>0</v>
      </c>
      <c r="E177" s="742">
        <f t="shared" ref="E177:J177" si="88">SUM(E178:E179)</f>
        <v>0</v>
      </c>
      <c r="F177" s="742">
        <f t="shared" si="88"/>
        <v>0</v>
      </c>
      <c r="G177" s="742">
        <f t="shared" si="88"/>
        <v>0</v>
      </c>
      <c r="H177" s="742">
        <f t="shared" si="88"/>
        <v>0</v>
      </c>
      <c r="I177" s="742">
        <f t="shared" si="88"/>
        <v>0</v>
      </c>
      <c r="J177" s="742">
        <f t="shared" si="88"/>
        <v>0</v>
      </c>
      <c r="K177" s="743"/>
    </row>
    <row r="178" spans="1:11" ht="21" hidden="1" customHeight="1" x14ac:dyDescent="0.25">
      <c r="A178" s="766" t="str">
        <f>+[5]ระบบการควบคุมฯ!A1233</f>
        <v>1)</v>
      </c>
      <c r="B178" s="687" t="str">
        <f>+[5]ระบบการควบคุมฯ!B1233</f>
        <v>โรงเรียนวัดเขียนเขต</v>
      </c>
      <c r="C178" s="687" t="str">
        <f>+[5]ระบบการควบคุมฯ!C1233</f>
        <v>20004370010003112991</v>
      </c>
      <c r="D178" s="770">
        <f>+[5]ระบบการควบคุมฯ!D1233</f>
        <v>0</v>
      </c>
      <c r="E178" s="607">
        <f>+[5]ระบบการควบคุมฯ!G1233+[5]ระบบการควบคุมฯ!H1233</f>
        <v>0</v>
      </c>
      <c r="F178" s="607">
        <f>+[5]ระบบการควบคุมฯ!I1233+[5]ระบบการควบคุมฯ!J1233</f>
        <v>0</v>
      </c>
      <c r="G178" s="670">
        <f>+[5]ระบบการควบคุมฯ!K1233+[5]ระบบการควบคุมฯ!L1233</f>
        <v>0</v>
      </c>
      <c r="H178" s="651"/>
      <c r="I178" s="12"/>
      <c r="J178" s="607">
        <f>+D178-E178-G178</f>
        <v>0</v>
      </c>
      <c r="K178" s="733"/>
    </row>
    <row r="179" spans="1:11" ht="21" hidden="1" customHeight="1" x14ac:dyDescent="0.25">
      <c r="A179" s="766" t="str">
        <f>+[5]ระบบการควบคุมฯ!A1234</f>
        <v>2)</v>
      </c>
      <c r="B179" s="687" t="str">
        <f>+[5]ระบบการควบคุมฯ!B1234</f>
        <v>โรงเรียนชุมชนเลิศพินิจพิทยาคม</v>
      </c>
      <c r="C179" s="687" t="str">
        <f>+[5]ระบบการควบคุมฯ!C1234</f>
        <v>20004370010003112992</v>
      </c>
      <c r="D179" s="770">
        <f>+[5]ระบบการควบคุมฯ!D1234</f>
        <v>0</v>
      </c>
      <c r="E179" s="607">
        <f>+[5]ระบบการควบคุมฯ!G1234+[5]ระบบการควบคุมฯ!H1234</f>
        <v>0</v>
      </c>
      <c r="F179" s="607">
        <f>+[5]ระบบการควบคุมฯ!I1234+[5]ระบบการควบคุมฯ!J1234</f>
        <v>0</v>
      </c>
      <c r="G179" s="670">
        <f>+[5]ระบบการควบคุมฯ!K1234+[5]ระบบการควบคุมฯ!L1234</f>
        <v>0</v>
      </c>
      <c r="H179" s="651"/>
      <c r="I179" s="12"/>
      <c r="J179" s="607">
        <f>+D179-E179-G179</f>
        <v>0</v>
      </c>
      <c r="K179" s="733"/>
    </row>
    <row r="180" spans="1:11" ht="21" hidden="1" customHeight="1" x14ac:dyDescent="0.25">
      <c r="A180" s="745" t="str">
        <f>+[5]ระบบการควบคุมฯ!A1236</f>
        <v>1.6.1.4</v>
      </c>
      <c r="B180" s="746" t="str">
        <f>+[5]ระบบการควบคุมฯ!B1236</f>
        <v>โทรทัศน์ แอล อี ดี (LED TV) แบบ Smart TV ระดับความละเอียดจอภาพ 3840x2160 พิกเซล ขนาด 65 นิ้ว เครื่องละ 30,000 บาท</v>
      </c>
      <c r="C180" s="768" t="str">
        <f>+[5]ระบบการควบคุมฯ!C1236</f>
        <v xml:space="preserve">ศธ04002/ว47350 ลว. 27 ตค 68 โอนครั้งที่ 14 </v>
      </c>
      <c r="D180" s="742">
        <f>SUM(D181)</f>
        <v>0</v>
      </c>
      <c r="E180" s="742">
        <f t="shared" ref="E180:J180" si="89">SUM(E181)</f>
        <v>0</v>
      </c>
      <c r="F180" s="742">
        <f t="shared" si="89"/>
        <v>0</v>
      </c>
      <c r="G180" s="742">
        <f t="shared" si="89"/>
        <v>0</v>
      </c>
      <c r="H180" s="742">
        <f t="shared" si="89"/>
        <v>0</v>
      </c>
      <c r="I180" s="742">
        <f t="shared" si="89"/>
        <v>0</v>
      </c>
      <c r="J180" s="742">
        <f t="shared" si="89"/>
        <v>0</v>
      </c>
      <c r="K180" s="743"/>
    </row>
    <row r="181" spans="1:11" ht="21" hidden="1" customHeight="1" x14ac:dyDescent="0.25">
      <c r="A181" s="766" t="str">
        <f>+[5]ระบบการควบคุมฯ!A1238</f>
        <v>1)</v>
      </c>
      <c r="B181" s="687" t="str">
        <f>+[5]ระบบการควบคุมฯ!B1238</f>
        <v>โรงเรียนวัดชัยมังคลาราม</v>
      </c>
      <c r="C181" s="687" t="str">
        <f>+[5]ระบบการควบคุมฯ!C1238</f>
        <v>20004370010003112993</v>
      </c>
      <c r="D181" s="687">
        <f>+[5]ระบบการควบคุมฯ!D1238</f>
        <v>0</v>
      </c>
      <c r="E181" s="607">
        <f>+[5]ระบบการควบคุมฯ!G1238+[5]ระบบการควบคุมฯ!H1238</f>
        <v>0</v>
      </c>
      <c r="F181" s="607">
        <f>+[5]ระบบการควบคุมฯ!I1238+[5]ระบบการควบคุมฯ!J1238</f>
        <v>0</v>
      </c>
      <c r="G181" s="670">
        <f>+[5]ระบบการควบคุมฯ!K1238+[5]ระบบการควบคุมฯ!L1238</f>
        <v>0</v>
      </c>
      <c r="H181" s="651"/>
      <c r="I181" s="12"/>
      <c r="J181" s="607">
        <f>+D181-E181-G181</f>
        <v>0</v>
      </c>
      <c r="K181" s="733"/>
    </row>
    <row r="182" spans="1:11" ht="21" hidden="1" customHeight="1" x14ac:dyDescent="0.6">
      <c r="A182" s="761">
        <f>+[5]ระบบการควบคุมฯ!A1239</f>
        <v>0</v>
      </c>
      <c r="B182" s="762" t="str">
        <f>+[5]ระบบการควบคุมฯ!B1239</f>
        <v>ครุภัณฑ์การศึกษา 120611</v>
      </c>
      <c r="C182" s="763"/>
      <c r="D182" s="764">
        <f>+D183+D185+D188</f>
        <v>0</v>
      </c>
      <c r="E182" s="764">
        <f t="shared" ref="E182:J182" si="90">+E183+E185+E188</f>
        <v>0</v>
      </c>
      <c r="F182" s="764">
        <f t="shared" si="90"/>
        <v>0</v>
      </c>
      <c r="G182" s="764">
        <f t="shared" si="90"/>
        <v>0</v>
      </c>
      <c r="H182" s="764">
        <f t="shared" si="90"/>
        <v>0</v>
      </c>
      <c r="I182" s="764">
        <f t="shared" si="90"/>
        <v>0</v>
      </c>
      <c r="J182" s="764">
        <f t="shared" si="90"/>
        <v>0</v>
      </c>
      <c r="K182" s="765">
        <f>+K183</f>
        <v>0</v>
      </c>
    </row>
    <row r="183" spans="1:11" ht="21" hidden="1" customHeight="1" x14ac:dyDescent="0.25">
      <c r="A183" s="745" t="str">
        <f>+[5]ระบบการควบคุมฯ!A1240</f>
        <v>1.6.2.2</v>
      </c>
      <c r="B183" s="746" t="str">
        <f>+[5]ระบบการควบคุมฯ!B1240</f>
        <v>โต๊ะเก้าอี้นักเรียน สำหรับนักเรียนประถมศึกษา ชุดละ 1,500 บาท</v>
      </c>
      <c r="C183" s="741" t="str">
        <f>+[5]ระบบการควบคุมฯ!C1240</f>
        <v xml:space="preserve">ศธ04002/ว47350 ลว. 27 ตค 68 โอนครั้งที่ 14 </v>
      </c>
      <c r="D183" s="742">
        <f>+D184</f>
        <v>0</v>
      </c>
      <c r="E183" s="742">
        <f t="shared" ref="E183:J183" si="91">+E184</f>
        <v>0</v>
      </c>
      <c r="F183" s="742">
        <f t="shared" si="91"/>
        <v>0</v>
      </c>
      <c r="G183" s="742">
        <f t="shared" si="91"/>
        <v>0</v>
      </c>
      <c r="H183" s="742">
        <f t="shared" si="91"/>
        <v>0</v>
      </c>
      <c r="I183" s="742">
        <f t="shared" si="91"/>
        <v>0</v>
      </c>
      <c r="J183" s="742">
        <f t="shared" si="91"/>
        <v>0</v>
      </c>
      <c r="K183" s="743"/>
    </row>
    <row r="184" spans="1:11" ht="21" hidden="1" customHeight="1" x14ac:dyDescent="0.25">
      <c r="A184" s="766" t="str">
        <f>+[5]ระบบการควบคุมฯ!A1241</f>
        <v>1)</v>
      </c>
      <c r="B184" s="687" t="str">
        <f>+[5]ระบบการควบคุมฯ!B1241</f>
        <v>โรงเรียนอยู่ประชานุเคราะห์</v>
      </c>
      <c r="C184" s="457" t="str">
        <f>+[5]ระบบการควบคุมฯ!C1241</f>
        <v>20004370010003112994</v>
      </c>
      <c r="D184" s="607">
        <f>+[5]ระบบการควบคุมฯ!F1241</f>
        <v>0</v>
      </c>
      <c r="E184" s="607">
        <f>+[5]ระบบการควบคุมฯ!G1241+[5]ระบบการควบคุมฯ!H1241</f>
        <v>0</v>
      </c>
      <c r="F184" s="607">
        <f>+[5]ระบบการควบคุมฯ!I1241+[5]ระบบการควบคุมฯ!J1241</f>
        <v>0</v>
      </c>
      <c r="G184" s="670">
        <f>+[5]ระบบการควบคุมฯ!K1241+[5]ระบบการควบคุมฯ!L1241</f>
        <v>0</v>
      </c>
      <c r="H184" s="651"/>
      <c r="I184" s="12"/>
      <c r="J184" s="607">
        <f>+D184-E184-G184</f>
        <v>0</v>
      </c>
      <c r="K184" s="733"/>
    </row>
    <row r="185" spans="1:11" ht="21" hidden="1" customHeight="1" x14ac:dyDescent="0.25">
      <c r="A185" s="745" t="s">
        <v>128</v>
      </c>
      <c r="B185" s="746"/>
      <c r="C185" s="741"/>
      <c r="D185" s="742">
        <f>+D186+D187</f>
        <v>0</v>
      </c>
      <c r="E185" s="742">
        <f t="shared" ref="E185:J185" si="92">+E186+E187</f>
        <v>0</v>
      </c>
      <c r="F185" s="742">
        <f t="shared" si="92"/>
        <v>0</v>
      </c>
      <c r="G185" s="742">
        <f t="shared" si="92"/>
        <v>0</v>
      </c>
      <c r="H185" s="742">
        <f t="shared" si="92"/>
        <v>0</v>
      </c>
      <c r="I185" s="742">
        <f t="shared" si="92"/>
        <v>0</v>
      </c>
      <c r="J185" s="742">
        <f t="shared" si="92"/>
        <v>0</v>
      </c>
      <c r="K185" s="743"/>
    </row>
    <row r="186" spans="1:11" ht="21" hidden="1" customHeight="1" x14ac:dyDescent="0.25">
      <c r="A186" s="766"/>
      <c r="B186" s="747"/>
      <c r="C186" s="455"/>
      <c r="D186" s="607"/>
      <c r="E186" s="636"/>
      <c r="F186" s="636"/>
      <c r="G186" s="643"/>
      <c r="H186" s="771"/>
      <c r="I186" s="772"/>
      <c r="J186" s="607"/>
      <c r="K186" s="733"/>
    </row>
    <row r="187" spans="1:11" ht="21" hidden="1" customHeight="1" x14ac:dyDescent="0.25">
      <c r="A187" s="766"/>
      <c r="B187" s="747"/>
      <c r="C187" s="455"/>
      <c r="D187" s="607"/>
      <c r="E187" s="636"/>
      <c r="F187" s="636"/>
      <c r="G187" s="643"/>
      <c r="H187" s="771"/>
      <c r="I187" s="772"/>
      <c r="J187" s="773"/>
      <c r="K187" s="733"/>
    </row>
    <row r="188" spans="1:11" ht="21" hidden="1" customHeight="1" x14ac:dyDescent="0.25">
      <c r="A188" s="745"/>
      <c r="B188" s="746"/>
      <c r="C188" s="741"/>
      <c r="D188" s="742">
        <f>+D189</f>
        <v>0</v>
      </c>
      <c r="E188" s="742">
        <f t="shared" ref="E188:J188" si="93">+E189</f>
        <v>0</v>
      </c>
      <c r="F188" s="742">
        <f t="shared" si="93"/>
        <v>0</v>
      </c>
      <c r="G188" s="742">
        <f t="shared" si="93"/>
        <v>0</v>
      </c>
      <c r="H188" s="742">
        <f t="shared" si="93"/>
        <v>0</v>
      </c>
      <c r="I188" s="742">
        <f t="shared" si="93"/>
        <v>0</v>
      </c>
      <c r="J188" s="742">
        <f t="shared" si="93"/>
        <v>0</v>
      </c>
      <c r="K188" s="743"/>
    </row>
    <row r="189" spans="1:11" ht="21" hidden="1" customHeight="1" x14ac:dyDescent="0.45">
      <c r="A189" s="766"/>
      <c r="B189" s="774"/>
      <c r="C189" s="455"/>
      <c r="D189" s="607"/>
      <c r="E189" s="635"/>
      <c r="F189" s="636"/>
      <c r="G189" s="637"/>
      <c r="H189" s="638"/>
      <c r="I189" s="639"/>
      <c r="J189" s="640">
        <f t="shared" ref="J189" si="94">D189-E189-F189-G189</f>
        <v>0</v>
      </c>
      <c r="K189" s="695"/>
    </row>
    <row r="190" spans="1:11" ht="21" hidden="1" customHeight="1" x14ac:dyDescent="0.45">
      <c r="A190" s="766"/>
      <c r="B190" s="774"/>
      <c r="C190" s="455"/>
      <c r="D190" s="607"/>
      <c r="E190" s="759"/>
      <c r="F190" s="636"/>
      <c r="G190" s="643"/>
      <c r="H190" s="638"/>
      <c r="I190" s="639"/>
      <c r="J190" s="640"/>
      <c r="K190" s="695"/>
    </row>
    <row r="191" spans="1:11" ht="63" hidden="1" customHeight="1" x14ac:dyDescent="0.25">
      <c r="A191" s="745" t="str">
        <f>+[5]ระบบการควบคุมฯ!A1643</f>
        <v>3.2.1</v>
      </c>
      <c r="B191" s="746" t="str">
        <f>+[5]ระบบการควบคุมฯ!B1643</f>
        <v xml:space="preserve">ค่าก่อสร้าง ปรับปรุงซ่อมแซมอาคารเรียน อาคารประกอบและสิ่งก่อสร้างอื่นที่ทรุดโทรมและประสบอุบัติภัย   </v>
      </c>
      <c r="C191" s="741" t="str">
        <f>+[5]ระบบการควบคุมฯ!C1643</f>
        <v>ศธ04002/ว3478 ลว.21 ส.ค.66 โอนครั้งที่ 782</v>
      </c>
      <c r="D191" s="742">
        <f>SUM(D192:D193)</f>
        <v>0</v>
      </c>
      <c r="E191" s="742">
        <f t="shared" ref="E191:J191" si="95">SUM(E192:E193)</f>
        <v>0</v>
      </c>
      <c r="F191" s="742">
        <f t="shared" si="95"/>
        <v>0</v>
      </c>
      <c r="G191" s="742">
        <f t="shared" si="95"/>
        <v>0</v>
      </c>
      <c r="H191" s="742">
        <f t="shared" si="95"/>
        <v>0</v>
      </c>
      <c r="I191" s="742">
        <f t="shared" si="95"/>
        <v>0</v>
      </c>
      <c r="J191" s="742">
        <f t="shared" si="95"/>
        <v>0</v>
      </c>
      <c r="K191" s="743"/>
    </row>
    <row r="192" spans="1:11" ht="21" hidden="1" customHeight="1" x14ac:dyDescent="0.6">
      <c r="A192" s="775" t="str">
        <f>+[5]ระบบการควบคุมฯ!A1644</f>
        <v>1)</v>
      </c>
      <c r="B192" s="776" t="str">
        <f>+[5]ระบบการควบคุมฯ!B1644</f>
        <v>โรงเรียนวัดพืชอุดม</v>
      </c>
      <c r="C192" s="777" t="str">
        <f>+[5]ระบบการควบคุมฯ!C1644</f>
        <v xml:space="preserve">20004 35000300 321ZZZZ </v>
      </c>
      <c r="D192" s="636">
        <f>+[5]ระบบการควบคุมฯ!D1644</f>
        <v>0</v>
      </c>
      <c r="E192" s="636">
        <f>+[5]ระบบการควบคุมฯ!G1644+[5]ระบบการควบคุมฯ!H1644</f>
        <v>0</v>
      </c>
      <c r="F192" s="636">
        <f>+[5]ระบบการควบคุมฯ!I1644+[5]ระบบการควบคุมฯ!J1644</f>
        <v>0</v>
      </c>
      <c r="G192" s="643">
        <f>+[5]ระบบการควบคุมฯ!K1644+[5]ระบบการควบคุมฯ!L1644</f>
        <v>0</v>
      </c>
      <c r="H192" s="778"/>
      <c r="I192" s="779"/>
      <c r="J192" s="636">
        <f>+D192-E192-F192-G192</f>
        <v>0</v>
      </c>
      <c r="K192" s="695"/>
    </row>
    <row r="193" spans="1:11" ht="21" hidden="1" customHeight="1" x14ac:dyDescent="0.6">
      <c r="A193" s="775" t="str">
        <f>+[5]ระบบการควบคุมฯ!A1645</f>
        <v>2)</v>
      </c>
      <c r="B193" s="776" t="str">
        <f>+[5]ระบบการควบคุมฯ!B1645</f>
        <v>โรงเรียนรวมราษฎร์สามัคคี</v>
      </c>
      <c r="C193" s="777" t="str">
        <f>+[5]ระบบการควบคุมฯ!C1645</f>
        <v xml:space="preserve">20004 35000300 321ZZZZ </v>
      </c>
      <c r="D193" s="636">
        <f>+[5]ระบบการควบคุมฯ!D1645</f>
        <v>0</v>
      </c>
      <c r="E193" s="636">
        <f>+[5]ระบบการควบคุมฯ!G1645+[5]ระบบการควบคุมฯ!H1645</f>
        <v>0</v>
      </c>
      <c r="F193" s="636">
        <f>+[5]ระบบการควบคุมฯ!I1645+[5]ระบบการควบคุมฯ!J1645</f>
        <v>0</v>
      </c>
      <c r="G193" s="643">
        <f>+[5]ระบบการควบคุมฯ!K1645+[5]ระบบการควบคุมฯ!L1645</f>
        <v>0</v>
      </c>
      <c r="H193" s="778"/>
      <c r="I193" s="779"/>
      <c r="J193" s="636">
        <f>+D193-E193-F193-G193</f>
        <v>0</v>
      </c>
      <c r="K193" s="695"/>
    </row>
    <row r="194" spans="1:11" ht="42" customHeight="1" x14ac:dyDescent="0.45">
      <c r="A194" s="780">
        <f>+[5]ระบบการควบคุมฯ!A1318</f>
        <v>1.7</v>
      </c>
      <c r="B194" s="781" t="str">
        <f>+[5]ระบบการควบคุมฯ!B1318</f>
        <v xml:space="preserve">กิจกรรมส่งเสริม สนับสนุนให้บุคคลได้รับสิทธิและโอกาสทางการศึกษาขั้นพื้นฐานอย่างทั่วถึงและเป็นธรรมสอดคล้องตามบริบท                </v>
      </c>
      <c r="C194" s="782" t="str">
        <f>+[5]ระบบการควบคุมฯ!C1318</f>
        <v>20004 70 52015 00000</v>
      </c>
      <c r="D194" s="783"/>
      <c r="E194" s="783"/>
      <c r="F194" s="783"/>
      <c r="G194" s="784"/>
      <c r="H194" s="785"/>
      <c r="I194" s="785"/>
      <c r="J194" s="783"/>
      <c r="K194" s="674"/>
    </row>
    <row r="195" spans="1:11" ht="21" customHeight="1" x14ac:dyDescent="0.45">
      <c r="A195" s="786">
        <f>+[5]ระบบการควบคุมฯ!A1319</f>
        <v>0</v>
      </c>
      <c r="B195" s="781" t="str">
        <f>+[5]ระบบการควบคุมฯ!B1319</f>
        <v xml:space="preserve"> งบดำเนินงาน 70112xx</v>
      </c>
      <c r="C195" s="782"/>
      <c r="D195" s="783"/>
      <c r="E195" s="783"/>
      <c r="F195" s="783"/>
      <c r="G195" s="784"/>
      <c r="H195" s="785"/>
      <c r="I195" s="785"/>
      <c r="J195" s="783"/>
      <c r="K195" s="674"/>
    </row>
    <row r="196" spans="1:11" ht="21" customHeight="1" x14ac:dyDescent="0.45">
      <c r="A196" s="780">
        <f>+[5]ระบบการควบคุมฯ!A1344</f>
        <v>1.8</v>
      </c>
      <c r="B196" s="781" t="str">
        <f>+[5]ระบบการควบคุมฯ!B1344</f>
        <v xml:space="preserve">กิจกรรมช่วยเหลือกลุ่มเป้าหมายทางสังคม  </v>
      </c>
      <c r="C196" s="782" t="str">
        <f>+[5]ระบบการควบคุมฯ!C1344</f>
        <v>20004 70 62408 00000</v>
      </c>
      <c r="D196" s="783"/>
      <c r="E196" s="783"/>
      <c r="F196" s="783"/>
      <c r="G196" s="784"/>
      <c r="H196" s="785"/>
      <c r="I196" s="785"/>
      <c r="J196" s="783"/>
      <c r="K196" s="674"/>
    </row>
    <row r="197" spans="1:11" ht="42" hidden="1" customHeight="1" x14ac:dyDescent="0.45">
      <c r="A197" s="775"/>
      <c r="B197" s="787"/>
      <c r="C197" s="777"/>
      <c r="D197" s="636"/>
      <c r="E197" s="636"/>
      <c r="F197" s="636"/>
      <c r="G197" s="643"/>
      <c r="H197" s="778"/>
      <c r="I197" s="779"/>
      <c r="J197" s="636"/>
      <c r="K197" s="695"/>
    </row>
    <row r="198" spans="1:11" ht="21" customHeight="1" x14ac:dyDescent="0.25">
      <c r="A198" s="195">
        <f>+[5]ระบบการควบคุมฯ!A1359</f>
        <v>1.9</v>
      </c>
      <c r="B198" s="196" t="str">
        <f>+[5]ระบบการควบคุมฯ!B1359</f>
        <v xml:space="preserve">กิจกรรมก่อสร้างปรับปรุง ซ่อมแซมอาคารเรียนและสิ่งก่อสร้างประกอบสำหรับโรงเรียนปกติ </v>
      </c>
      <c r="C198" s="453" t="str">
        <f>+[5]ระบบการควบคุมฯ!C1359</f>
        <v>20004  70 01056 00000</v>
      </c>
      <c r="D198" s="197">
        <f t="shared" ref="D198:J198" si="96">+D199</f>
        <v>8853000</v>
      </c>
      <c r="E198" s="197">
        <f t="shared" si="96"/>
        <v>0</v>
      </c>
      <c r="F198" s="197">
        <f t="shared" si="96"/>
        <v>0</v>
      </c>
      <c r="G198" s="197">
        <f t="shared" si="96"/>
        <v>0</v>
      </c>
      <c r="H198" s="197">
        <f t="shared" si="96"/>
        <v>0</v>
      </c>
      <c r="I198" s="197">
        <f t="shared" si="96"/>
        <v>0</v>
      </c>
      <c r="J198" s="197">
        <f t="shared" si="96"/>
        <v>8853000</v>
      </c>
      <c r="K198" s="185"/>
    </row>
    <row r="199" spans="1:11" ht="21" customHeight="1" x14ac:dyDescent="0.6">
      <c r="A199" s="187"/>
      <c r="B199" s="788" t="str">
        <f>+[5]ระบบการควบคุมฯ!B1360</f>
        <v>ค่าที่ดินและสิ่งก่อสร้าง 7011320</v>
      </c>
      <c r="C199" s="452"/>
      <c r="D199" s="13">
        <f>+D200+D206+D247+D251+D258+D275+D278+D300</f>
        <v>8853000</v>
      </c>
      <c r="E199" s="13">
        <f t="shared" ref="E199:J199" si="97">+E200+E206+E247+E251+E258+E275+E278+E300</f>
        <v>0</v>
      </c>
      <c r="F199" s="13">
        <f t="shared" si="97"/>
        <v>0</v>
      </c>
      <c r="G199" s="13">
        <f t="shared" si="97"/>
        <v>0</v>
      </c>
      <c r="H199" s="13">
        <f t="shared" si="97"/>
        <v>0</v>
      </c>
      <c r="I199" s="13">
        <f t="shared" si="97"/>
        <v>0</v>
      </c>
      <c r="J199" s="13">
        <f t="shared" si="97"/>
        <v>8853000</v>
      </c>
      <c r="K199" s="193"/>
    </row>
    <row r="200" spans="1:11" ht="21" customHeight="1" x14ac:dyDescent="0.25">
      <c r="A200" s="198" t="str">
        <f>+[5]ระบบการควบคุมฯ!A1361</f>
        <v>1.9.1</v>
      </c>
      <c r="B200" s="199" t="str">
        <f>+[5]ระบบการควบคุมฯ!B1361</f>
        <v xml:space="preserve">ปรับปรุงซ่อมแซมอาคารเรียนอาคารประกอบและสิ่งก่อสร้างอื่น 4 โรงเรียน </v>
      </c>
      <c r="C200" s="448" t="str">
        <f>+[5]ระบบการควบคุมฯ!C1361</f>
        <v>ศธ 04002/ว19441     ลว  30 ตค 69 ครั้งที่ 43</v>
      </c>
      <c r="D200" s="17">
        <f>SUM(D201:D205)</f>
        <v>1429000</v>
      </c>
      <c r="E200" s="17">
        <f t="shared" ref="E200:J200" si="98">SUM(E201:E205)</f>
        <v>0</v>
      </c>
      <c r="F200" s="17">
        <f t="shared" si="98"/>
        <v>0</v>
      </c>
      <c r="G200" s="17">
        <f t="shared" si="98"/>
        <v>0</v>
      </c>
      <c r="H200" s="17">
        <f t="shared" si="98"/>
        <v>0</v>
      </c>
      <c r="I200" s="17">
        <f t="shared" si="98"/>
        <v>0</v>
      </c>
      <c r="J200" s="17">
        <f t="shared" si="98"/>
        <v>1429000</v>
      </c>
      <c r="K200" s="186"/>
    </row>
    <row r="201" spans="1:11" ht="21" customHeight="1" x14ac:dyDescent="0.55000000000000004">
      <c r="A201" s="789" t="str">
        <f>+[5]ระบบการควบคุมฯ!A1362</f>
        <v>1)</v>
      </c>
      <c r="B201" s="652" t="str">
        <f>+[5]ระบบการควบคุมฯ!B1362</f>
        <v>โรงเรียนวัดแจ้งลำหิน</v>
      </c>
      <c r="C201" s="457" t="str">
        <f>+[5]ระบบการควบคุมฯ!C1362</f>
        <v>20004370010003211357</v>
      </c>
      <c r="D201" s="790">
        <f>+[5]ระบบการควบคุมฯ!D1362</f>
        <v>497000</v>
      </c>
      <c r="E201" s="635">
        <f>+[5]ระบบการควบคุมฯ!G1362+[5]ระบบการควบคุมฯ!H1362</f>
        <v>0</v>
      </c>
      <c r="F201" s="636">
        <f>+[5]ระบบการควบคุมฯ!I1362+[5]ระบบการควบคุมฯ!J1362</f>
        <v>0</v>
      </c>
      <c r="G201" s="637">
        <f>+[5]ระบบการควบคุมฯ!K1362+[5]ระบบการควบคุมฯ!L1362</f>
        <v>0</v>
      </c>
      <c r="H201" s="638"/>
      <c r="I201" s="639"/>
      <c r="J201" s="640">
        <f t="shared" ref="J201:J246" si="99">D201-E201-F201-G201</f>
        <v>497000</v>
      </c>
      <c r="K201" s="733"/>
    </row>
    <row r="202" spans="1:11" ht="21" customHeight="1" x14ac:dyDescent="0.55000000000000004">
      <c r="A202" s="789"/>
      <c r="B202" s="12">
        <f>+[5]ระบบการควบคุมฯ!B1363</f>
        <v>0</v>
      </c>
      <c r="C202" s="915">
        <f>+[5]ระบบการควบคุมฯ!C1363</f>
        <v>0</v>
      </c>
      <c r="D202" s="607"/>
      <c r="E202" s="635"/>
      <c r="F202" s="636"/>
      <c r="G202" s="637"/>
      <c r="H202" s="638"/>
      <c r="I202" s="639"/>
      <c r="J202" s="640">
        <f t="shared" si="99"/>
        <v>0</v>
      </c>
      <c r="K202" s="733"/>
    </row>
    <row r="203" spans="1:11" ht="21" customHeight="1" x14ac:dyDescent="0.55000000000000004">
      <c r="A203" s="789" t="str">
        <f>+[5]ระบบการควบคุมฯ!A1364</f>
        <v>2)</v>
      </c>
      <c r="B203" s="12" t="str">
        <f>+[5]ระบบการควบคุมฯ!B1364</f>
        <v>โรงเรียนวัดดอนใหญ่</v>
      </c>
      <c r="C203" s="457" t="str">
        <f>+[5]ระบบการควบคุมฯ!C1364</f>
        <v>20004370010003211358</v>
      </c>
      <c r="D203" s="790">
        <f>+[5]ระบบการควบคุมฯ!D1364</f>
        <v>121000</v>
      </c>
      <c r="E203" s="635">
        <f>+[5]ระบบการควบคุมฯ!G1364+[5]ระบบการควบคุมฯ!H1364</f>
        <v>0</v>
      </c>
      <c r="F203" s="636">
        <f>+[5]ระบบการควบคุมฯ!I1364+[5]ระบบการควบคุมฯ!J1364</f>
        <v>0</v>
      </c>
      <c r="G203" s="637">
        <f>+[5]ระบบการควบคุมฯ!K1364+[5]ระบบการควบคุมฯ!L1364</f>
        <v>0</v>
      </c>
      <c r="H203" s="638"/>
      <c r="I203" s="639"/>
      <c r="J203" s="640">
        <f t="shared" si="99"/>
        <v>121000</v>
      </c>
      <c r="K203" s="733"/>
    </row>
    <row r="204" spans="1:11" ht="21" customHeight="1" x14ac:dyDescent="0.6">
      <c r="A204" s="791" t="str">
        <f>+[5]ระบบการควบคุมฯ!A1365</f>
        <v>3)</v>
      </c>
      <c r="B204" s="12" t="str">
        <f>+[5]ระบบการควบคุมฯ!B1365</f>
        <v>โรงเรียนคลองสิบสามผิวศรีราษฏร์บำรุง</v>
      </c>
      <c r="C204" s="457" t="str">
        <f>+[5]ระบบการควบคุมฯ!C1365</f>
        <v>20004370010003211359</v>
      </c>
      <c r="D204" s="790">
        <f>+[5]ระบบการควบคุมฯ!D1365</f>
        <v>341000</v>
      </c>
      <c r="E204" s="635">
        <f>+[5]ระบบการควบคุมฯ!G1365+[5]ระบบการควบคุมฯ!H1365</f>
        <v>0</v>
      </c>
      <c r="F204" s="636">
        <f>+[5]ระบบการควบคุมฯ!I1365+[5]ระบบการควบคุมฯ!J1365</f>
        <v>0</v>
      </c>
      <c r="G204" s="637">
        <f>+[5]ระบบการควบคุมฯ!K1365+[5]ระบบการควบคุมฯ!L1365</f>
        <v>0</v>
      </c>
      <c r="H204" s="638"/>
      <c r="I204" s="639"/>
      <c r="J204" s="640">
        <f t="shared" si="99"/>
        <v>341000</v>
      </c>
      <c r="K204" s="733"/>
    </row>
    <row r="205" spans="1:11" ht="21" customHeight="1" x14ac:dyDescent="0.6">
      <c r="A205" s="791" t="str">
        <f>+[5]ระบบการควบคุมฯ!A1367</f>
        <v>4)</v>
      </c>
      <c r="B205" s="12" t="str">
        <f>+[5]ระบบการควบคุมฯ!B1367</f>
        <v>โรงเรียนวัดสอนดีศรีเจริญ</v>
      </c>
      <c r="C205" s="457" t="str">
        <f>+[5]ระบบการควบคุมฯ!C1367</f>
        <v>20004370010003211360</v>
      </c>
      <c r="D205" s="790">
        <f>+[5]ระบบการควบคุมฯ!D1367</f>
        <v>470000</v>
      </c>
      <c r="E205" s="635">
        <f>+[5]ระบบการควบคุมฯ!G1367+[5]ระบบการควบคุมฯ!H1367</f>
        <v>0</v>
      </c>
      <c r="F205" s="636">
        <f>+[5]ระบบการควบคุมฯ!I1367+[5]ระบบการควบคุมฯ!J1367</f>
        <v>0</v>
      </c>
      <c r="G205" s="637">
        <f>+[5]ระบบการควบคุมฯ!K1367+[5]ระบบการควบคุมฯ!L1367</f>
        <v>0</v>
      </c>
      <c r="H205" s="638"/>
      <c r="I205" s="639"/>
      <c r="J205" s="640">
        <f t="shared" si="99"/>
        <v>470000</v>
      </c>
      <c r="K205" s="733"/>
    </row>
    <row r="206" spans="1:11" ht="21" hidden="1" customHeight="1" x14ac:dyDescent="0.25">
      <c r="A206" s="198" t="str">
        <f>+[5]ระบบการควบคุมฯ!A1368</f>
        <v>1.9.2</v>
      </c>
      <c r="B206" s="199" t="str">
        <f>+[5]ระบบการควบคุมฯ!B1368</f>
        <v xml:space="preserve">ปรับปรุงซ่อมแซมห้องน้ำห้องส้วม 2 โรงเรียน </v>
      </c>
      <c r="C206" s="448" t="str">
        <f>+[5]ระบบการควบคุมฯ!C1368</f>
        <v>ศธ 04002/ว5174 ลว 21 ตค 67 ครั้งที่ 4</v>
      </c>
      <c r="D206" s="17">
        <f>SUM(D207:D210)</f>
        <v>0</v>
      </c>
      <c r="E206" s="17">
        <f t="shared" ref="E206:J206" si="100">SUM(E207:E210)</f>
        <v>0</v>
      </c>
      <c r="F206" s="17">
        <f t="shared" si="100"/>
        <v>0</v>
      </c>
      <c r="G206" s="17">
        <f t="shared" si="100"/>
        <v>0</v>
      </c>
      <c r="H206" s="17">
        <f t="shared" si="100"/>
        <v>0</v>
      </c>
      <c r="I206" s="17">
        <f t="shared" si="100"/>
        <v>0</v>
      </c>
      <c r="J206" s="17">
        <f t="shared" si="100"/>
        <v>0</v>
      </c>
      <c r="K206" s="186"/>
    </row>
    <row r="207" spans="1:11" ht="21" hidden="1" customHeight="1" x14ac:dyDescent="0.25">
      <c r="A207" s="573" t="str">
        <f>+[5]ระบบการควบคุมฯ!A1369</f>
        <v>3)</v>
      </c>
      <c r="B207" s="652" t="str">
        <f>+[5]ระบบการควบคุมฯ!B1369</f>
        <v>โรงเรียนนิกรราษฎร์บูรณะ (เหราบัตย์อุทิศ)</v>
      </c>
      <c r="C207" s="457" t="str">
        <f>+[5]ระบบการควบคุมฯ!C1369</f>
        <v>20004370010003213244</v>
      </c>
      <c r="D207" s="790">
        <f>+[5]ระบบการควบคุมฯ!D1369</f>
        <v>0</v>
      </c>
      <c r="E207" s="635">
        <f>+[5]ระบบการควบคุมฯ!G1369+[5]ระบบการควบคุมฯ!H1369</f>
        <v>0</v>
      </c>
      <c r="F207" s="636">
        <f>+[5]ระบบการควบคุมฯ!I1369+[5]ระบบการควบคุมฯ!J1369</f>
        <v>0</v>
      </c>
      <c r="G207" s="637">
        <f>+[5]ระบบการควบคุมฯ!K1369+[5]ระบบการควบคุมฯ!L1369</f>
        <v>0</v>
      </c>
      <c r="H207" s="638"/>
      <c r="I207" s="639"/>
      <c r="J207" s="640">
        <f t="shared" si="99"/>
        <v>0</v>
      </c>
      <c r="K207" s="733"/>
    </row>
    <row r="208" spans="1:11" ht="42" hidden="1" customHeight="1" x14ac:dyDescent="0.25">
      <c r="A208" s="573"/>
      <c r="B208" s="652">
        <f>+[5]ระบบการควบคุมฯ!B1370</f>
        <v>0</v>
      </c>
      <c r="C208" s="457">
        <f>+[5]ระบบการควบคุมฯ!C1370</f>
        <v>0</v>
      </c>
      <c r="D208" s="607"/>
      <c r="E208" s="635"/>
      <c r="F208" s="636"/>
      <c r="G208" s="637"/>
      <c r="H208" s="638"/>
      <c r="I208" s="639"/>
      <c r="J208" s="640">
        <f t="shared" si="99"/>
        <v>0</v>
      </c>
      <c r="K208" s="733"/>
    </row>
    <row r="209" spans="1:11" ht="21" hidden="1" customHeight="1" x14ac:dyDescent="0.25">
      <c r="A209" s="573" t="str">
        <f>+[5]ระบบการควบคุมฯ!A1371</f>
        <v>4)</v>
      </c>
      <c r="B209" s="652" t="str">
        <f>+[5]ระบบการควบคุมฯ!B1371</f>
        <v>โรงเรียนวัดนพรัตนาราม</v>
      </c>
      <c r="C209" s="457" t="str">
        <f>+[5]ระบบการควบคุมฯ!C1371</f>
        <v>20004370010003213243</v>
      </c>
      <c r="D209" s="790">
        <f>+[5]ระบบการควบคุมฯ!D1371</f>
        <v>0</v>
      </c>
      <c r="E209" s="635">
        <f>+[5]ระบบการควบคุมฯ!G1371+[5]ระบบการควบคุมฯ!H1371</f>
        <v>0</v>
      </c>
      <c r="F209" s="636">
        <f>+[5]ระบบการควบคุมฯ!I1371+[5]ระบบการควบคุมฯ!J1371</f>
        <v>0</v>
      </c>
      <c r="G209" s="637">
        <f>+[5]ระบบการควบคุมฯ!K1371+[5]ระบบการควบคุมฯ!L1371</f>
        <v>0</v>
      </c>
      <c r="H209" s="638"/>
      <c r="I209" s="639"/>
      <c r="J209" s="640">
        <f t="shared" si="99"/>
        <v>0</v>
      </c>
      <c r="K209" s="733"/>
    </row>
    <row r="210" spans="1:11" ht="21" hidden="1" customHeight="1" x14ac:dyDescent="0.25">
      <c r="A210" s="573"/>
      <c r="B210" s="652">
        <f>+[5]ระบบการควบคุมฯ!B1372</f>
        <v>0</v>
      </c>
      <c r="C210" s="457">
        <f>+[5]ระบบการควบคุมฯ!C1372</f>
        <v>0</v>
      </c>
      <c r="D210" s="607"/>
      <c r="E210" s="635"/>
      <c r="F210" s="636"/>
      <c r="G210" s="637"/>
      <c r="H210" s="638"/>
      <c r="I210" s="639"/>
      <c r="J210" s="640">
        <f t="shared" si="99"/>
        <v>0</v>
      </c>
      <c r="K210" s="733"/>
    </row>
    <row r="211" spans="1:11" ht="21" hidden="1" customHeight="1" x14ac:dyDescent="0.25">
      <c r="A211" s="573" t="str">
        <f>+[5]ระบบการควบคุมฯ!A1374</f>
        <v>5)</v>
      </c>
      <c r="B211" s="652" t="str">
        <f>+[5]ระบบการควบคุมฯ!B1374</f>
        <v>วัดกลางคลองสี่</v>
      </c>
      <c r="C211" s="457" t="str">
        <f>+[5]ระบบการควบคุมฯ!C1374</f>
        <v>20004350002003214513</v>
      </c>
      <c r="D211" s="607"/>
      <c r="E211" s="635"/>
      <c r="F211" s="636"/>
      <c r="G211" s="637"/>
      <c r="H211" s="638"/>
      <c r="I211" s="639"/>
      <c r="J211" s="640">
        <f t="shared" si="99"/>
        <v>0</v>
      </c>
      <c r="K211" s="733"/>
    </row>
    <row r="212" spans="1:11" ht="21" hidden="1" customHeight="1" x14ac:dyDescent="0.25">
      <c r="A212" s="573"/>
      <c r="B212" s="652" t="str">
        <f>+[5]ระบบการควบคุมฯ!B1375</f>
        <v>ครบ 15 มิย 67</v>
      </c>
      <c r="C212" s="457">
        <f>+[5]ระบบการควบคุมฯ!C1375</f>
        <v>4100396155</v>
      </c>
      <c r="D212" s="607"/>
      <c r="E212" s="635"/>
      <c r="F212" s="636"/>
      <c r="G212" s="637"/>
      <c r="H212" s="638"/>
      <c r="I212" s="639"/>
      <c r="J212" s="640">
        <f t="shared" si="99"/>
        <v>0</v>
      </c>
      <c r="K212" s="733"/>
    </row>
    <row r="213" spans="1:11" ht="21" hidden="1" customHeight="1" x14ac:dyDescent="0.25">
      <c r="A213" s="573" t="str">
        <f>+[5]ระบบการควบคุมฯ!A1376</f>
        <v>6)</v>
      </c>
      <c r="B213" s="652" t="str">
        <f>+[5]ระบบการควบคุมฯ!B1376</f>
        <v>วัดนิเทศน์</v>
      </c>
      <c r="C213" s="457" t="str">
        <f>+[5]ระบบการควบคุมฯ!C1376</f>
        <v>20004350002003214514</v>
      </c>
      <c r="D213" s="607"/>
      <c r="E213" s="635"/>
      <c r="F213" s="636"/>
      <c r="G213" s="637"/>
      <c r="H213" s="638"/>
      <c r="I213" s="639"/>
      <c r="J213" s="640">
        <f t="shared" si="99"/>
        <v>0</v>
      </c>
      <c r="K213" s="733"/>
    </row>
    <row r="214" spans="1:11" ht="21" hidden="1" customHeight="1" x14ac:dyDescent="0.25">
      <c r="A214" s="573"/>
      <c r="B214" s="652" t="str">
        <f>+[5]ระบบการควบคุมฯ!B1377</f>
        <v>ครบ 27 สค 67</v>
      </c>
      <c r="C214" s="457">
        <f>+[5]ระบบการควบคุมฯ!C1377</f>
        <v>4100402151</v>
      </c>
      <c r="D214" s="607"/>
      <c r="E214" s="635"/>
      <c r="F214" s="636"/>
      <c r="G214" s="637"/>
      <c r="H214" s="638"/>
      <c r="I214" s="639"/>
      <c r="J214" s="640">
        <f t="shared" si="99"/>
        <v>0</v>
      </c>
      <c r="K214" s="733"/>
    </row>
    <row r="215" spans="1:11" ht="21" hidden="1" customHeight="1" x14ac:dyDescent="0.25">
      <c r="A215" s="573"/>
      <c r="B215" s="652" t="str">
        <f>+[5]ระบบการควบคุมฯ!B1378</f>
        <v>ผูกพัน งวด 1 222,000 บาท</v>
      </c>
      <c r="C215" s="457">
        <f>+[5]ระบบการควบคุมฯ!C1378</f>
        <v>0</v>
      </c>
      <c r="D215" s="607"/>
      <c r="E215" s="635"/>
      <c r="F215" s="636"/>
      <c r="G215" s="637"/>
      <c r="H215" s="638"/>
      <c r="I215" s="639"/>
      <c r="J215" s="640">
        <f t="shared" si="99"/>
        <v>0</v>
      </c>
      <c r="K215" s="733"/>
    </row>
    <row r="216" spans="1:11" ht="21" hidden="1" customHeight="1" x14ac:dyDescent="0.25">
      <c r="A216" s="573"/>
      <c r="B216" s="652" t="str">
        <f>+[5]ระบบการควบคุมฯ!B1379</f>
        <v>งวด 2 518,000 บาท</v>
      </c>
      <c r="C216" s="457">
        <f>+[5]ระบบการควบคุมฯ!C1379</f>
        <v>0</v>
      </c>
      <c r="D216" s="607"/>
      <c r="E216" s="635"/>
      <c r="F216" s="636"/>
      <c r="G216" s="637"/>
      <c r="H216" s="638"/>
      <c r="I216" s="639"/>
      <c r="J216" s="640">
        <f t="shared" si="99"/>
        <v>0</v>
      </c>
      <c r="K216" s="733"/>
    </row>
    <row r="217" spans="1:11" ht="21" hidden="1" customHeight="1" x14ac:dyDescent="0.25">
      <c r="A217" s="573" t="str">
        <f>+[5]ระบบการควบคุมฯ!A1381</f>
        <v>7)</v>
      </c>
      <c r="B217" s="652" t="str">
        <f>+[5]ระบบการควบคุมฯ!B1381</f>
        <v>วัดประชุมราษฏร์</v>
      </c>
      <c r="C217" s="457" t="str">
        <f>+[5]ระบบการควบคุมฯ!C1381</f>
        <v>20004350002003214515</v>
      </c>
      <c r="D217" s="607"/>
      <c r="E217" s="635"/>
      <c r="F217" s="636"/>
      <c r="G217" s="637"/>
      <c r="H217" s="638"/>
      <c r="I217" s="639"/>
      <c r="J217" s="640">
        <f t="shared" si="99"/>
        <v>0</v>
      </c>
      <c r="K217" s="733"/>
    </row>
    <row r="218" spans="1:11" ht="21" hidden="1" customHeight="1" x14ac:dyDescent="0.25">
      <c r="A218" s="573"/>
      <c r="B218" s="652" t="str">
        <f>+[5]ระบบการควบคุมฯ!B1379</f>
        <v>งวด 2 518,000 บาท</v>
      </c>
      <c r="C218" s="457">
        <f>+[5]ระบบการควบคุมฯ!C1379</f>
        <v>0</v>
      </c>
      <c r="D218" s="607"/>
      <c r="E218" s="635"/>
      <c r="F218" s="636"/>
      <c r="G218" s="637"/>
      <c r="H218" s="638"/>
      <c r="I218" s="639"/>
      <c r="J218" s="640">
        <f t="shared" si="99"/>
        <v>0</v>
      </c>
      <c r="K218" s="733"/>
    </row>
    <row r="219" spans="1:11" ht="21" hidden="1" customHeight="1" x14ac:dyDescent="0.25">
      <c r="A219" s="573" t="str">
        <f>+[5]ระบบการควบคุมฯ!A1383</f>
        <v>8)</v>
      </c>
      <c r="B219" s="652" t="str">
        <f>+[5]ระบบการควบคุมฯ!B1383</f>
        <v>วัดประยูรธรรมาราม</v>
      </c>
      <c r="C219" s="457" t="str">
        <f>+[5]ระบบการควบคุมฯ!C1383</f>
        <v>20004350002003214516</v>
      </c>
      <c r="D219" s="607"/>
      <c r="E219" s="635"/>
      <c r="F219" s="636"/>
      <c r="G219" s="637"/>
      <c r="H219" s="638"/>
      <c r="I219" s="639"/>
      <c r="J219" s="640">
        <f t="shared" si="99"/>
        <v>0</v>
      </c>
      <c r="K219" s="733"/>
    </row>
    <row r="220" spans="1:11" ht="21" hidden="1" customHeight="1" x14ac:dyDescent="0.25">
      <c r="A220" s="573"/>
      <c r="B220" s="652" t="str">
        <f>+[5]ระบบการควบคุมฯ!B1382</f>
        <v>ครบ 19 มิย 67</v>
      </c>
      <c r="C220" s="457">
        <f>+[5]ระบบการควบคุมฯ!C1382</f>
        <v>4100395245</v>
      </c>
      <c r="D220" s="607"/>
      <c r="E220" s="635"/>
      <c r="F220" s="636"/>
      <c r="G220" s="637"/>
      <c r="H220" s="638"/>
      <c r="I220" s="639"/>
      <c r="J220" s="640">
        <f t="shared" si="99"/>
        <v>0</v>
      </c>
      <c r="K220" s="733"/>
    </row>
    <row r="221" spans="1:11" ht="21" hidden="1" customHeight="1" x14ac:dyDescent="0.25">
      <c r="A221" s="573" t="str">
        <f>+[5]ระบบการควบคุมฯ!A1385</f>
        <v>9)</v>
      </c>
      <c r="B221" s="652" t="str">
        <f>+[5]ระบบการควบคุมฯ!B1385</f>
        <v>วัดลานนา</v>
      </c>
      <c r="C221" s="457" t="str">
        <f>+[5]ระบบการควบคุมฯ!C1385</f>
        <v>20004350002003214517</v>
      </c>
      <c r="D221" s="607"/>
      <c r="E221" s="635"/>
      <c r="F221" s="636"/>
      <c r="G221" s="637"/>
      <c r="H221" s="638"/>
      <c r="I221" s="639"/>
      <c r="J221" s="640">
        <f t="shared" si="99"/>
        <v>0</v>
      </c>
      <c r="K221" s="733"/>
    </row>
    <row r="222" spans="1:11" ht="21" hidden="1" customHeight="1" x14ac:dyDescent="0.25">
      <c r="A222" s="573"/>
      <c r="B222" s="652" t="str">
        <f>+[5]ระบบการควบคุมฯ!B1384</f>
        <v>ครบ 26 มิย 67</v>
      </c>
      <c r="C222" s="457">
        <f>+[5]ระบบการควบคุมฯ!C1384</f>
        <v>4100397176</v>
      </c>
      <c r="D222" s="607"/>
      <c r="E222" s="635"/>
      <c r="F222" s="636"/>
      <c r="G222" s="637"/>
      <c r="H222" s="638"/>
      <c r="I222" s="639"/>
      <c r="J222" s="640">
        <f t="shared" si="99"/>
        <v>0</v>
      </c>
      <c r="K222" s="733"/>
    </row>
    <row r="223" spans="1:11" ht="21" hidden="1" customHeight="1" x14ac:dyDescent="0.25">
      <c r="A223" s="573" t="str">
        <f>+[5]ระบบการควบคุมฯ!A1387</f>
        <v>10)</v>
      </c>
      <c r="B223" s="652" t="str">
        <f>+[5]ระบบการควบคุมฯ!B1387</f>
        <v>วัดอดิศร</v>
      </c>
      <c r="C223" s="457" t="str">
        <f>+[5]ระบบการควบคุมฯ!C1387</f>
        <v>20004350002003214518</v>
      </c>
      <c r="D223" s="607"/>
      <c r="E223" s="635"/>
      <c r="F223" s="636"/>
      <c r="G223" s="637"/>
      <c r="H223" s="638"/>
      <c r="I223" s="639"/>
      <c r="J223" s="640">
        <f t="shared" si="99"/>
        <v>0</v>
      </c>
      <c r="K223" s="733"/>
    </row>
    <row r="224" spans="1:11" ht="21" hidden="1" customHeight="1" x14ac:dyDescent="0.25">
      <c r="A224" s="573"/>
      <c r="B224" s="652" t="str">
        <f>+[5]ระบบการควบคุมฯ!B1386</f>
        <v>ครบ 19 มิ.ย.67</v>
      </c>
      <c r="C224" s="457" t="str">
        <f>+[5]ระบบการควบคุมฯ!C1386</f>
        <v>ครบ 19 มิย 67</v>
      </c>
      <c r="D224" s="607"/>
      <c r="E224" s="635"/>
      <c r="F224" s="636"/>
      <c r="G224" s="637"/>
      <c r="H224" s="638"/>
      <c r="I224" s="639"/>
      <c r="J224" s="640">
        <f t="shared" si="99"/>
        <v>0</v>
      </c>
      <c r="K224" s="733"/>
    </row>
    <row r="225" spans="1:11" ht="294" hidden="1" customHeight="1" x14ac:dyDescent="0.25">
      <c r="A225" s="573" t="str">
        <f>+[5]ระบบการควบคุมฯ!A1389</f>
        <v>11)</v>
      </c>
      <c r="B225" s="652" t="str">
        <f>+[5]ระบบการควบคุมฯ!B1389</f>
        <v>สหราษฎร์บํารุง</v>
      </c>
      <c r="C225" s="457" t="str">
        <f>+[5]ระบบการควบคุมฯ!C1389</f>
        <v>20004350002003214519</v>
      </c>
      <c r="D225" s="607"/>
      <c r="E225" s="635"/>
      <c r="F225" s="636"/>
      <c r="G225" s="637"/>
      <c r="H225" s="638"/>
      <c r="I225" s="639"/>
      <c r="J225" s="640">
        <f t="shared" si="99"/>
        <v>0</v>
      </c>
      <c r="K225" s="733"/>
    </row>
    <row r="226" spans="1:11" ht="21" hidden="1" customHeight="1" x14ac:dyDescent="0.25">
      <c r="A226" s="573"/>
      <c r="B226" s="652" t="str">
        <f>+[5]ระบบการควบคุมฯ!B1388</f>
        <v>ครบ 26 กค 67</v>
      </c>
      <c r="C226" s="457" t="str">
        <f>+[5]ระบบการควบคุมฯ!C1388</f>
        <v>4100393861</v>
      </c>
      <c r="D226" s="607"/>
      <c r="E226" s="635"/>
      <c r="F226" s="636"/>
      <c r="G226" s="637"/>
      <c r="H226" s="638"/>
      <c r="I226" s="639"/>
      <c r="J226" s="640">
        <f t="shared" si="99"/>
        <v>0</v>
      </c>
      <c r="K226" s="733"/>
    </row>
    <row r="227" spans="1:11" ht="21" hidden="1" customHeight="1" x14ac:dyDescent="0.25">
      <c r="A227" s="573" t="str">
        <f>+[5]ระบบการควบคุมฯ!A1391</f>
        <v>12)</v>
      </c>
      <c r="B227" s="652" t="str">
        <f>+[5]ระบบการควบคุมฯ!B1391</f>
        <v>คลอง 11 ศาลาครุ (เทียมอุปถัมภ์)</v>
      </c>
      <c r="C227" s="457" t="str">
        <f>+[5]ระบบการควบคุมฯ!C1391</f>
        <v>20004350002003214520</v>
      </c>
      <c r="D227" s="607"/>
      <c r="E227" s="635"/>
      <c r="F227" s="636"/>
      <c r="G227" s="637"/>
      <c r="H227" s="638"/>
      <c r="I227" s="639"/>
      <c r="J227" s="640">
        <f t="shared" si="99"/>
        <v>0</v>
      </c>
      <c r="K227" s="733"/>
    </row>
    <row r="228" spans="1:11" ht="21" hidden="1" customHeight="1" x14ac:dyDescent="0.25">
      <c r="A228" s="573"/>
      <c r="B228" s="652" t="str">
        <f>+[5]ระบบการควบคุมฯ!B1390</f>
        <v>ครบ 14 มิย 67</v>
      </c>
      <c r="C228" s="457" t="str">
        <f>+[5]ระบบการควบคุมฯ!C1390</f>
        <v>4100394897</v>
      </c>
      <c r="D228" s="607"/>
      <c r="E228" s="635"/>
      <c r="F228" s="636"/>
      <c r="G228" s="637"/>
      <c r="H228" s="638"/>
      <c r="I228" s="639"/>
      <c r="J228" s="640">
        <f t="shared" si="99"/>
        <v>0</v>
      </c>
      <c r="K228" s="733"/>
    </row>
    <row r="229" spans="1:11" ht="21" hidden="1" customHeight="1" x14ac:dyDescent="0.25">
      <c r="A229" s="573" t="str">
        <f>+[5]ระบบการควบคุมฯ!A1393</f>
        <v>13)</v>
      </c>
      <c r="B229" s="652" t="str">
        <f>+[5]ระบบการควบคุมฯ!B1393</f>
        <v>คลองสิบสามผิวศรีราษฏร์บำรุง</v>
      </c>
      <c r="C229" s="457" t="str">
        <f>+[5]ระบบการควบคุมฯ!C1393</f>
        <v>20004350002003214521</v>
      </c>
      <c r="D229" s="607"/>
      <c r="E229" s="635"/>
      <c r="F229" s="636"/>
      <c r="G229" s="637"/>
      <c r="H229" s="638"/>
      <c r="I229" s="639"/>
      <c r="J229" s="640">
        <f t="shared" si="99"/>
        <v>0</v>
      </c>
      <c r="K229" s="733"/>
    </row>
    <row r="230" spans="1:11" ht="21" hidden="1" customHeight="1" x14ac:dyDescent="0.25">
      <c r="A230" s="573"/>
      <c r="B230" s="652" t="str">
        <f>+[5]ระบบการควบคุมฯ!B1392</f>
        <v>ครบ 15 กค 67</v>
      </c>
      <c r="C230" s="457" t="str">
        <f>+[5]ระบบการควบคุมฯ!C1392</f>
        <v>4100398138</v>
      </c>
      <c r="D230" s="607"/>
      <c r="E230" s="635"/>
      <c r="F230" s="636"/>
      <c r="G230" s="637"/>
      <c r="H230" s="638"/>
      <c r="I230" s="639"/>
      <c r="J230" s="640">
        <f t="shared" si="99"/>
        <v>0</v>
      </c>
      <c r="K230" s="733"/>
    </row>
    <row r="231" spans="1:11" ht="21" hidden="1" customHeight="1" x14ac:dyDescent="0.25">
      <c r="A231" s="573" t="str">
        <f>+[5]ระบบการควบคุมฯ!A1396</f>
        <v>14)</v>
      </c>
      <c r="B231" s="652" t="str">
        <f>+[5]ระบบการควบคุมฯ!B1396</f>
        <v>วัดเจริญบุญ</v>
      </c>
      <c r="C231" s="457" t="str">
        <f>+[5]ระบบการควบคุมฯ!C1396</f>
        <v>20004350002003214522</v>
      </c>
      <c r="D231" s="607"/>
      <c r="E231" s="635"/>
      <c r="F231" s="636"/>
      <c r="G231" s="637"/>
      <c r="H231" s="638"/>
      <c r="I231" s="639"/>
      <c r="J231" s="640">
        <f t="shared" si="99"/>
        <v>0</v>
      </c>
      <c r="K231" s="733"/>
    </row>
    <row r="232" spans="1:11" ht="21" hidden="1" customHeight="1" x14ac:dyDescent="0.25">
      <c r="A232" s="573"/>
      <c r="B232" s="652" t="str">
        <f>+[5]ระบบการควบคุมฯ!B1397</f>
        <v>ครบ 17 กค 67</v>
      </c>
      <c r="C232" s="457" t="str">
        <f>+[5]ระบบการควบคุมฯ!C1397</f>
        <v>4100396212</v>
      </c>
      <c r="D232" s="607"/>
      <c r="E232" s="635"/>
      <c r="F232" s="636"/>
      <c r="G232" s="637"/>
      <c r="H232" s="638"/>
      <c r="I232" s="639"/>
      <c r="J232" s="640">
        <f t="shared" si="99"/>
        <v>0</v>
      </c>
      <c r="K232" s="733"/>
    </row>
    <row r="233" spans="1:11" ht="21" hidden="1" customHeight="1" x14ac:dyDescent="0.25">
      <c r="A233" s="573" t="str">
        <f>+[5]ระบบการควบคุมฯ!A1398</f>
        <v>15)</v>
      </c>
      <c r="B233" s="652" t="str">
        <f>+[5]ระบบการควบคุมฯ!B1398</f>
        <v>วัดนพรัตนาราม</v>
      </c>
      <c r="C233" s="457" t="str">
        <f>+[5]ระบบการควบคุมฯ!C1398</f>
        <v>20004350002003214523</v>
      </c>
      <c r="D233" s="790">
        <f>+[5]ระบบการควบคุมฯ!D1398</f>
        <v>0</v>
      </c>
      <c r="E233" s="635">
        <f>+[5]ระบบการควบคุมฯ!G1393+[5]ระบบการควบคุมฯ!H1393</f>
        <v>0</v>
      </c>
      <c r="F233" s="636">
        <f>+[5]ระบบการควบคุมฯ!I1393+[5]ระบบการควบคุมฯ!J1393</f>
        <v>0</v>
      </c>
      <c r="G233" s="637">
        <f>+[5]ระบบการควบคุมฯ!K1393+[5]ระบบการควบคุมฯ!L1393</f>
        <v>0</v>
      </c>
      <c r="H233" s="638"/>
      <c r="I233" s="639"/>
      <c r="J233" s="640">
        <f t="shared" si="99"/>
        <v>0</v>
      </c>
      <c r="K233" s="733"/>
    </row>
    <row r="234" spans="1:11" ht="21" hidden="1" customHeight="1" x14ac:dyDescent="0.25">
      <c r="A234" s="573"/>
      <c r="B234" s="792" t="str">
        <f>+[5]ระบบการควบคุมฯ!B1399</f>
        <v>งวด 1  174,000 บาท ครบ 16 กค 67</v>
      </c>
      <c r="C234" s="793">
        <f>+[5]ระบบการควบคุมฯ!C1399</f>
        <v>4100426445</v>
      </c>
      <c r="D234" s="607"/>
      <c r="E234" s="635"/>
      <c r="F234" s="636"/>
      <c r="G234" s="637"/>
      <c r="H234" s="638"/>
      <c r="I234" s="639"/>
      <c r="J234" s="640">
        <f t="shared" si="99"/>
        <v>0</v>
      </c>
      <c r="K234" s="733"/>
    </row>
    <row r="235" spans="1:11" ht="21" hidden="1" customHeight="1" x14ac:dyDescent="0.25">
      <c r="A235" s="573"/>
      <c r="B235" s="792" t="str">
        <f>+[5]ระบบการควบคุมฯ!B1400</f>
        <v>งวด 2 406,000 ครบ 14 กย 67</v>
      </c>
      <c r="C235" s="794"/>
      <c r="D235" s="607"/>
      <c r="E235" s="635"/>
      <c r="F235" s="636"/>
      <c r="G235" s="637"/>
      <c r="H235" s="638"/>
      <c r="I235" s="639"/>
      <c r="J235" s="640"/>
      <c r="K235" s="733"/>
    </row>
    <row r="236" spans="1:11" ht="21" hidden="1" customHeight="1" x14ac:dyDescent="0.25">
      <c r="A236" s="573" t="str">
        <f>+[5]ระบบการควบคุมฯ!A1402</f>
        <v>16)</v>
      </c>
      <c r="B236" s="652" t="str">
        <f>+[5]ระบบการควบคุมฯ!B1402</f>
        <v>วัดพวงแก้ว</v>
      </c>
      <c r="C236" s="457" t="str">
        <f>+[5]ระบบการควบคุมฯ!C1402</f>
        <v>20004350002003214524</v>
      </c>
      <c r="D236" s="607"/>
      <c r="E236" s="635"/>
      <c r="F236" s="636"/>
      <c r="G236" s="637"/>
      <c r="H236" s="638"/>
      <c r="I236" s="639"/>
      <c r="J236" s="640">
        <f t="shared" si="99"/>
        <v>0</v>
      </c>
      <c r="K236" s="733"/>
    </row>
    <row r="237" spans="1:11" ht="21" hidden="1" customHeight="1" x14ac:dyDescent="0.25">
      <c r="A237" s="573"/>
      <c r="B237" s="652" t="str">
        <f>+[5]ระบบการควบคุมฯ!B1403</f>
        <v>ครบ 2 สค 67</v>
      </c>
      <c r="C237" s="457" t="str">
        <f>+[5]ระบบการควบคุมฯ!C1403</f>
        <v>4100402841</v>
      </c>
      <c r="D237" s="607"/>
      <c r="E237" s="635"/>
      <c r="F237" s="636"/>
      <c r="G237" s="637"/>
      <c r="H237" s="638"/>
      <c r="I237" s="639"/>
      <c r="J237" s="640">
        <f t="shared" si="99"/>
        <v>0</v>
      </c>
      <c r="K237" s="733"/>
    </row>
    <row r="238" spans="1:11" ht="21" hidden="1" customHeight="1" x14ac:dyDescent="0.25">
      <c r="A238" s="573" t="str">
        <f>+[5]ระบบการควบคุมฯ!A1404</f>
        <v>17)</v>
      </c>
      <c r="B238" s="652" t="str">
        <f>+[5]ระบบการควบคุมฯ!B1404</f>
        <v>วัดสุขบุญฑริการาม</v>
      </c>
      <c r="C238" s="457" t="str">
        <f>+[5]ระบบการควบคุมฯ!C1404</f>
        <v>20004350002003214525</v>
      </c>
      <c r="D238" s="607"/>
      <c r="E238" s="635"/>
      <c r="F238" s="636"/>
      <c r="G238" s="637"/>
      <c r="H238" s="638"/>
      <c r="I238" s="639"/>
      <c r="J238" s="640">
        <f t="shared" si="99"/>
        <v>0</v>
      </c>
      <c r="K238" s="733"/>
    </row>
    <row r="239" spans="1:11" ht="21" hidden="1" customHeight="1" x14ac:dyDescent="0.25">
      <c r="A239" s="573"/>
      <c r="B239" s="652" t="str">
        <f>+[5]ระบบการควบคุมฯ!B1405</f>
        <v>ครบ 27 มิย 67</v>
      </c>
      <c r="C239" s="457" t="str">
        <f>+[5]ระบบการควบคุมฯ!C1405</f>
        <v>4100396195</v>
      </c>
      <c r="D239" s="607"/>
      <c r="E239" s="635"/>
      <c r="F239" s="636"/>
      <c r="G239" s="637"/>
      <c r="H239" s="638"/>
      <c r="I239" s="639"/>
      <c r="J239" s="640">
        <f t="shared" si="99"/>
        <v>0</v>
      </c>
      <c r="K239" s="733"/>
    </row>
    <row r="240" spans="1:11" ht="21" hidden="1" customHeight="1" x14ac:dyDescent="0.25">
      <c r="A240" s="573" t="str">
        <f>+[5]ระบบการควบคุมฯ!A1406</f>
        <v>18)</v>
      </c>
      <c r="B240" s="652" t="str">
        <f>+[5]ระบบการควบคุมฯ!B1406</f>
        <v>วัดแสงมณี</v>
      </c>
      <c r="C240" s="457" t="str">
        <f>+[5]ระบบการควบคุมฯ!C1406</f>
        <v>20004350002003214526</v>
      </c>
      <c r="D240" s="607"/>
      <c r="E240" s="635"/>
      <c r="F240" s="636"/>
      <c r="G240" s="637"/>
      <c r="H240" s="638"/>
      <c r="I240" s="639"/>
      <c r="J240" s="640">
        <f t="shared" si="99"/>
        <v>0</v>
      </c>
      <c r="K240" s="733"/>
    </row>
    <row r="241" spans="1:11" ht="21" hidden="1" customHeight="1" x14ac:dyDescent="0.25">
      <c r="A241" s="573"/>
      <c r="B241" s="652" t="str">
        <f>+[5]ระบบการควบคุมฯ!B1407</f>
        <v>ครบ 30 กค 67</v>
      </c>
      <c r="C241" s="457" t="str">
        <f>+[5]ระบบการควบคุมฯ!C1407</f>
        <v>4100400728</v>
      </c>
      <c r="D241" s="607"/>
      <c r="E241" s="635"/>
      <c r="F241" s="636"/>
      <c r="G241" s="637"/>
      <c r="H241" s="638"/>
      <c r="I241" s="639"/>
      <c r="J241" s="640">
        <f t="shared" si="99"/>
        <v>0</v>
      </c>
      <c r="K241" s="733"/>
    </row>
    <row r="242" spans="1:11" ht="21" hidden="1" customHeight="1" x14ac:dyDescent="0.25">
      <c r="A242" s="573" t="str">
        <f>+[5]ระบบการควบคุมฯ!A1408</f>
        <v>19)</v>
      </c>
      <c r="B242" s="652" t="str">
        <f>+[5]ระบบการควบคุมฯ!B1408</f>
        <v>หิรัญพงษ์อนุสรณ์</v>
      </c>
      <c r="C242" s="457" t="str">
        <f>+[5]ระบบการควบคุมฯ!C1408</f>
        <v>20004350002003214527</v>
      </c>
      <c r="D242" s="607"/>
      <c r="E242" s="635"/>
      <c r="F242" s="636"/>
      <c r="G242" s="637"/>
      <c r="H242" s="638"/>
      <c r="I242" s="639"/>
      <c r="J242" s="640">
        <f t="shared" si="99"/>
        <v>0</v>
      </c>
      <c r="K242" s="733"/>
    </row>
    <row r="243" spans="1:11" ht="21" hidden="1" customHeight="1" x14ac:dyDescent="0.25">
      <c r="A243" s="573"/>
      <c r="B243" s="652" t="str">
        <f>+[5]ระบบการควบคุมฯ!B1409</f>
        <v>ครบ 22 มิย 67</v>
      </c>
      <c r="C243" s="457" t="str">
        <f>+[5]ระบบการควบคุมฯ!C1409</f>
        <v>4100402448</v>
      </c>
      <c r="D243" s="607"/>
      <c r="E243" s="635"/>
      <c r="F243" s="636"/>
      <c r="G243" s="637"/>
      <c r="H243" s="638"/>
      <c r="I243" s="639"/>
      <c r="J243" s="640">
        <f t="shared" si="99"/>
        <v>0</v>
      </c>
      <c r="K243" s="733"/>
    </row>
    <row r="244" spans="1:11" ht="21" hidden="1" customHeight="1" x14ac:dyDescent="0.25">
      <c r="A244" s="573" t="str">
        <f>+[5]ระบบการควบคุมฯ!A1411</f>
        <v>20)</v>
      </c>
      <c r="B244" s="652" t="str">
        <f>+[5]ระบบการควบคุมฯ!B1411</f>
        <v>อยู่ประชานุเคราะห์</v>
      </c>
      <c r="C244" s="457" t="str">
        <f>+[5]ระบบการควบคุมฯ!C1411</f>
        <v>20004350002003214528</v>
      </c>
      <c r="D244" s="607"/>
      <c r="E244" s="635"/>
      <c r="F244" s="636"/>
      <c r="G244" s="637"/>
      <c r="H244" s="638"/>
      <c r="I244" s="639"/>
      <c r="J244" s="640">
        <f t="shared" si="99"/>
        <v>0</v>
      </c>
      <c r="K244" s="733"/>
    </row>
    <row r="245" spans="1:11" ht="21" hidden="1" customHeight="1" x14ac:dyDescent="0.25">
      <c r="A245" s="744">
        <f>+[5]ระบบการควบคุมฯ!A1412</f>
        <v>0</v>
      </c>
      <c r="B245" s="652" t="str">
        <f>+[5]ระบบการควบคุมฯ!B1412</f>
        <v>ครบ 6 มิย 67</v>
      </c>
      <c r="C245" s="457" t="str">
        <f>+[5]ระบบการควบคุมฯ!C1412</f>
        <v>4100402861</v>
      </c>
      <c r="D245" s="607"/>
      <c r="E245" s="635"/>
      <c r="F245" s="636"/>
      <c r="G245" s="637"/>
      <c r="H245" s="638"/>
      <c r="I245" s="639"/>
      <c r="J245" s="640">
        <f t="shared" si="99"/>
        <v>0</v>
      </c>
      <c r="K245" s="733"/>
    </row>
    <row r="246" spans="1:11" ht="21" hidden="1" customHeight="1" x14ac:dyDescent="0.25">
      <c r="A246" s="744">
        <f>+[5]ระบบการควบคุมฯ!A1413</f>
        <v>0</v>
      </c>
      <c r="B246" s="795" t="str">
        <f>+[5]ระบบการควบคุมฯ!B1413</f>
        <v>โอนกลับส่วนกลาง</v>
      </c>
      <c r="C246" s="457" t="str">
        <f>+[5]ระบบการควบคุมฯ!C1413</f>
        <v>ศธ04002/ว4285 ลว.13 กย 67 โอนครั้งที่ 401</v>
      </c>
      <c r="D246" s="607"/>
      <c r="E246" s="635"/>
      <c r="F246" s="636"/>
      <c r="G246" s="637"/>
      <c r="H246" s="638"/>
      <c r="I246" s="639"/>
      <c r="J246" s="640">
        <f t="shared" si="99"/>
        <v>0</v>
      </c>
      <c r="K246" s="733"/>
    </row>
    <row r="247" spans="1:11" ht="21" hidden="1" customHeight="1" x14ac:dyDescent="0.25">
      <c r="A247" s="796" t="str">
        <f>+[5]ระบบการควบคุมฯ!A1415</f>
        <v>1.9.3</v>
      </c>
      <c r="B247" s="725" t="str">
        <f>+[5]ระบบการควบคุมฯ!B1415</f>
        <v>ห้องส้วม OBEC 4 ที่/61 ชาย-หญิง (ชาย 2 ที่ หญิง 2 ที่)</v>
      </c>
      <c r="C247" s="448" t="str">
        <f>+[5]ระบบการควบคุมฯ!C1415</f>
        <v>ศธ 04002/ว19441     ลว  30 ตค 69 ครั้งที่ 43</v>
      </c>
      <c r="D247" s="726">
        <f>+D248</f>
        <v>0</v>
      </c>
      <c r="E247" s="726">
        <f t="shared" ref="E247:J247" si="101">+E248</f>
        <v>0</v>
      </c>
      <c r="F247" s="726">
        <f t="shared" si="101"/>
        <v>0</v>
      </c>
      <c r="G247" s="726">
        <f t="shared" si="101"/>
        <v>0</v>
      </c>
      <c r="H247" s="726">
        <f t="shared" si="101"/>
        <v>0</v>
      </c>
      <c r="I247" s="726">
        <f t="shared" si="101"/>
        <v>0</v>
      </c>
      <c r="J247" s="726">
        <f t="shared" si="101"/>
        <v>0</v>
      </c>
      <c r="K247" s="730"/>
    </row>
    <row r="248" spans="1:11" ht="21" hidden="1" customHeight="1" x14ac:dyDescent="0.25">
      <c r="A248" s="573" t="str">
        <f>+[5]ระบบการควบคุมฯ!A1417</f>
        <v>1)</v>
      </c>
      <c r="B248" s="797" t="str">
        <f>+[5]ระบบการควบคุมฯ!B1417</f>
        <v>โรงเรียนวัดราษฎรบำรุง</v>
      </c>
      <c r="C248" s="457" t="str">
        <f>+[5]ระบบการควบคุมฯ!C1417</f>
        <v>20004370010003213242</v>
      </c>
      <c r="D248" s="790">
        <f>+[5]ระบบการควบคุมฯ!D1417</f>
        <v>0</v>
      </c>
      <c r="E248" s="790">
        <f>+[5]ระบบการควบคุมฯ!G1417+[5]ระบบการควบคุมฯ!H1417</f>
        <v>0</v>
      </c>
      <c r="F248" s="636">
        <f>+[5]ระบบการควบคุมฯ!I1417+[5]ระบบการควบคุมฯ!J1417</f>
        <v>0</v>
      </c>
      <c r="G248" s="637">
        <f>+[5]ระบบการควบคุมฯ!K1417+[5]ระบบการควบคุมฯ!L1417</f>
        <v>0</v>
      </c>
      <c r="H248" s="638"/>
      <c r="I248" s="639"/>
      <c r="J248" s="640">
        <f t="shared" ref="J248:J250" si="102">D248-E248-F248-G248</f>
        <v>0</v>
      </c>
      <c r="K248" s="733"/>
    </row>
    <row r="249" spans="1:11" ht="21" hidden="1" customHeight="1" x14ac:dyDescent="0.25">
      <c r="A249" s="573"/>
      <c r="B249" s="797" t="str">
        <f>+[5]ระบบการควบคุมฯ!B1418</f>
        <v>ครบ 26 มค 68</v>
      </c>
      <c r="C249" s="457" t="str">
        <f>+[5]ระบบการควบคุมฯ!C1418</f>
        <v>งวด 1 จำนวน 137067 บาท</v>
      </c>
      <c r="D249" s="607"/>
      <c r="E249" s="635"/>
      <c r="F249" s="636"/>
      <c r="G249" s="637"/>
      <c r="H249" s="638"/>
      <c r="I249" s="639"/>
      <c r="J249" s="640">
        <f t="shared" si="102"/>
        <v>0</v>
      </c>
      <c r="K249" s="733"/>
    </row>
    <row r="250" spans="1:11" ht="21" hidden="1" customHeight="1" x14ac:dyDescent="0.25">
      <c r="A250" s="573"/>
      <c r="B250" s="797" t="str">
        <f>+[5]ระบบการควบคุมฯ!B1419</f>
        <v>ครบ 25 กพ 68</v>
      </c>
      <c r="C250" s="457" t="str">
        <f>+[5]ระบบการควบคุมฯ!C1419</f>
        <v>งวด 2 จำนวน 137067 บาท</v>
      </c>
      <c r="D250" s="607"/>
      <c r="E250" s="635"/>
      <c r="F250" s="636"/>
      <c r="G250" s="637"/>
      <c r="H250" s="638"/>
      <c r="I250" s="639"/>
      <c r="J250" s="640">
        <f t="shared" si="102"/>
        <v>0</v>
      </c>
      <c r="K250" s="733"/>
    </row>
    <row r="251" spans="1:11" ht="21" hidden="1" customHeight="1" x14ac:dyDescent="0.25">
      <c r="A251" s="796"/>
      <c r="B251" s="9"/>
      <c r="C251" s="448"/>
      <c r="D251" s="726"/>
      <c r="E251" s="726"/>
      <c r="F251" s="726"/>
      <c r="G251" s="726"/>
      <c r="H251" s="726">
        <f t="shared" ref="H251:I251" si="103">SUM(H252:H257)</f>
        <v>0</v>
      </c>
      <c r="I251" s="726">
        <f t="shared" si="103"/>
        <v>0</v>
      </c>
      <c r="J251" s="726">
        <f>+D251-E251-G251</f>
        <v>0</v>
      </c>
      <c r="K251" s="730"/>
    </row>
    <row r="252" spans="1:11" ht="21" hidden="1" customHeight="1" x14ac:dyDescent="0.25">
      <c r="A252" s="573"/>
      <c r="B252" s="798"/>
      <c r="C252" s="457"/>
      <c r="D252" s="607"/>
      <c r="E252" s="635"/>
      <c r="F252" s="636"/>
      <c r="G252" s="637"/>
      <c r="H252" s="638"/>
      <c r="I252" s="639"/>
      <c r="J252" s="640">
        <f t="shared" ref="J252:J254" si="104">D252-E252-F252-G252</f>
        <v>0</v>
      </c>
      <c r="K252" s="733"/>
    </row>
    <row r="253" spans="1:11" ht="21" hidden="1" customHeight="1" x14ac:dyDescent="0.25">
      <c r="A253" s="573"/>
      <c r="B253" s="799"/>
      <c r="C253" s="455"/>
      <c r="D253" s="607"/>
      <c r="E253" s="635"/>
      <c r="F253" s="636"/>
      <c r="G253" s="637"/>
      <c r="H253" s="638"/>
      <c r="I253" s="639"/>
      <c r="J253" s="640"/>
      <c r="K253" s="733"/>
    </row>
    <row r="254" spans="1:11" ht="21" hidden="1" customHeight="1" x14ac:dyDescent="0.25">
      <c r="A254" s="573"/>
      <c r="B254" s="799"/>
      <c r="C254" s="455"/>
      <c r="D254" s="607"/>
      <c r="E254" s="635"/>
      <c r="F254" s="636"/>
      <c r="G254" s="637"/>
      <c r="H254" s="638"/>
      <c r="I254" s="639"/>
      <c r="J254" s="640">
        <f t="shared" si="104"/>
        <v>0</v>
      </c>
      <c r="K254" s="733"/>
    </row>
    <row r="255" spans="1:11" ht="21" hidden="1" customHeight="1" x14ac:dyDescent="0.25">
      <c r="A255" s="573"/>
      <c r="B255" s="799"/>
      <c r="C255" s="457"/>
      <c r="D255" s="607"/>
      <c r="E255" s="607"/>
      <c r="F255" s="607"/>
      <c r="G255" s="670"/>
      <c r="H255" s="12"/>
      <c r="I255" s="652"/>
      <c r="J255" s="607"/>
      <c r="K255" s="733"/>
    </row>
    <row r="256" spans="1:11" ht="21" hidden="1" customHeight="1" x14ac:dyDescent="0.25">
      <c r="A256" s="744"/>
      <c r="B256" s="795"/>
      <c r="C256" s="457"/>
      <c r="D256" s="607"/>
      <c r="E256" s="607"/>
      <c r="F256" s="607"/>
      <c r="G256" s="670"/>
      <c r="H256" s="12"/>
      <c r="I256" s="12"/>
      <c r="J256" s="607">
        <f>+D256-E256-F256-G256</f>
        <v>0</v>
      </c>
      <c r="K256" s="208"/>
    </row>
    <row r="257" spans="1:11" ht="21" hidden="1" customHeight="1" x14ac:dyDescent="0.25">
      <c r="A257" s="744"/>
      <c r="B257" s="795"/>
      <c r="C257" s="457"/>
      <c r="D257" s="607"/>
      <c r="E257" s="607"/>
      <c r="F257" s="607"/>
      <c r="G257" s="670"/>
      <c r="H257" s="12"/>
      <c r="I257" s="12"/>
      <c r="J257" s="607">
        <f>+D257-E257-F257-G257</f>
        <v>0</v>
      </c>
      <c r="K257" s="208"/>
    </row>
    <row r="258" spans="1:11" ht="21" hidden="1" customHeight="1" x14ac:dyDescent="0.45">
      <c r="A258" s="589" t="str">
        <f>+[5]ระบบการควบคุมฯ!A1422</f>
        <v>1.9.4</v>
      </c>
      <c r="B258" s="601" t="str">
        <f>+[5]ระบบการควบคุมฯ!B1422</f>
        <v xml:space="preserve">อาคารเรียน 318 ล./55-ข เขตแผ่นดินไหว โรงเรียนชุมชนเลิศพินิจพิทยาคม (ชดเชยงบประมาณที่พับไป) </v>
      </c>
      <c r="C258" s="570" t="str">
        <f>+[5]ระบบการควบคุมฯ!C1422</f>
        <v>ที่ ศธ 04002/ว5187/21 ตค 67 ครั้งที่ 5</v>
      </c>
      <c r="D258" s="571">
        <f t="shared" ref="D258:I258" si="105">SUM(D259)</f>
        <v>0</v>
      </c>
      <c r="E258" s="571">
        <f t="shared" si="105"/>
        <v>0</v>
      </c>
      <c r="F258" s="571">
        <f t="shared" si="105"/>
        <v>0</v>
      </c>
      <c r="G258" s="571">
        <f t="shared" si="105"/>
        <v>0</v>
      </c>
      <c r="H258" s="571">
        <f t="shared" si="105"/>
        <v>0</v>
      </c>
      <c r="I258" s="571">
        <f t="shared" si="105"/>
        <v>0</v>
      </c>
      <c r="J258" s="571">
        <f>+D258-E258-F258-G258</f>
        <v>0</v>
      </c>
      <c r="K258" s="800"/>
    </row>
    <row r="259" spans="1:11" ht="21" hidden="1" customHeight="1" x14ac:dyDescent="0.25">
      <c r="A259" s="573" t="str">
        <f>+[5]ระบบการควบคุมฯ!A1423</f>
        <v>1)</v>
      </c>
      <c r="B259" s="732" t="str">
        <f>+[5]ระบบการควบคุมฯ!B1423</f>
        <v xml:space="preserve">โรงเรียนชุมชนเลิศพินิจพิทยาคม (ชดเชยงบประมาณที่พับไป) </v>
      </c>
      <c r="C259" s="455" t="str">
        <f>+[5]ระบบการควบคุมฯ!C1423</f>
        <v>20004370010003220010</v>
      </c>
      <c r="D259" s="607">
        <f>+[5]ระบบการควบคุมฯ!F1423</f>
        <v>0</v>
      </c>
      <c r="E259" s="607">
        <f>+[5]ระบบการควบคุมฯ!G1423+[5]ระบบการควบคุมฯ!H1423</f>
        <v>0</v>
      </c>
      <c r="F259" s="607">
        <f>+[5]ระบบการควบคุมฯ!I1423+[5]ระบบการควบคุมฯ!J1423</f>
        <v>0</v>
      </c>
      <c r="G259" s="670">
        <f>+[5]ระบบการควบคุมฯ!K1423+[5]ระบบการควบคุมฯ!L1423</f>
        <v>0</v>
      </c>
      <c r="H259" s="651"/>
      <c r="I259" s="652"/>
      <c r="J259" s="607">
        <f>+D259-E259-G259</f>
        <v>0</v>
      </c>
      <c r="K259" s="733"/>
    </row>
    <row r="260" spans="1:11" ht="21" hidden="1" customHeight="1" x14ac:dyDescent="0.6">
      <c r="A260" s="573"/>
      <c r="B260" s="652">
        <f>+[5]ระบบการควบคุมฯ!B1533</f>
        <v>0</v>
      </c>
      <c r="C260" s="455"/>
      <c r="D260" s="575"/>
      <c r="E260" s="575"/>
      <c r="F260" s="575"/>
      <c r="G260" s="791"/>
      <c r="H260" s="10"/>
      <c r="I260" s="693"/>
      <c r="J260" s="693"/>
      <c r="K260" s="576"/>
    </row>
    <row r="261" spans="1:11" ht="21" hidden="1" customHeight="1" x14ac:dyDescent="0.6">
      <c r="A261" s="573"/>
      <c r="B261" s="652">
        <f>+[5]ระบบการควบคุมฯ!B1534</f>
        <v>0</v>
      </c>
      <c r="C261" s="455"/>
      <c r="D261" s="575"/>
      <c r="E261" s="575"/>
      <c r="F261" s="575"/>
      <c r="G261" s="791"/>
      <c r="H261" s="10"/>
      <c r="I261" s="693"/>
      <c r="J261" s="693"/>
      <c r="K261" s="576"/>
    </row>
    <row r="262" spans="1:11" ht="40.799999999999997" hidden="1" customHeight="1" x14ac:dyDescent="0.6">
      <c r="A262" s="573"/>
      <c r="B262" s="652">
        <f>+[5]ระบบการควบคุมฯ!B1535</f>
        <v>0</v>
      </c>
      <c r="C262" s="455">
        <f>1155600*4</f>
        <v>4622400</v>
      </c>
      <c r="D262" s="575"/>
      <c r="E262" s="575"/>
      <c r="F262" s="575"/>
      <c r="G262" s="791"/>
      <c r="H262" s="10"/>
      <c r="I262" s="693"/>
      <c r="J262" s="693"/>
      <c r="K262" s="576"/>
    </row>
    <row r="263" spans="1:11" ht="21" hidden="1" customHeight="1" x14ac:dyDescent="0.6">
      <c r="A263" s="573"/>
      <c r="B263" s="652">
        <f>+[5]ระบบการควบคุมฯ!B1536</f>
        <v>0</v>
      </c>
      <c r="C263" s="455"/>
      <c r="D263" s="575"/>
      <c r="E263" s="575"/>
      <c r="F263" s="575"/>
      <c r="G263" s="791"/>
      <c r="H263" s="10"/>
      <c r="I263" s="693"/>
      <c r="J263" s="693"/>
      <c r="K263" s="576"/>
    </row>
    <row r="264" spans="1:11" ht="21" hidden="1" customHeight="1" x14ac:dyDescent="0.6">
      <c r="A264" s="573"/>
      <c r="B264" s="652">
        <f>+[5]ระบบการควบคุมฯ!B1537</f>
        <v>0</v>
      </c>
      <c r="C264" s="455"/>
      <c r="D264" s="575"/>
      <c r="E264" s="575"/>
      <c r="F264" s="575"/>
      <c r="G264" s="791"/>
      <c r="H264" s="10"/>
      <c r="I264" s="693"/>
      <c r="J264" s="693"/>
      <c r="K264" s="576"/>
    </row>
    <row r="265" spans="1:11" ht="21" hidden="1" customHeight="1" x14ac:dyDescent="0.6">
      <c r="A265" s="573"/>
      <c r="B265" s="652">
        <f>+[5]ระบบการควบคุมฯ!B1538</f>
        <v>0</v>
      </c>
      <c r="C265" s="455"/>
      <c r="D265" s="575"/>
      <c r="E265" s="575"/>
      <c r="F265" s="575"/>
      <c r="G265" s="791"/>
      <c r="H265" s="10"/>
      <c r="I265" s="693"/>
      <c r="J265" s="693"/>
      <c r="K265" s="576"/>
    </row>
    <row r="266" spans="1:11" ht="21" hidden="1" customHeight="1" x14ac:dyDescent="0.6">
      <c r="A266" s="573"/>
      <c r="B266" s="652">
        <f>+[5]ระบบการควบคุมฯ!B1539</f>
        <v>0</v>
      </c>
      <c r="C266" s="455"/>
      <c r="D266" s="575"/>
      <c r="E266" s="575"/>
      <c r="F266" s="575"/>
      <c r="G266" s="791"/>
      <c r="H266" s="10"/>
      <c r="I266" s="693"/>
      <c r="J266" s="693"/>
      <c r="K266" s="576"/>
    </row>
    <row r="267" spans="1:11" ht="21" hidden="1" customHeight="1" x14ac:dyDescent="0.6">
      <c r="A267" s="573" t="s">
        <v>130</v>
      </c>
      <c r="B267" s="652">
        <f>+[5]ระบบการควบคุมฯ!B1540</f>
        <v>0</v>
      </c>
      <c r="C267" s="455"/>
      <c r="D267" s="575"/>
      <c r="E267" s="575"/>
      <c r="F267" s="575"/>
      <c r="G267" s="791"/>
      <c r="H267" s="10"/>
      <c r="I267" s="693"/>
      <c r="J267" s="693"/>
      <c r="K267" s="576"/>
    </row>
    <row r="268" spans="1:11" ht="21" hidden="1" customHeight="1" x14ac:dyDescent="0.6">
      <c r="A268" s="573"/>
      <c r="B268" s="652">
        <f>+[5]ระบบการควบคุมฯ!B1541</f>
        <v>0</v>
      </c>
      <c r="C268" s="455"/>
      <c r="D268" s="575"/>
      <c r="E268" s="575"/>
      <c r="F268" s="575"/>
      <c r="G268" s="791"/>
      <c r="H268" s="10"/>
      <c r="I268" s="693"/>
      <c r="J268" s="693"/>
      <c r="K268" s="576"/>
    </row>
    <row r="269" spans="1:11" ht="21" hidden="1" customHeight="1" x14ac:dyDescent="0.6">
      <c r="A269" s="573"/>
      <c r="B269" s="652">
        <f>+[5]ระบบการควบคุมฯ!B1542</f>
        <v>0</v>
      </c>
      <c r="C269" s="455"/>
      <c r="D269" s="575"/>
      <c r="E269" s="575"/>
      <c r="F269" s="575"/>
      <c r="G269" s="791"/>
      <c r="H269" s="10"/>
      <c r="I269" s="693"/>
      <c r="J269" s="693"/>
      <c r="K269" s="576"/>
    </row>
    <row r="270" spans="1:11" ht="21" hidden="1" customHeight="1" x14ac:dyDescent="0.6">
      <c r="A270" s="573"/>
      <c r="B270" s="652">
        <f>+[5]ระบบการควบคุมฯ!B1543</f>
        <v>0</v>
      </c>
      <c r="C270" s="455"/>
      <c r="D270" s="575"/>
      <c r="E270" s="575"/>
      <c r="F270" s="575"/>
      <c r="G270" s="791"/>
      <c r="H270" s="10"/>
      <c r="I270" s="693"/>
      <c r="J270" s="693"/>
      <c r="K270" s="576"/>
    </row>
    <row r="271" spans="1:11" ht="21" hidden="1" customHeight="1" x14ac:dyDescent="0.6">
      <c r="A271" s="573"/>
      <c r="B271" s="652">
        <f>+[5]ระบบการควบคุมฯ!B1544</f>
        <v>0</v>
      </c>
      <c r="C271" s="455"/>
      <c r="D271" s="575"/>
      <c r="E271" s="575"/>
      <c r="F271" s="575"/>
      <c r="G271" s="791"/>
      <c r="H271" s="10"/>
      <c r="I271" s="693"/>
      <c r="J271" s="693"/>
      <c r="K271" s="576"/>
    </row>
    <row r="272" spans="1:11" ht="21" hidden="1" customHeight="1" x14ac:dyDescent="0.6">
      <c r="A272" s="573"/>
      <c r="B272" s="652">
        <f>+[5]ระบบการควบคุมฯ!B1545</f>
        <v>0</v>
      </c>
      <c r="C272" s="455"/>
      <c r="D272" s="575"/>
      <c r="E272" s="575"/>
      <c r="F272" s="575"/>
      <c r="G272" s="791"/>
      <c r="H272" s="10"/>
      <c r="I272" s="693"/>
      <c r="J272" s="693"/>
      <c r="K272" s="576"/>
    </row>
    <row r="273" spans="1:11" ht="21" hidden="1" customHeight="1" x14ac:dyDescent="0.6">
      <c r="A273" s="573"/>
      <c r="B273" s="652">
        <f>+[5]ระบบการควบคุมฯ!B1546</f>
        <v>0</v>
      </c>
      <c r="C273" s="455"/>
      <c r="D273" s="575"/>
      <c r="E273" s="575"/>
      <c r="F273" s="575"/>
      <c r="G273" s="791"/>
      <c r="H273" s="10"/>
      <c r="I273" s="693"/>
      <c r="J273" s="693"/>
      <c r="K273" s="576"/>
    </row>
    <row r="274" spans="1:11" ht="21" hidden="1" customHeight="1" x14ac:dyDescent="0.6">
      <c r="A274" s="573"/>
      <c r="B274" s="12">
        <f>+[5]ระบบการควบคุมฯ!B1547</f>
        <v>0</v>
      </c>
      <c r="C274" s="455"/>
      <c r="D274" s="575"/>
      <c r="E274" s="575"/>
      <c r="F274" s="575"/>
      <c r="G274" s="791"/>
      <c r="H274" s="10"/>
      <c r="I274" s="693"/>
      <c r="J274" s="693"/>
      <c r="K274" s="576"/>
    </row>
    <row r="275" spans="1:11" ht="21" hidden="1" customHeight="1" x14ac:dyDescent="0.45">
      <c r="A275" s="589" t="s">
        <v>131</v>
      </c>
      <c r="B275" s="601" t="str">
        <f>+[5]ระบบการควบคุมฯ!B1450</f>
        <v>ปรับปรุงซ่อมแซม อาคารเรียน อาคารประกอบและสิ่งก่อสร้างอื่น ของสำนักงานเขตพื้นที่การศึกษาประถมศึกษาปทุมธานี เขต 2</v>
      </c>
      <c r="C275" s="570"/>
      <c r="D275" s="571">
        <f t="shared" ref="D275:I275" si="106">SUM(D276)</f>
        <v>0</v>
      </c>
      <c r="E275" s="571">
        <f t="shared" si="106"/>
        <v>0</v>
      </c>
      <c r="F275" s="571">
        <f t="shared" si="106"/>
        <v>0</v>
      </c>
      <c r="G275" s="571">
        <f t="shared" si="106"/>
        <v>0</v>
      </c>
      <c r="H275" s="571">
        <f t="shared" si="106"/>
        <v>0</v>
      </c>
      <c r="I275" s="571">
        <f t="shared" si="106"/>
        <v>0</v>
      </c>
      <c r="J275" s="571">
        <f>+D275-E275-F275-G275</f>
        <v>0</v>
      </c>
      <c r="K275" s="800"/>
    </row>
    <row r="276" spans="1:11" ht="21" hidden="1" customHeight="1" x14ac:dyDescent="0.25">
      <c r="A276" s="573" t="str">
        <f>+[5]ระบบการควบคุมฯ!A1451</f>
        <v>1)</v>
      </c>
      <c r="B276" s="652" t="str">
        <f>+[5]ระบบการควบคุมฯ!B1451</f>
        <v>สพป.ปทุมธานี เขต 2</v>
      </c>
      <c r="C276" s="455" t="str">
        <f>+[5]ระบบการควบคุมฯ!C1451</f>
        <v xml:space="preserve">20004 3700 1000 321ZZZ3 </v>
      </c>
      <c r="D276" s="607">
        <f>+[5]ระบบการควบคุมฯ!F1451</f>
        <v>0</v>
      </c>
      <c r="E276" s="607">
        <f>+[5]ระบบการควบคุมฯ!G1451+[5]ระบบการควบคุมฯ!H1451</f>
        <v>0</v>
      </c>
      <c r="F276" s="607">
        <f>+[5]ระบบการควบคุมฯ!I1451+[5]ระบบการควบคุมฯ!J1451</f>
        <v>0</v>
      </c>
      <c r="G276" s="670">
        <f>+[5]ระบบการควบคุมฯ!K1451+[5]ระบบการควบคุมฯ!L1451</f>
        <v>0</v>
      </c>
      <c r="H276" s="651"/>
      <c r="I276" s="652"/>
      <c r="J276" s="607">
        <f>+D276-E276-G276</f>
        <v>0</v>
      </c>
      <c r="K276" s="733" t="s">
        <v>132</v>
      </c>
    </row>
    <row r="277" spans="1:11" ht="21" hidden="1" customHeight="1" x14ac:dyDescent="0.25">
      <c r="A277" s="573"/>
      <c r="B277" s="652" t="str">
        <f>+'[5]ควบคุมสิ่งก่อสร้าง 37001 '!C222</f>
        <v>4100909368/2 ก.ย.69</v>
      </c>
      <c r="C277" s="455" t="s">
        <v>248</v>
      </c>
      <c r="D277" s="607"/>
      <c r="E277" s="607"/>
      <c r="F277" s="607"/>
      <c r="G277" s="670"/>
      <c r="H277" s="651"/>
      <c r="I277" s="652"/>
      <c r="J277" s="607"/>
      <c r="K277" s="733"/>
    </row>
    <row r="278" spans="1:11" ht="21" customHeight="1" x14ac:dyDescent="0.25">
      <c r="A278" s="801" t="s">
        <v>191</v>
      </c>
      <c r="B278" s="802" t="str">
        <f>+[5]ระบบการควบคุมฯ!B1453</f>
        <v xml:space="preserve">อาคารเรียน สปช.105/29 ปรับปรุง อาคารเรียน 2 ชั้น 12 ห้องเรียน (ชั้นล่าง 6 ห้อง ชั้นบน 6 ห้อง) </v>
      </c>
      <c r="C278" s="803" t="str">
        <f>+[5]ระบบการควบคุมฯ!C1453</f>
        <v>ศธ 04002/ว 19441    ลว  30 ตค 69 ครั้งที่ 43</v>
      </c>
      <c r="D278" s="804">
        <f>+D279</f>
        <v>7424000</v>
      </c>
      <c r="E278" s="804">
        <f t="shared" ref="E278:J278" si="107">+E279</f>
        <v>0</v>
      </c>
      <c r="F278" s="804">
        <f t="shared" si="107"/>
        <v>0</v>
      </c>
      <c r="G278" s="804">
        <f t="shared" si="107"/>
        <v>0</v>
      </c>
      <c r="H278" s="804">
        <f t="shared" si="107"/>
        <v>0</v>
      </c>
      <c r="I278" s="804">
        <f t="shared" si="107"/>
        <v>0</v>
      </c>
      <c r="J278" s="804">
        <f t="shared" si="107"/>
        <v>7424000</v>
      </c>
      <c r="K278" s="805"/>
    </row>
    <row r="279" spans="1:11" ht="21" customHeight="1" x14ac:dyDescent="0.25">
      <c r="A279" s="573" t="str">
        <f>+[5]ระบบการควบคุมฯ!A1455</f>
        <v>1)</v>
      </c>
      <c r="B279" s="652" t="str">
        <f>+[5]ระบบการควบคุมฯ!B1455</f>
        <v>โรงเรียนวัดสอนดีศรีเจริญ</v>
      </c>
      <c r="C279" s="455" t="str">
        <f>+[5]ระบบการควบคุมฯ!C1455</f>
        <v>20004370010003211361</v>
      </c>
      <c r="D279" s="607">
        <f>+[5]ระบบการควบคุมฯ!D1455</f>
        <v>7424000</v>
      </c>
      <c r="E279" s="607">
        <f>+[5]ระบบการควบคุมฯ!G1455+[5]ระบบการควบคุมฯ!H1455</f>
        <v>0</v>
      </c>
      <c r="F279" s="607">
        <f>+[5]ระบบการควบคุมฯ!I1455+[5]ระบบการควบคุมฯ!J1455</f>
        <v>0</v>
      </c>
      <c r="G279" s="607">
        <f>+[5]ระบบการควบคุมฯ!K1455+[5]ระบบการควบคุมฯ!L1455</f>
        <v>0</v>
      </c>
      <c r="H279" s="638"/>
      <c r="I279" s="639"/>
      <c r="J279" s="640">
        <f t="shared" ref="J279" si="108">D279-E279-F279-G279</f>
        <v>7424000</v>
      </c>
      <c r="K279" s="733"/>
    </row>
    <row r="280" spans="1:11" ht="21" customHeight="1" x14ac:dyDescent="0.25">
      <c r="A280" s="573"/>
      <c r="B280" s="806" t="s">
        <v>264</v>
      </c>
      <c r="C280" s="807"/>
      <c r="D280" s="607"/>
      <c r="E280" s="635"/>
      <c r="F280" s="636"/>
      <c r="G280" s="637"/>
      <c r="H280" s="638"/>
      <c r="I280" s="639"/>
      <c r="J280" s="640"/>
      <c r="K280" s="733"/>
    </row>
    <row r="281" spans="1:11" ht="21" customHeight="1" x14ac:dyDescent="0.25">
      <c r="A281" s="573"/>
      <c r="B281" s="806" t="s">
        <v>265</v>
      </c>
      <c r="C281" s="808"/>
      <c r="D281" s="607"/>
      <c r="E281" s="635"/>
      <c r="F281" s="636"/>
      <c r="G281" s="637"/>
      <c r="H281" s="638"/>
      <c r="I281" s="639"/>
      <c r="J281" s="640"/>
      <c r="K281" s="733"/>
    </row>
    <row r="282" spans="1:11" ht="21" customHeight="1" x14ac:dyDescent="0.25">
      <c r="A282" s="573"/>
      <c r="B282" s="806" t="s">
        <v>266</v>
      </c>
      <c r="C282" s="808"/>
      <c r="D282" s="607"/>
      <c r="E282" s="635"/>
      <c r="F282" s="636"/>
      <c r="G282" s="637"/>
      <c r="H282" s="638"/>
      <c r="I282" s="639"/>
      <c r="J282" s="640"/>
      <c r="K282" s="733"/>
    </row>
    <row r="283" spans="1:11" ht="21" customHeight="1" x14ac:dyDescent="0.25">
      <c r="A283" s="573"/>
      <c r="B283" s="806" t="s">
        <v>267</v>
      </c>
      <c r="C283" s="455"/>
      <c r="D283" s="607"/>
      <c r="E283" s="635"/>
      <c r="F283" s="636"/>
      <c r="G283" s="637"/>
      <c r="H283" s="638"/>
      <c r="I283" s="639"/>
      <c r="J283" s="640"/>
      <c r="K283" s="733"/>
    </row>
    <row r="284" spans="1:11" ht="21" customHeight="1" x14ac:dyDescent="0.25">
      <c r="A284" s="573"/>
      <c r="B284" s="806" t="s">
        <v>268</v>
      </c>
      <c r="C284" s="455"/>
      <c r="D284" s="607"/>
      <c r="E284" s="635"/>
      <c r="F284" s="636"/>
      <c r="G284" s="637"/>
      <c r="H284" s="638"/>
      <c r="I284" s="639"/>
      <c r="J284" s="640"/>
      <c r="K284" s="733"/>
    </row>
    <row r="285" spans="1:11" ht="21" customHeight="1" x14ac:dyDescent="0.25">
      <c r="A285" s="573"/>
      <c r="B285" s="806" t="s">
        <v>269</v>
      </c>
      <c r="C285" s="455"/>
      <c r="D285" s="607"/>
      <c r="E285" s="635"/>
      <c r="F285" s="636"/>
      <c r="G285" s="637"/>
      <c r="H285" s="638"/>
      <c r="I285" s="639"/>
      <c r="J285" s="640"/>
      <c r="K285" s="733"/>
    </row>
    <row r="286" spans="1:11" ht="21" customHeight="1" x14ac:dyDescent="0.25">
      <c r="A286" s="573"/>
      <c r="B286" s="806" t="s">
        <v>270</v>
      </c>
      <c r="C286" s="455"/>
      <c r="D286" s="607"/>
      <c r="E286" s="635"/>
      <c r="F286" s="636"/>
      <c r="G286" s="637"/>
      <c r="H286" s="638"/>
      <c r="I286" s="639"/>
      <c r="J286" s="640"/>
      <c r="K286" s="733"/>
    </row>
    <row r="287" spans="1:11" ht="21" customHeight="1" x14ac:dyDescent="0.25">
      <c r="A287" s="573"/>
      <c r="B287" s="806" t="s">
        <v>271</v>
      </c>
      <c r="C287" s="455"/>
      <c r="D287" s="607"/>
      <c r="E287" s="635"/>
      <c r="F287" s="636"/>
      <c r="G287" s="637"/>
      <c r="H287" s="638"/>
      <c r="I287" s="639"/>
      <c r="J287" s="640"/>
      <c r="K287" s="733"/>
    </row>
    <row r="288" spans="1:11" ht="21" hidden="1" customHeight="1" x14ac:dyDescent="0.25">
      <c r="A288" s="573"/>
      <c r="B288" s="806"/>
      <c r="C288" s="455"/>
      <c r="D288" s="607"/>
      <c r="E288" s="635"/>
      <c r="F288" s="636"/>
      <c r="G288" s="637"/>
      <c r="H288" s="638"/>
      <c r="I288" s="639"/>
      <c r="J288" s="640"/>
      <c r="K288" s="733"/>
    </row>
    <row r="289" spans="1:11" ht="21" hidden="1" customHeight="1" x14ac:dyDescent="0.25">
      <c r="A289" s="573"/>
      <c r="B289" s="806"/>
      <c r="C289" s="455"/>
      <c r="D289" s="607"/>
      <c r="E289" s="635"/>
      <c r="F289" s="636"/>
      <c r="G289" s="637"/>
      <c r="H289" s="638"/>
      <c r="I289" s="639"/>
      <c r="J289" s="640"/>
      <c r="K289" s="733"/>
    </row>
    <row r="290" spans="1:11" ht="21" hidden="1" customHeight="1" x14ac:dyDescent="0.25">
      <c r="A290" s="573"/>
      <c r="B290" s="806"/>
      <c r="C290" s="455"/>
      <c r="D290" s="607"/>
      <c r="E290" s="635"/>
      <c r="F290" s="636"/>
      <c r="G290" s="637"/>
      <c r="H290" s="638"/>
      <c r="I290" s="639"/>
      <c r="J290" s="640"/>
      <c r="K290" s="733"/>
    </row>
    <row r="291" spans="1:11" ht="42" hidden="1" customHeight="1" x14ac:dyDescent="0.25">
      <c r="A291" s="573"/>
      <c r="B291" s="806"/>
      <c r="C291" s="455"/>
      <c r="D291" s="607"/>
      <c r="E291" s="635"/>
      <c r="F291" s="636"/>
      <c r="G291" s="637"/>
      <c r="H291" s="638"/>
      <c r="I291" s="639"/>
      <c r="J291" s="640"/>
      <c r="K291" s="733"/>
    </row>
    <row r="292" spans="1:11" ht="21" hidden="1" customHeight="1" x14ac:dyDescent="0.25">
      <c r="A292" s="573"/>
      <c r="B292" s="806"/>
      <c r="C292" s="455"/>
      <c r="D292" s="607"/>
      <c r="E292" s="635"/>
      <c r="F292" s="636"/>
      <c r="G292" s="637"/>
      <c r="H292" s="638"/>
      <c r="I292" s="639"/>
      <c r="J292" s="640"/>
      <c r="K292" s="733"/>
    </row>
    <row r="293" spans="1:11" ht="21" hidden="1" customHeight="1" x14ac:dyDescent="0.25">
      <c r="A293" s="573"/>
      <c r="B293" s="806"/>
      <c r="C293" s="455"/>
      <c r="D293" s="607"/>
      <c r="E293" s="635"/>
      <c r="F293" s="636"/>
      <c r="G293" s="637"/>
      <c r="H293" s="638"/>
      <c r="I293" s="639"/>
      <c r="J293" s="640"/>
      <c r="K293" s="733"/>
    </row>
    <row r="294" spans="1:11" ht="21" hidden="1" customHeight="1" x14ac:dyDescent="0.25">
      <c r="A294" s="573"/>
      <c r="B294" s="806"/>
      <c r="C294" s="455"/>
      <c r="D294" s="607"/>
      <c r="E294" s="635"/>
      <c r="F294" s="636"/>
      <c r="G294" s="637"/>
      <c r="H294" s="638"/>
      <c r="I294" s="639"/>
      <c r="J294" s="640"/>
      <c r="K294" s="733"/>
    </row>
    <row r="295" spans="1:11" ht="21" hidden="1" customHeight="1" x14ac:dyDescent="0.25">
      <c r="A295" s="573"/>
      <c r="B295" s="806"/>
      <c r="C295" s="455"/>
      <c r="D295" s="607"/>
      <c r="E295" s="635"/>
      <c r="F295" s="636"/>
      <c r="G295" s="637"/>
      <c r="H295" s="638"/>
      <c r="I295" s="639"/>
      <c r="J295" s="640"/>
      <c r="K295" s="733"/>
    </row>
    <row r="296" spans="1:11" ht="21" hidden="1" customHeight="1" x14ac:dyDescent="0.25">
      <c r="A296" s="573"/>
      <c r="B296" s="797"/>
      <c r="C296" s="455"/>
      <c r="D296" s="607"/>
      <c r="E296" s="635"/>
      <c r="F296" s="636"/>
      <c r="G296" s="637"/>
      <c r="H296" s="638"/>
      <c r="I296" s="639"/>
      <c r="J296" s="640"/>
      <c r="K296" s="733"/>
    </row>
    <row r="297" spans="1:11" ht="21" hidden="1" customHeight="1" x14ac:dyDescent="0.25">
      <c r="A297" s="573"/>
      <c r="B297" s="797"/>
      <c r="C297" s="455"/>
      <c r="D297" s="607"/>
      <c r="E297" s="635"/>
      <c r="F297" s="636"/>
      <c r="G297" s="637"/>
      <c r="H297" s="638"/>
      <c r="I297" s="639"/>
      <c r="J297" s="640"/>
      <c r="K297" s="733"/>
    </row>
    <row r="298" spans="1:11" ht="21" hidden="1" customHeight="1" x14ac:dyDescent="0.25">
      <c r="A298" s="573"/>
      <c r="B298" s="797"/>
      <c r="C298" s="455"/>
      <c r="D298" s="607"/>
      <c r="E298" s="635"/>
      <c r="F298" s="636"/>
      <c r="G298" s="637"/>
      <c r="H298" s="638"/>
      <c r="I298" s="639"/>
      <c r="J298" s="640"/>
      <c r="K298" s="733"/>
    </row>
    <row r="299" spans="1:11" ht="21" hidden="1" customHeight="1" x14ac:dyDescent="0.25">
      <c r="A299" s="573"/>
      <c r="B299" s="797"/>
      <c r="C299" s="455"/>
      <c r="D299" s="607"/>
      <c r="E299" s="759"/>
      <c r="F299" s="636"/>
      <c r="G299" s="643"/>
      <c r="H299" s="638"/>
      <c r="I299" s="639"/>
      <c r="J299" s="640"/>
      <c r="K299" s="733"/>
    </row>
    <row r="300" spans="1:11" ht="21" hidden="1" customHeight="1" x14ac:dyDescent="0.25">
      <c r="A300" s="801" t="s">
        <v>185</v>
      </c>
      <c r="B300" s="809" t="str">
        <f>+[5]ระบบการควบคุมฯ!B1479</f>
        <v>อาคารเรียนน๊อคดาวน์</v>
      </c>
      <c r="C300" s="810" t="str">
        <f>+[5]ระบบการควบคุมฯ!C1479</f>
        <v>ศธ 04002/ว5187 ลว 21 ตค 67ครั้งที่ 5</v>
      </c>
      <c r="D300" s="804">
        <f>+D301</f>
        <v>0</v>
      </c>
      <c r="E300" s="804">
        <f t="shared" ref="E300:J300" si="109">+E301</f>
        <v>0</v>
      </c>
      <c r="F300" s="804">
        <f t="shared" si="109"/>
        <v>0</v>
      </c>
      <c r="G300" s="804">
        <f t="shared" si="109"/>
        <v>0</v>
      </c>
      <c r="H300" s="804">
        <f t="shared" si="109"/>
        <v>0</v>
      </c>
      <c r="I300" s="804">
        <f t="shared" si="109"/>
        <v>0</v>
      </c>
      <c r="J300" s="804">
        <f t="shared" si="109"/>
        <v>0</v>
      </c>
      <c r="K300" s="805"/>
    </row>
    <row r="301" spans="1:11" ht="21" hidden="1" customHeight="1" x14ac:dyDescent="0.25">
      <c r="A301" s="573" t="str">
        <f>+[5]ระบบการควบคุมฯ!A1479</f>
        <v>1.9.6</v>
      </c>
      <c r="B301" s="811" t="str">
        <f>+[5]ระบบการควบคุมฯ!B1480</f>
        <v xml:space="preserve"> โรงเรียนวัดดอนใหญ่</v>
      </c>
      <c r="C301" s="594" t="str">
        <f>+[5]ระบบการควบคุมฯ!C1480</f>
        <v>2000437001000321ZZZZ</v>
      </c>
      <c r="D301" s="607">
        <f>+[5]ระบบการควบคุมฯ!D1479</f>
        <v>0</v>
      </c>
      <c r="E301" s="607">
        <f>+[5]ระบบการควบคุมฯ!G1479+[5]ระบบการควบคุมฯ!H1479</f>
        <v>0</v>
      </c>
      <c r="F301" s="607">
        <f>+[5]ระบบการควบคุมฯ!I1479+[5]ระบบการควบคุมฯ!J1479</f>
        <v>0</v>
      </c>
      <c r="G301" s="607">
        <f>+[5]ระบบการควบคุมฯ!K1479+[5]ระบบการควบคุมฯ!L1479</f>
        <v>0</v>
      </c>
      <c r="H301" s="638"/>
      <c r="I301" s="639"/>
      <c r="J301" s="640">
        <f t="shared" ref="J301" si="110">D301-E301-F301-G301</f>
        <v>0</v>
      </c>
      <c r="K301" s="733"/>
    </row>
    <row r="302" spans="1:11" ht="21" hidden="1" customHeight="1" x14ac:dyDescent="0.25">
      <c r="A302" s="573"/>
      <c r="B302" s="812" t="str">
        <f>+[5]ระบบการควบคุมฯ!B1481</f>
        <v>ครบ 28 พ.ย. 68</v>
      </c>
      <c r="C302" s="813" t="str">
        <f>+[5]ระบบการควบคุมฯ!C1481</f>
        <v>Po4100728818</v>
      </c>
      <c r="D302" s="607"/>
      <c r="E302" s="635"/>
      <c r="F302" s="636"/>
      <c r="G302" s="637"/>
      <c r="H302" s="638"/>
      <c r="I302" s="639"/>
      <c r="J302" s="640"/>
      <c r="K302" s="733"/>
    </row>
    <row r="303" spans="1:11" ht="21" hidden="1" customHeight="1" x14ac:dyDescent="0.25">
      <c r="A303" s="195">
        <f>+[5]ระบบการควบคุมฯ!A1558</f>
        <v>1.1000000000000001</v>
      </c>
      <c r="B303" s="200" t="str">
        <f>+[5]ระบบการควบคุมฯ!B1558</f>
        <v>กิจกรรมส่งเสริมการจัดการศึกษาสำหรับโรงเรียนในโครงการตามพระราชดำริ โรงเรียนเฉลิมพระเกียรติ และโรงเรียนในเขตพื้นที่สูงและถิ่นทุรกันดาร</v>
      </c>
      <c r="C303" s="454" t="str">
        <f>+[5]ระบบการควบคุมฯ!C1558</f>
        <v>20004 70 85806 00000</v>
      </c>
      <c r="D303" s="197" t="e">
        <f>SUM(D304:D305)</f>
        <v>#REF!</v>
      </c>
      <c r="E303" s="197" t="e">
        <f t="shared" ref="E303:J303" si="111">SUM(E304:E305)</f>
        <v>#REF!</v>
      </c>
      <c r="F303" s="197" t="e">
        <f t="shared" si="111"/>
        <v>#REF!</v>
      </c>
      <c r="G303" s="197" t="e">
        <f t="shared" si="111"/>
        <v>#REF!</v>
      </c>
      <c r="H303" s="197" t="e">
        <f t="shared" ca="1" si="111"/>
        <v>#REF!</v>
      </c>
      <c r="I303" s="197" t="e">
        <f t="shared" ca="1" si="111"/>
        <v>#REF!</v>
      </c>
      <c r="J303" s="197" t="e">
        <f t="shared" si="111"/>
        <v>#REF!</v>
      </c>
      <c r="K303" s="185"/>
    </row>
    <row r="304" spans="1:11" ht="42" hidden="1" customHeight="1" x14ac:dyDescent="0.6">
      <c r="A304" s="187"/>
      <c r="B304" s="788" t="str">
        <f>+[5]ระบบการควบคุมฯ!B1559</f>
        <v>งบลงทุน  ค่าครุภัณฑ์ 7011310</v>
      </c>
      <c r="C304" s="452"/>
      <c r="D304" s="13">
        <f>+D306+D319+D322</f>
        <v>0</v>
      </c>
      <c r="E304" s="13">
        <f t="shared" ref="E304:J304" si="112">+E306+E319+E322</f>
        <v>0</v>
      </c>
      <c r="F304" s="13">
        <f t="shared" si="112"/>
        <v>0</v>
      </c>
      <c r="G304" s="13">
        <f t="shared" si="112"/>
        <v>0</v>
      </c>
      <c r="H304" s="13" t="e">
        <f t="shared" ca="1" si="112"/>
        <v>#REF!</v>
      </c>
      <c r="I304" s="13" t="e">
        <f t="shared" ca="1" si="112"/>
        <v>#REF!</v>
      </c>
      <c r="J304" s="13">
        <f t="shared" si="112"/>
        <v>0</v>
      </c>
      <c r="K304" s="193"/>
    </row>
    <row r="305" spans="1:11" ht="21" hidden="1" customHeight="1" x14ac:dyDescent="0.6">
      <c r="A305" s="187"/>
      <c r="B305" s="788" t="str">
        <f>+[5]ระบบการควบคุมฯ!B1560</f>
        <v>งบลงทุน  ค่าที่ดินและสิ่งก่อสร้าง 7011320</v>
      </c>
      <c r="C305" s="452"/>
      <c r="D305" s="13" t="e">
        <f>+D325</f>
        <v>#REF!</v>
      </c>
      <c r="E305" s="13" t="e">
        <f t="shared" ref="E305:J305" si="113">+E325</f>
        <v>#REF!</v>
      </c>
      <c r="F305" s="13" t="e">
        <f t="shared" si="113"/>
        <v>#REF!</v>
      </c>
      <c r="G305" s="13" t="e">
        <f t="shared" si="113"/>
        <v>#REF!</v>
      </c>
      <c r="H305" s="13" t="e">
        <f t="shared" si="113"/>
        <v>#REF!</v>
      </c>
      <c r="I305" s="13" t="e">
        <f t="shared" si="113"/>
        <v>#REF!</v>
      </c>
      <c r="J305" s="13" t="e">
        <f t="shared" si="113"/>
        <v>#REF!</v>
      </c>
      <c r="K305" s="193"/>
    </row>
    <row r="306" spans="1:11" ht="21" hidden="1" customHeight="1" x14ac:dyDescent="0.6">
      <c r="A306" s="187"/>
      <c r="B306" s="788" t="str">
        <f>+[5]ระบบการควบคุมฯ!B1561</f>
        <v>ครุภัณฑ์สำนักงาน 120601</v>
      </c>
      <c r="C306" s="452"/>
      <c r="D306" s="13">
        <f>+D307+D310+D312+D314+D316</f>
        <v>0</v>
      </c>
      <c r="E306" s="13">
        <f t="shared" ref="E306:J306" si="114">+E307+E310+E312+E314+E316</f>
        <v>0</v>
      </c>
      <c r="F306" s="13">
        <f t="shared" si="114"/>
        <v>0</v>
      </c>
      <c r="G306" s="13">
        <f t="shared" si="114"/>
        <v>0</v>
      </c>
      <c r="H306" s="13" t="e">
        <f t="shared" ca="1" si="114"/>
        <v>#REF!</v>
      </c>
      <c r="I306" s="13" t="e">
        <f t="shared" ca="1" si="114"/>
        <v>#REF!</v>
      </c>
      <c r="J306" s="13">
        <f t="shared" si="114"/>
        <v>0</v>
      </c>
      <c r="K306" s="193"/>
    </row>
    <row r="307" spans="1:11" ht="21" hidden="1" customHeight="1" x14ac:dyDescent="0.6">
      <c r="A307" s="814" t="str">
        <f>+[5]ระบบการควบคุมฯ!A1562</f>
        <v>1.10.1.1</v>
      </c>
      <c r="B307" s="448" t="str">
        <f>+[5]ระบบการควบคุมฯ!B1562</f>
        <v>เครื่องถ่ายเอกสารระบบดิจิทัล (ขาว-ดำ) ความเร็ว 40 แผ่นต่อนาที</v>
      </c>
      <c r="C307" s="448" t="str">
        <f>+[5]ระบบการควบคุมฯ!C1562</f>
        <v>ศธ 04002/ว48516  ลว 11  พย 68 ครั้งที่ 66</v>
      </c>
      <c r="D307" s="201">
        <f>SUM(D308:D309)</f>
        <v>0</v>
      </c>
      <c r="E307" s="201">
        <f t="shared" ref="E307:J307" si="115">SUM(E308:E309)</f>
        <v>0</v>
      </c>
      <c r="F307" s="201">
        <f t="shared" si="115"/>
        <v>0</v>
      </c>
      <c r="G307" s="201">
        <f t="shared" si="115"/>
        <v>0</v>
      </c>
      <c r="H307" s="201" t="e">
        <f t="shared" si="115"/>
        <v>#REF!</v>
      </c>
      <c r="I307" s="201" t="e">
        <f t="shared" si="115"/>
        <v>#REF!</v>
      </c>
      <c r="J307" s="201">
        <f t="shared" si="115"/>
        <v>0</v>
      </c>
      <c r="K307" s="202"/>
    </row>
    <row r="308" spans="1:11" ht="21" hidden="1" customHeight="1" x14ac:dyDescent="0.6">
      <c r="A308" s="815" t="str">
        <f>+[5]ระบบการควบคุมฯ!A1563</f>
        <v>1)</v>
      </c>
      <c r="B308" s="815" t="str">
        <f>+[5]ระบบการควบคุมฯ!B1563</f>
        <v>โรงเรียนรวมราษฎร์สามัคคี</v>
      </c>
      <c r="C308" s="455" t="str">
        <f>+[5]ระบบการควบคุมฯ!C1563</f>
        <v>20004370010003114126</v>
      </c>
      <c r="D308" s="10">
        <f>+[5]ระบบการควบคุมฯ!F1563</f>
        <v>0</v>
      </c>
      <c r="E308" s="10">
        <f>+[5]ระบบการควบคุมฯ!G1563+[5]ระบบการควบคุมฯ!H1563</f>
        <v>0</v>
      </c>
      <c r="F308" s="10">
        <f>+[5]ระบบการควบคุมฯ!I1563+[5]ระบบการควบคุมฯ!J1563</f>
        <v>0</v>
      </c>
      <c r="G308" s="10">
        <f>+[5]ระบบการควบคุมฯ!K1563+[5]ระบบการควบคุมฯ!L1563</f>
        <v>0</v>
      </c>
      <c r="H308" s="10" t="e">
        <f>+H330+H339+H380+H384+#REF!+#REF!+#REF!</f>
        <v>#REF!</v>
      </c>
      <c r="I308" s="10" t="e">
        <f>+I330+I339+I380+I384+#REF!+#REF!+#REF!</f>
        <v>#REF!</v>
      </c>
      <c r="J308" s="10">
        <f>+D308-E308-F308-G308</f>
        <v>0</v>
      </c>
      <c r="K308" s="203"/>
    </row>
    <row r="309" spans="1:11" ht="21" hidden="1" customHeight="1" x14ac:dyDescent="0.6">
      <c r="A309" s="815">
        <f>+[5]ระบบการควบคุมฯ!A1564</f>
        <v>0</v>
      </c>
      <c r="B309" s="815" t="str">
        <f>+[5]ระบบการควบคุมฯ!B1564</f>
        <v>โอนกลับส่วนกลาง 3450 บาท</v>
      </c>
      <c r="C309" s="455" t="str">
        <f>+[5]ระบบการควบคุมฯ!C1564</f>
        <v>ศธ 04002/ว5931  ลว 10  เม.ย. 69 ครั้งที่ 419</v>
      </c>
      <c r="D309" s="10">
        <f>+[5]ระบบการควบคุมฯ!F1564</f>
        <v>0</v>
      </c>
      <c r="E309" s="10">
        <f>+[5]ระบบการควบคุมฯ!G1564+[5]ระบบการควบคุมฯ!H1564</f>
        <v>0</v>
      </c>
      <c r="F309" s="10">
        <f>+[5]ระบบการควบคุมฯ!I1564+[5]ระบบการควบคุมฯ!J1564</f>
        <v>0</v>
      </c>
      <c r="G309" s="10">
        <f>+[5]ระบบการควบคุมฯ!K1564+[5]ระบบการควบคุมฯ!L1564</f>
        <v>0</v>
      </c>
      <c r="H309" s="10" t="e">
        <f>+H332+H340+H381+H385+H393+#REF!+#REF!</f>
        <v>#REF!</v>
      </c>
      <c r="I309" s="10" t="e">
        <f>+I332+I340+I381+I385+I393+#REF!+#REF!</f>
        <v>#REF!</v>
      </c>
      <c r="J309" s="10">
        <f>+D309-E309-F309-G309</f>
        <v>0</v>
      </c>
      <c r="K309" s="203"/>
    </row>
    <row r="310" spans="1:11" ht="21" hidden="1" customHeight="1" x14ac:dyDescent="0.25">
      <c r="A310" s="816" t="str">
        <f>+[5]ระบบการควบคุมฯ!A1565</f>
        <v>1.10.1.2</v>
      </c>
      <c r="B310" s="817" t="str">
        <f>+[5]ระบบการควบคุมฯ!B1562</f>
        <v>เครื่องถ่ายเอกสารระบบดิจิทัล (ขาว-ดำ) ความเร็ว 40 แผ่นต่อนาที</v>
      </c>
      <c r="C310" s="448" t="str">
        <f>+[5]ระบบการควบคุมฯ!C1565</f>
        <v>ศธ 04002/ว48516  ลว 11  พย 68 ครั้งที่ 66</v>
      </c>
      <c r="D310" s="17">
        <f>SUM(D311)</f>
        <v>0</v>
      </c>
      <c r="E310" s="17">
        <f t="shared" ref="E310:J310" si="116">SUM(E311)</f>
        <v>0</v>
      </c>
      <c r="F310" s="17">
        <f t="shared" si="116"/>
        <v>0</v>
      </c>
      <c r="G310" s="17">
        <f t="shared" si="116"/>
        <v>0</v>
      </c>
      <c r="H310" s="17" t="e">
        <f t="shared" si="116"/>
        <v>#REF!</v>
      </c>
      <c r="I310" s="17" t="e">
        <f t="shared" si="116"/>
        <v>#REF!</v>
      </c>
      <c r="J310" s="17">
        <f t="shared" si="116"/>
        <v>0</v>
      </c>
      <c r="K310" s="186"/>
    </row>
    <row r="311" spans="1:11" ht="21" hidden="1" customHeight="1" x14ac:dyDescent="0.6">
      <c r="A311" s="815" t="str">
        <f>+[5]ระบบการควบคุมฯ!A1566</f>
        <v>1)</v>
      </c>
      <c r="B311" s="815" t="str">
        <f>+[5]ระบบการควบคุมฯ!B1566</f>
        <v>โรงเรียนร่วมจิตประสาท</v>
      </c>
      <c r="C311" s="455" t="str">
        <f>+[5]ระบบการควบคุมฯ!C1566</f>
        <v>200004370010003114127</v>
      </c>
      <c r="D311" s="10">
        <f>+[5]ระบบการควบคุมฯ!F1566</f>
        <v>0</v>
      </c>
      <c r="E311" s="10">
        <f>+[5]ระบบการควบคุมฯ!G1566+[5]ระบบการควบคุมฯ!H1566</f>
        <v>0</v>
      </c>
      <c r="F311" s="10">
        <f>+[5]ระบบการควบคุมฯ!I1566+[5]ระบบการควบคุมฯ!J1566</f>
        <v>0</v>
      </c>
      <c r="G311" s="10">
        <f>+[5]ระบบการควบคุมฯ!K1566+[5]ระบบการควบคุมฯ!L1566</f>
        <v>0</v>
      </c>
      <c r="H311" s="10" t="e">
        <f>+H334+H342+H383+H389+H394+#REF!+#REF!</f>
        <v>#REF!</v>
      </c>
      <c r="I311" s="10" t="e">
        <f>+I334+I342+I383+I389+I394+#REF!+#REF!</f>
        <v>#REF!</v>
      </c>
      <c r="J311" s="10">
        <f>+D311-E311-F311-G311</f>
        <v>0</v>
      </c>
      <c r="K311" s="203"/>
    </row>
    <row r="312" spans="1:11" ht="21" hidden="1" customHeight="1" x14ac:dyDescent="0.25">
      <c r="A312" s="816" t="str">
        <f>+[5]ระบบการควบคุมฯ!A1567</f>
        <v>1.10.1.3</v>
      </c>
      <c r="B312" s="816" t="str">
        <f>+[5]ระบบการควบคุมฯ!B1567</f>
        <v xml:space="preserve">เก้าอี้ครู </v>
      </c>
      <c r="C312" s="448" t="str">
        <f>+[5]ระบบการควบคุมฯ!C1567</f>
        <v>ศธ 04002/ว5678  ลว 21  พย 67ครั้งที่ 76</v>
      </c>
      <c r="D312" s="17">
        <f>SUM(D313)</f>
        <v>0</v>
      </c>
      <c r="E312" s="17">
        <f t="shared" ref="E312:J312" si="117">SUM(E313)</f>
        <v>0</v>
      </c>
      <c r="F312" s="17">
        <f t="shared" si="117"/>
        <v>0</v>
      </c>
      <c r="G312" s="17">
        <f t="shared" si="117"/>
        <v>0</v>
      </c>
      <c r="H312" s="17" t="e">
        <f t="shared" ca="1" si="117"/>
        <v>#REF!</v>
      </c>
      <c r="I312" s="17" t="e">
        <f t="shared" ca="1" si="117"/>
        <v>#REF!</v>
      </c>
      <c r="J312" s="17">
        <f t="shared" si="117"/>
        <v>0</v>
      </c>
      <c r="K312" s="186"/>
    </row>
    <row r="313" spans="1:11" ht="21" hidden="1" customHeight="1" x14ac:dyDescent="0.6">
      <c r="A313" s="815" t="str">
        <f>+[5]ระบบการควบคุมฯ!A1568</f>
        <v>1)</v>
      </c>
      <c r="B313" s="815" t="str">
        <f>+[5]ระบบการควบคุมฯ!B1568</f>
        <v>โรงเรียนรวมราษฎร์สามัคคี</v>
      </c>
      <c r="C313" s="455" t="str">
        <f>+[5]ระบบการควบคุมฯ!C1568</f>
        <v>20004370010003112868</v>
      </c>
      <c r="D313" s="10">
        <f>+[5]ระบบการควบคุมฯ!F1568</f>
        <v>0</v>
      </c>
      <c r="E313" s="10">
        <f>+[5]ระบบการควบคุมฯ!G1568+[5]ระบบการควบคุมฯ!H1568</f>
        <v>0</v>
      </c>
      <c r="F313" s="10">
        <f>+[5]ระบบการควบคุมฯ!I1568+[5]ระบบการควบคุมฯ!J1568</f>
        <v>0</v>
      </c>
      <c r="G313" s="10">
        <f>+[5]ระบบการควบคุมฯ!K1568+[5]ระบบการควบคุมฯ!L1568</f>
        <v>0</v>
      </c>
      <c r="H313" s="10" t="e">
        <f ca="1">+H336+H344+H385+H391+H396+#REF!+#REF!</f>
        <v>#REF!</v>
      </c>
      <c r="I313" s="10" t="e">
        <f ca="1">+I336+I344+I385+I391+I396+#REF!+#REF!</f>
        <v>#REF!</v>
      </c>
      <c r="J313" s="10">
        <f>+D313-E313-F313-G313</f>
        <v>0</v>
      </c>
      <c r="K313" s="203"/>
    </row>
    <row r="314" spans="1:11" ht="63" hidden="1" customHeight="1" x14ac:dyDescent="0.25">
      <c r="A314" s="816" t="str">
        <f>+[5]ระบบการควบคุมฯ!A1569</f>
        <v>1.10.1.4</v>
      </c>
      <c r="B314" s="816" t="str">
        <f>+[5]ระบบการควบคุมฯ!B1569</f>
        <v>โต๊ะครู จำนวน 2 ตัวๆละ 4,000 บาท</v>
      </c>
      <c r="C314" s="448" t="str">
        <f>+[5]ระบบการควบคุมฯ!C1569</f>
        <v>ศธ 04002/ว5678  ลว 21  พย 67ครั้งที่ 76</v>
      </c>
      <c r="D314" s="17">
        <f>SUM(D315)</f>
        <v>0</v>
      </c>
      <c r="E314" s="17">
        <f t="shared" ref="E314:J314" si="118">SUM(E315)</f>
        <v>0</v>
      </c>
      <c r="F314" s="17">
        <f t="shared" si="118"/>
        <v>0</v>
      </c>
      <c r="G314" s="17">
        <f t="shared" si="118"/>
        <v>0</v>
      </c>
      <c r="H314" s="17" t="e">
        <f t="shared" si="118"/>
        <v>#REF!</v>
      </c>
      <c r="I314" s="17" t="e">
        <f t="shared" si="118"/>
        <v>#REF!</v>
      </c>
      <c r="J314" s="17">
        <f t="shared" si="118"/>
        <v>0</v>
      </c>
      <c r="K314" s="186"/>
    </row>
    <row r="315" spans="1:11" ht="21" hidden="1" customHeight="1" x14ac:dyDescent="0.6">
      <c r="A315" s="815" t="str">
        <f>+[5]ระบบการควบคุมฯ!A1570</f>
        <v>1)</v>
      </c>
      <c r="B315" s="815" t="str">
        <f>+[5]ระบบการควบคุมฯ!B1570</f>
        <v>โรงเรียนรวมราษฎร์สามัคคี</v>
      </c>
      <c r="C315" s="455" t="str">
        <f>+[5]ระบบการควบคุมฯ!C1570</f>
        <v>20004370010003112881</v>
      </c>
      <c r="D315" s="10">
        <f>+[5]ระบบการควบคุมฯ!F1570</f>
        <v>0</v>
      </c>
      <c r="E315" s="10">
        <f>+[5]ระบบการควบคุมฯ!G1570+[5]ระบบการควบคุมฯ!H1570</f>
        <v>0</v>
      </c>
      <c r="F315" s="10">
        <f>+[5]ระบบการควบคุมฯ!I1570+[5]ระบบการควบคุมฯ!J1570</f>
        <v>0</v>
      </c>
      <c r="G315" s="10">
        <f>+[5]ระบบการควบคุมฯ!K1570+[5]ระบบการควบคุมฯ!L1570</f>
        <v>0</v>
      </c>
      <c r="H315" s="10" t="e">
        <f>+H338+H346+H389+#REF!+#REF!+#REF!+#REF!</f>
        <v>#REF!</v>
      </c>
      <c r="I315" s="10" t="e">
        <f>+I338+I346+I389+#REF!+#REF!+#REF!+#REF!</f>
        <v>#REF!</v>
      </c>
      <c r="J315" s="10">
        <f>+D315-E315-F315-G315</f>
        <v>0</v>
      </c>
      <c r="K315" s="203"/>
    </row>
    <row r="316" spans="1:11" ht="21" hidden="1" customHeight="1" x14ac:dyDescent="0.25">
      <c r="A316" s="816" t="str">
        <f>+[5]ระบบการควบคุมฯ!A1571</f>
        <v>1.10.1.5</v>
      </c>
      <c r="B316" s="817" t="str">
        <f>+[5]ระบบการควบคุมฯ!B1571</f>
        <v>พัดลม แบบโคจรติดผนัง ขนาดไม่น้อยกว่า 16 นิ้ว (400 มิลลิเมตร) 11 เครื่องๆละ 1,000 บาท</v>
      </c>
      <c r="C316" s="448" t="str">
        <f>+[5]ระบบการควบคุมฯ!C1571</f>
        <v>ศธ 04002/ว5678  ลว 21  พย 67ครั้งที่ 76</v>
      </c>
      <c r="D316" s="17">
        <f>SUM(D317)</f>
        <v>0</v>
      </c>
      <c r="E316" s="17">
        <f t="shared" ref="E316:J316" si="119">SUM(E317)</f>
        <v>0</v>
      </c>
      <c r="F316" s="17">
        <f t="shared" si="119"/>
        <v>0</v>
      </c>
      <c r="G316" s="17">
        <f t="shared" si="119"/>
        <v>0</v>
      </c>
      <c r="H316" s="17" t="e">
        <f t="shared" ca="1" si="119"/>
        <v>#REF!</v>
      </c>
      <c r="I316" s="17" t="e">
        <f t="shared" ca="1" si="119"/>
        <v>#REF!</v>
      </c>
      <c r="J316" s="17">
        <f t="shared" si="119"/>
        <v>0</v>
      </c>
      <c r="K316" s="186"/>
    </row>
    <row r="317" spans="1:11" ht="21" hidden="1" customHeight="1" x14ac:dyDescent="0.25">
      <c r="A317" s="795" t="str">
        <f>+[5]ระบบการควบคุมฯ!A1572</f>
        <v>1)</v>
      </c>
      <c r="B317" s="795" t="str">
        <f>+[5]ระบบการควบคุมฯ!B1572</f>
        <v xml:space="preserve">โรงเรียนเจริญดีวิทยา </v>
      </c>
      <c r="C317" s="455" t="str">
        <f>+[5]ระบบการควบคุมฯ!C1572</f>
        <v>20004370010003112884</v>
      </c>
      <c r="D317" s="12">
        <f>+[5]ระบบการควบคุมฯ!F1572</f>
        <v>0</v>
      </c>
      <c r="E317" s="12">
        <f>+[5]ระบบการควบคุมฯ!G1572+[5]ระบบการควบคุมฯ!H1572</f>
        <v>0</v>
      </c>
      <c r="F317" s="12">
        <f>+[5]ระบบการควบคุมฯ!I1572+[5]ระบบการควบคุมฯ!J1572</f>
        <v>0</v>
      </c>
      <c r="G317" s="12">
        <f>+[5]ระบบการควบคุมฯ!K1572+[5]ระบบการควบคุมฯ!L1572</f>
        <v>0</v>
      </c>
      <c r="H317" s="12" t="e">
        <f ca="1">+H340+H348+H391+#REF!+#REF!+#REF!+#REF!</f>
        <v>#REF!</v>
      </c>
      <c r="I317" s="12" t="e">
        <f ca="1">+I340+I348+I391+#REF!+#REF!+#REF!+#REF!</f>
        <v>#REF!</v>
      </c>
      <c r="J317" s="12">
        <f>+D317-E317-F317-G317</f>
        <v>0</v>
      </c>
      <c r="K317" s="208"/>
    </row>
    <row r="318" spans="1:11" ht="21" hidden="1" customHeight="1" x14ac:dyDescent="0.25">
      <c r="A318" s="795"/>
      <c r="B318" s="795"/>
      <c r="C318" s="455"/>
      <c r="D318" s="12"/>
      <c r="E318" s="12"/>
      <c r="F318" s="12"/>
      <c r="G318" s="12"/>
      <c r="H318" s="12"/>
      <c r="I318" s="12"/>
      <c r="J318" s="12"/>
      <c r="K318" s="208"/>
    </row>
    <row r="319" spans="1:11" ht="21" hidden="1" customHeight="1" x14ac:dyDescent="0.25">
      <c r="A319" s="818">
        <f>+[5]ระบบการควบคุมฯ!A1574</f>
        <v>0</v>
      </c>
      <c r="B319" s="819" t="str">
        <f>+[5]ระบบการควบคุมฯ!B1574</f>
        <v>ครุภัณฑ์การศึกษา 120611</v>
      </c>
      <c r="C319" s="456">
        <f>+[5]ระบบการควบคุมฯ!C1574</f>
        <v>0</v>
      </c>
      <c r="D319" s="14">
        <f>+D320</f>
        <v>0</v>
      </c>
      <c r="E319" s="14">
        <f t="shared" ref="E319:J319" si="120">+E320</f>
        <v>0</v>
      </c>
      <c r="F319" s="14">
        <f t="shared" si="120"/>
        <v>0</v>
      </c>
      <c r="G319" s="14">
        <f t="shared" si="120"/>
        <v>0</v>
      </c>
      <c r="H319" s="14" t="e">
        <f t="shared" si="120"/>
        <v>#REF!</v>
      </c>
      <c r="I319" s="14" t="e">
        <f t="shared" si="120"/>
        <v>#REF!</v>
      </c>
      <c r="J319" s="14">
        <f t="shared" si="120"/>
        <v>0</v>
      </c>
      <c r="K319" s="204"/>
    </row>
    <row r="320" spans="1:11" ht="21" hidden="1" customHeight="1" x14ac:dyDescent="0.25">
      <c r="A320" s="816" t="str">
        <f>+[5]ระบบการควบคุมฯ!A1575</f>
        <v>1.10.1.6</v>
      </c>
      <c r="B320" s="817" t="str">
        <f>+[5]ระบบการควบคุมฯ!B1575</f>
        <v>โต๊ะเก้าอี้นักเรียน สำหรับนักเรียนประถมศึกษา 30 ชุดๆละ 1,500 บาท</v>
      </c>
      <c r="C320" s="448" t="str">
        <f>+[5]ระบบการควบคุมฯ!C1575</f>
        <v>ศธ 04002/ว5678  ลว 21  พย 67ครั้งที่ 76</v>
      </c>
      <c r="D320" s="17">
        <f>+[5]ระบบการควบคุมฯ!F1575</f>
        <v>0</v>
      </c>
      <c r="E320" s="17">
        <f>+[5]ระบบการควบคุมฯ!G1575+[5]ระบบการควบคุมฯ!H1575</f>
        <v>0</v>
      </c>
      <c r="F320" s="17">
        <f>+[5]ระบบการควบคุมฯ!I1575+[5]ระบบการควบคุมฯ!J1575</f>
        <v>0</v>
      </c>
      <c r="G320" s="17">
        <f>+[5]ระบบการควบคุมฯ!K1575+[5]ระบบการควบคุมฯ!L1575</f>
        <v>0</v>
      </c>
      <c r="H320" s="17" t="e">
        <f>+H343+H351+H393+H396+#REF!+#REF!+#REF!</f>
        <v>#REF!</v>
      </c>
      <c r="I320" s="17" t="e">
        <f>+I343+I351+I393+I396+#REF!+#REF!+#REF!</f>
        <v>#REF!</v>
      </c>
      <c r="J320" s="17">
        <f>+D320-E320-F320-G320</f>
        <v>0</v>
      </c>
      <c r="K320" s="186"/>
    </row>
    <row r="321" spans="1:11" ht="21" hidden="1" customHeight="1" x14ac:dyDescent="0.25">
      <c r="A321" s="820" t="str">
        <f>+[5]ระบบการควบคุมฯ!A1576</f>
        <v>1)</v>
      </c>
      <c r="B321" s="821" t="str">
        <f>+[5]ระบบการควบคุมฯ!B1576</f>
        <v xml:space="preserve">โรงเรียนรวมราษฎร์สามัคคี </v>
      </c>
      <c r="C321" s="457" t="str">
        <f>+[5]ระบบการควบคุมฯ!C1576</f>
        <v>20004370010003112878</v>
      </c>
      <c r="D321" s="260">
        <f>+[5]ระบบการควบคุมฯ!F1576</f>
        <v>0</v>
      </c>
      <c r="E321" s="260">
        <f>+[5]ระบบการควบคุมฯ!G1576+[5]ระบบการควบคุมฯ!H1576</f>
        <v>0</v>
      </c>
      <c r="F321" s="260">
        <f>+[5]ระบบการควบคุมฯ!I1576+[5]ระบบการควบคุมฯ!J1576</f>
        <v>0</v>
      </c>
      <c r="G321" s="260">
        <f>+[5]ระบบการควบคุมฯ!K1576+[5]ระบบการควบคุมฯ!L1576</f>
        <v>0</v>
      </c>
      <c r="H321" s="260" t="e">
        <f>+H344+H352+#REF!+H399+#REF!+#REF!+#REF!</f>
        <v>#REF!</v>
      </c>
      <c r="I321" s="260" t="e">
        <f>+I344+I352+#REF!+I399+#REF!+#REF!+#REF!</f>
        <v>#REF!</v>
      </c>
      <c r="J321" s="260">
        <f>+D321-E321-F321-G321</f>
        <v>0</v>
      </c>
      <c r="K321" s="315"/>
    </row>
    <row r="322" spans="1:11" ht="21" hidden="1" customHeight="1" x14ac:dyDescent="0.25">
      <c r="A322" s="818">
        <f>+[5]ระบบการควบคุมฯ!A1578</f>
        <v>0</v>
      </c>
      <c r="B322" s="819" t="str">
        <f>+[5]ระบบการควบคุมฯ!B1578</f>
        <v>ครุภัณฑ์งานบ้านงานครัว 120612</v>
      </c>
      <c r="C322" s="456">
        <f>+[5]ระบบการควบคุมฯ!C1578</f>
        <v>0</v>
      </c>
      <c r="D322" s="14">
        <f>+[5]ระบบการควบคุมฯ!F1578</f>
        <v>0</v>
      </c>
      <c r="E322" s="14">
        <f>+[5]ระบบการควบคุมฯ!G1578+[5]ระบบการควบคุมฯ!H1578</f>
        <v>0</v>
      </c>
      <c r="F322" s="14">
        <f>+[5]ระบบการควบคุมฯ!I1578+[5]ระบบการควบคุมฯ!J1578</f>
        <v>0</v>
      </c>
      <c r="G322" s="14">
        <f>+[5]ระบบการควบคุมฯ!K1578+[5]ระบบการควบคุมฯ!L1578</f>
        <v>0</v>
      </c>
      <c r="H322" s="14" t="e">
        <f>+H346+H354+H395+#REF!+#REF!+#REF!+#REF!</f>
        <v>#REF!</v>
      </c>
      <c r="I322" s="14" t="e">
        <f>+I346+I354+I395+#REF!+#REF!+#REF!+#REF!</f>
        <v>#REF!</v>
      </c>
      <c r="J322" s="14">
        <f>+D322-E322-F322-G322</f>
        <v>0</v>
      </c>
      <c r="K322" s="204"/>
    </row>
    <row r="323" spans="1:11" ht="21" hidden="1" customHeight="1" x14ac:dyDescent="0.25">
      <c r="A323" s="816" t="str">
        <f>+[5]ระบบการควบคุมฯ!A1579</f>
        <v>1.10.1.7</v>
      </c>
      <c r="B323" s="817" t="str">
        <f>+[5]ระบบการควบคุมฯ!B1579</f>
        <v xml:space="preserve">เครื่องตัดแต่งพุ่มไม้ ขนาด 22 นิ้ว </v>
      </c>
      <c r="C323" s="448" t="str">
        <f>+[5]ระบบการควบคุมฯ!C1579</f>
        <v>ศธ 04002/ว48516  ลว 11  พย 68 ครั้งที่ 66</v>
      </c>
      <c r="D323" s="17">
        <f>+[5]ระบบการควบคุมฯ!F1579</f>
        <v>0</v>
      </c>
      <c r="E323" s="17">
        <f>+[5]ระบบการควบคุมฯ!G1579+[5]ระบบการควบคุมฯ!H1579</f>
        <v>0</v>
      </c>
      <c r="F323" s="17">
        <f>+[5]ระบบการควบคุมฯ!I1579+[5]ระบบการควบคุมฯ!J1579</f>
        <v>0</v>
      </c>
      <c r="G323" s="17">
        <f>+[5]ระบบการควบคุมฯ!K1579+[5]ระบบการควบคุมฯ!L1579</f>
        <v>0</v>
      </c>
      <c r="H323" s="17" t="e">
        <f>+H347+H355+H396+#REF!+#REF!+#REF!+#REF!</f>
        <v>#REF!</v>
      </c>
      <c r="I323" s="17" t="e">
        <f>+I347+I355+I396+#REF!+#REF!+#REF!+#REF!</f>
        <v>#REF!</v>
      </c>
      <c r="J323" s="17">
        <f>+D323-E323-F323-G323</f>
        <v>0</v>
      </c>
      <c r="K323" s="186"/>
    </row>
    <row r="324" spans="1:11" ht="21" hidden="1" customHeight="1" x14ac:dyDescent="0.6">
      <c r="A324" s="815" t="str">
        <f>+[5]ระบบการควบคุมฯ!A1580</f>
        <v>1)</v>
      </c>
      <c r="B324" s="822" t="str">
        <f>+[5]ระบบการควบคุมฯ!B1580</f>
        <v>โรงเรียนเจริญดีวิทยา</v>
      </c>
      <c r="C324" s="457" t="str">
        <f>+[5]ระบบการควบคุมฯ!C1580</f>
        <v>20004370010003114125</v>
      </c>
      <c r="D324" s="10">
        <f>+[5]ระบบการควบคุมฯ!F1580</f>
        <v>0</v>
      </c>
      <c r="E324" s="10">
        <f>+[5]ระบบการควบคุมฯ!G1580+[5]ระบบการควบคุมฯ!H1580</f>
        <v>0</v>
      </c>
      <c r="F324" s="10">
        <f>+[5]ระบบการควบคุมฯ!I1580+[5]ระบบการควบคุมฯ!J1580</f>
        <v>0</v>
      </c>
      <c r="G324" s="10">
        <f>+[5]ระบบการควบคุมฯ!K1580+[5]ระบบการควบคุมฯ!L1580</f>
        <v>0</v>
      </c>
      <c r="H324" s="10" t="e">
        <f>+H348+H356+H399+#REF!+#REF!+#REF!+#REF!</f>
        <v>#REF!</v>
      </c>
      <c r="I324" s="10" t="e">
        <f>+I348+I356+I399+#REF!+#REF!+#REF!+#REF!</f>
        <v>#REF!</v>
      </c>
      <c r="J324" s="10">
        <f>+D324-E324-F324-G324</f>
        <v>0</v>
      </c>
      <c r="K324" s="203"/>
    </row>
    <row r="325" spans="1:11" ht="21" hidden="1" customHeight="1" x14ac:dyDescent="0.6">
      <c r="A325" s="187"/>
      <c r="B325" s="788" t="s">
        <v>133</v>
      </c>
      <c r="C325" s="452"/>
      <c r="D325" s="13" t="e">
        <f>+D326+D329</f>
        <v>#REF!</v>
      </c>
      <c r="E325" s="13" t="e">
        <f t="shared" ref="E325:K325" si="121">+E326+E329</f>
        <v>#REF!</v>
      </c>
      <c r="F325" s="13" t="e">
        <f t="shared" si="121"/>
        <v>#REF!</v>
      </c>
      <c r="G325" s="13" t="e">
        <f t="shared" si="121"/>
        <v>#REF!</v>
      </c>
      <c r="H325" s="13" t="e">
        <f t="shared" si="121"/>
        <v>#REF!</v>
      </c>
      <c r="I325" s="13" t="e">
        <f t="shared" si="121"/>
        <v>#REF!</v>
      </c>
      <c r="J325" s="13" t="e">
        <f t="shared" si="121"/>
        <v>#REF!</v>
      </c>
      <c r="K325" s="13">
        <f t="shared" si="121"/>
        <v>0</v>
      </c>
    </row>
    <row r="326" spans="1:11" ht="21" hidden="1" customHeight="1" x14ac:dyDescent="0.25">
      <c r="A326" s="198" t="str">
        <f>+[5]ระบบการควบคุมฯ!A1594</f>
        <v>1.10.2.1</v>
      </c>
      <c r="B326" s="316" t="str">
        <f>+[5]ระบบการควบคุมฯ!B1594</f>
        <v>ปรับปรุงซ่อมแซมอาคารเรียนอาคารประกอบและสิ่งก่อสร้างอื่น</v>
      </c>
      <c r="C326" s="458" t="str">
        <f>+[5]ระบบการควบคุมฯ!C1594</f>
        <v>ศธ 04002/ว47982  ลว 4 พย 68 ครั้งที่ 42</v>
      </c>
      <c r="D326" s="17">
        <f>SUM(D327:D328)</f>
        <v>0</v>
      </c>
      <c r="E326" s="17">
        <f t="shared" ref="E326:J326" si="122">SUM(E327:E328)</f>
        <v>0</v>
      </c>
      <c r="F326" s="17">
        <f t="shared" si="122"/>
        <v>0</v>
      </c>
      <c r="G326" s="17">
        <f t="shared" si="122"/>
        <v>0</v>
      </c>
      <c r="H326" s="17">
        <f t="shared" si="122"/>
        <v>0</v>
      </c>
      <c r="I326" s="17">
        <f t="shared" si="122"/>
        <v>0</v>
      </c>
      <c r="J326" s="17">
        <f t="shared" si="122"/>
        <v>0</v>
      </c>
      <c r="K326" s="186"/>
    </row>
    <row r="327" spans="1:11" ht="21" hidden="1" customHeight="1" x14ac:dyDescent="0.25">
      <c r="A327" s="205" t="str">
        <f>+[5]ระบบการควบคุมฯ!A1595</f>
        <v>1)</v>
      </c>
      <c r="B327" s="205" t="str">
        <f>+[5]ระบบการควบคุมฯ!B1595</f>
        <v>โรงเรียนร่วมใจประสิทธิ์</v>
      </c>
      <c r="C327" s="459" t="str">
        <f>+[5]ระบบการควบคุมฯ!C1595</f>
        <v xml:space="preserve">20004370010003215751 </v>
      </c>
      <c r="D327" s="205">
        <f>+[5]ระบบการควบคุมฯ!F1595</f>
        <v>0</v>
      </c>
      <c r="E327" s="635">
        <f>+[5]ระบบการควบคุมฯ!G11640+[5]ระบบการควบคุมฯ!H1595</f>
        <v>0</v>
      </c>
      <c r="F327" s="636">
        <f>+[5]ระบบการควบคุมฯ!I1595+[5]ระบบการควบคุมฯ!J1595</f>
        <v>0</v>
      </c>
      <c r="G327" s="637">
        <f>+[5]ระบบการควบคุมฯ!K1595+[5]ระบบการควบคุมฯ!L1595</f>
        <v>0</v>
      </c>
      <c r="H327" s="638"/>
      <c r="I327" s="639"/>
      <c r="J327" s="640">
        <f t="shared" ref="J327:J328" si="123">D327-E327-F327-G327</f>
        <v>0</v>
      </c>
      <c r="K327" s="733"/>
    </row>
    <row r="328" spans="1:11" ht="21" hidden="1" customHeight="1" x14ac:dyDescent="0.25">
      <c r="A328" s="573"/>
      <c r="B328" s="12" t="str">
        <f>+'[5]ควบคุมสิ่งก่อสร้าง 37001 '!D307</f>
        <v>ครบวันที่ 15 มค 69</v>
      </c>
      <c r="C328" s="767">
        <f>+'[5]ควบคุมสิ่งก่อสร้าง 37001 '!C307</f>
        <v>4100751602</v>
      </c>
      <c r="D328" s="607"/>
      <c r="E328" s="1110"/>
      <c r="F328" s="607"/>
      <c r="G328" s="670"/>
      <c r="H328" s="651"/>
      <c r="I328" s="652"/>
      <c r="J328" s="653">
        <f t="shared" si="123"/>
        <v>0</v>
      </c>
      <c r="K328" s="733"/>
    </row>
    <row r="329" spans="1:11" ht="21" hidden="1" customHeight="1" x14ac:dyDescent="0.25">
      <c r="A329" s="198" t="str">
        <f>+[5]ระบบการควบคุมฯ!A1599</f>
        <v>1.10.2.2</v>
      </c>
      <c r="B329" s="206" t="str">
        <f>+[5]ระบบการควบคุมฯ!B1599</f>
        <v xml:space="preserve">ห้องน้ำห้องส้วมนักเรียนชาย 6 ที่/49 </v>
      </c>
      <c r="C329" s="458" t="str">
        <f>+[5]ระบบการควบคุมฯ!C1599</f>
        <v>ศธ 04002/ว5644  ลว 19 พย 67ครั้งที่ 69</v>
      </c>
      <c r="D329" s="17" t="e">
        <f>SUM(D330:D337)</f>
        <v>#REF!</v>
      </c>
      <c r="E329" s="17" t="e">
        <f t="shared" ref="E329:J329" si="124">SUM(E330:E337)</f>
        <v>#REF!</v>
      </c>
      <c r="F329" s="17" t="e">
        <f t="shared" si="124"/>
        <v>#REF!</v>
      </c>
      <c r="G329" s="17" t="e">
        <f t="shared" si="124"/>
        <v>#REF!</v>
      </c>
      <c r="H329" s="17" t="e">
        <f t="shared" si="124"/>
        <v>#REF!</v>
      </c>
      <c r="I329" s="17" t="e">
        <f t="shared" si="124"/>
        <v>#REF!</v>
      </c>
      <c r="J329" s="17" t="e">
        <f t="shared" si="124"/>
        <v>#REF!</v>
      </c>
      <c r="K329" s="186"/>
    </row>
    <row r="330" spans="1:11" ht="21" hidden="1" customHeight="1" x14ac:dyDescent="0.25">
      <c r="A330" s="205" t="str">
        <f>+[5]ระบบการควบคุมฯ!A1601</f>
        <v>1)</v>
      </c>
      <c r="B330" s="205" t="str">
        <f>+[5]ระบบการควบคุมฯ!B1601</f>
        <v>โรงเรียนเจริญดีวิทยา</v>
      </c>
      <c r="C330" s="459" t="str">
        <f>+[5]ระบบการควบคุมฯ!C1601</f>
        <v>20004370010003214866</v>
      </c>
      <c r="D330" s="205">
        <f>+[5]ระบบการควบคุมฯ!F1601</f>
        <v>0</v>
      </c>
      <c r="E330" s="1110">
        <f>+[5]ระบบการควบคุมฯ!G1601+[5]ระบบการควบคุมฯ!H1601</f>
        <v>0</v>
      </c>
      <c r="F330" s="607">
        <f>+[5]ระบบการควบคุมฯ!I1601+[5]ระบบการควบคุมฯ!J1601</f>
        <v>0</v>
      </c>
      <c r="G330" s="670">
        <f>+[5]ระบบการควบคุมฯ!K1601+[5]ระบบการควบคุมฯ!L1601</f>
        <v>0</v>
      </c>
      <c r="H330" s="651"/>
      <c r="I330" s="652"/>
      <c r="J330" s="653">
        <f t="shared" ref="J330:J332" si="125">D330-E330-F330-G330</f>
        <v>0</v>
      </c>
      <c r="K330" s="733"/>
    </row>
    <row r="331" spans="1:11" ht="21" hidden="1" customHeight="1" x14ac:dyDescent="0.25">
      <c r="A331" s="205"/>
      <c r="B331" s="205" t="str">
        <f>+'[5]ควบคุมสิ่งก่อสร้าง 37001 '!E314</f>
        <v>ครบ 14 มีค 68</v>
      </c>
      <c r="C331" s="459" t="str">
        <f>+'[5]ควบคุมสิ่งก่อสร้าง 37001 '!C314</f>
        <v>4100569081 / 14 ม.ค.68</v>
      </c>
      <c r="D331" s="205"/>
      <c r="E331" s="1110"/>
      <c r="F331" s="607"/>
      <c r="G331" s="670"/>
      <c r="H331" s="651"/>
      <c r="I331" s="652"/>
      <c r="J331" s="653"/>
      <c r="K331" s="733"/>
    </row>
    <row r="332" spans="1:11" ht="21" hidden="1" customHeight="1" x14ac:dyDescent="0.25">
      <c r="A332" s="573"/>
      <c r="B332" s="205" t="str">
        <f>+'[5]ควบคุมสิ่งก่อสร้าง 37001 '!E315</f>
        <v>งวดที่ 1 158,895 บาท</v>
      </c>
      <c r="C332" s="457" t="str">
        <f>+'[5]ควบคุมสิ่งก่อสร้าง 37001 '!D315</f>
        <v>ครบ 13 ก.พ.68</v>
      </c>
      <c r="D332" s="607"/>
      <c r="E332" s="1110"/>
      <c r="F332" s="607"/>
      <c r="G332" s="670"/>
      <c r="H332" s="651"/>
      <c r="I332" s="652"/>
      <c r="J332" s="653">
        <f t="shared" si="125"/>
        <v>0</v>
      </c>
      <c r="K332" s="733"/>
    </row>
    <row r="333" spans="1:11" ht="21" hidden="1" customHeight="1" x14ac:dyDescent="0.25">
      <c r="A333" s="573"/>
      <c r="B333" s="205" t="str">
        <f>+'[5]ควบคุมสิ่งก่อสร้าง 37001 '!E316</f>
        <v>งวดที่ 2 158,895 บาท</v>
      </c>
      <c r="C333" s="457" t="str">
        <f>+'[5]ควบคุมสิ่งก่อสร้าง 37001 '!D316</f>
        <v>ครบ 15 มี.ค.68</v>
      </c>
      <c r="D333" s="607"/>
      <c r="E333" s="1110"/>
      <c r="F333" s="607"/>
      <c r="G333" s="670"/>
      <c r="H333" s="651"/>
      <c r="I333" s="652"/>
      <c r="J333" s="653"/>
      <c r="K333" s="733"/>
    </row>
    <row r="334" spans="1:11" ht="21" hidden="1" customHeight="1" x14ac:dyDescent="0.25">
      <c r="A334" s="573"/>
      <c r="B334" s="205" t="str">
        <f>+'[5]ควบคุมสิ่งก่อสร้าง 37001 '!E317</f>
        <v>งวดที่ 3 211,860 บาท</v>
      </c>
      <c r="C334" s="457" t="str">
        <f>+'[5]ควบคุมสิ่งก่อสร้าง 37001 '!D317</f>
        <v>ครบ 14 เมย. 68</v>
      </c>
      <c r="D334" s="607"/>
      <c r="E334" s="1110"/>
      <c r="F334" s="607"/>
      <c r="G334" s="670"/>
      <c r="H334" s="651"/>
      <c r="I334" s="652"/>
      <c r="J334" s="653"/>
      <c r="K334" s="733"/>
    </row>
    <row r="335" spans="1:11" ht="21" hidden="1" customHeight="1" x14ac:dyDescent="0.25">
      <c r="A335" s="573"/>
      <c r="B335" s="797"/>
      <c r="C335" s="455"/>
      <c r="D335" s="607"/>
      <c r="E335" s="1110"/>
      <c r="F335" s="607"/>
      <c r="G335" s="670"/>
      <c r="H335" s="651"/>
      <c r="I335" s="652"/>
      <c r="J335" s="653"/>
      <c r="K335" s="733"/>
    </row>
    <row r="336" spans="1:11" ht="21" hidden="1" customHeight="1" x14ac:dyDescent="0.25">
      <c r="A336" s="573"/>
      <c r="B336" s="823"/>
      <c r="C336" s="455"/>
      <c r="D336" s="607"/>
      <c r="E336" s="1110"/>
      <c r="F336" s="607"/>
      <c r="G336" s="670"/>
      <c r="H336" s="651"/>
      <c r="I336" s="652"/>
      <c r="J336" s="653"/>
      <c r="K336" s="733"/>
    </row>
    <row r="337" spans="1:11" ht="21" hidden="1" customHeight="1" x14ac:dyDescent="0.25">
      <c r="A337" s="214">
        <f>+[5]ระบบการควบคุมฯ!A1558</f>
        <v>1.1000000000000001</v>
      </c>
      <c r="B337" s="184" t="str">
        <f>+[5]ระบบการควบคุมฯ!B1558</f>
        <v>กิจกรรมส่งเสริมการจัดการศึกษาสำหรับโรงเรียนในโครงการตามพระราชดำริ โรงเรียนเฉลิมพระเกียรติ และโรงเรียนในเขตพื้นที่สูงและถิ่นทุรกันดาร</v>
      </c>
      <c r="C337" s="563" t="str">
        <f>+[5]ระบบการควบคุมฯ!C1558</f>
        <v>20004 70 85806 00000</v>
      </c>
      <c r="D337" s="16" t="e">
        <f>+D338+D339</f>
        <v>#REF!</v>
      </c>
      <c r="E337" s="16" t="e">
        <f t="shared" ref="E337:J337" si="126">+E338+E339</f>
        <v>#REF!</v>
      </c>
      <c r="F337" s="16" t="e">
        <f t="shared" si="126"/>
        <v>#REF!</v>
      </c>
      <c r="G337" s="16" t="e">
        <f t="shared" si="126"/>
        <v>#REF!</v>
      </c>
      <c r="H337" s="16" t="e">
        <f t="shared" si="126"/>
        <v>#REF!</v>
      </c>
      <c r="I337" s="16" t="e">
        <f t="shared" si="126"/>
        <v>#REF!</v>
      </c>
      <c r="J337" s="16" t="e">
        <f t="shared" si="126"/>
        <v>#REF!</v>
      </c>
      <c r="K337" s="185"/>
    </row>
    <row r="338" spans="1:11" ht="21" hidden="1" customHeight="1" x14ac:dyDescent="0.25">
      <c r="A338" s="214"/>
      <c r="B338" s="1111" t="str">
        <f>+B113</f>
        <v>งบลงทุน ครุภัณฑ์ 7011310</v>
      </c>
      <c r="C338" s="719"/>
      <c r="D338" s="14">
        <f>+D340+D344</f>
        <v>0</v>
      </c>
      <c r="E338" s="14">
        <f t="shared" ref="E338:J338" si="127">+E340+E344</f>
        <v>0</v>
      </c>
      <c r="F338" s="14">
        <f t="shared" si="127"/>
        <v>0</v>
      </c>
      <c r="G338" s="14">
        <f t="shared" si="127"/>
        <v>0</v>
      </c>
      <c r="H338" s="14">
        <f t="shared" si="127"/>
        <v>0</v>
      </c>
      <c r="I338" s="14">
        <f t="shared" si="127"/>
        <v>0</v>
      </c>
      <c r="J338" s="14">
        <f t="shared" si="127"/>
        <v>0</v>
      </c>
      <c r="K338" s="190"/>
    </row>
    <row r="339" spans="1:11" ht="21" hidden="1" customHeight="1" x14ac:dyDescent="0.25">
      <c r="A339" s="214"/>
      <c r="B339" s="1111" t="str">
        <f>+[5]งบลงทุน69!B199</f>
        <v>ค่าที่ดินและสิ่งก่อสร้าง 7011320</v>
      </c>
      <c r="C339" s="719"/>
      <c r="D339" s="14" t="e">
        <f>+D364</f>
        <v>#REF!</v>
      </c>
      <c r="E339" s="14" t="e">
        <f t="shared" ref="E339:J339" si="128">+E364</f>
        <v>#REF!</v>
      </c>
      <c r="F339" s="14" t="e">
        <f t="shared" si="128"/>
        <v>#REF!</v>
      </c>
      <c r="G339" s="14" t="e">
        <f t="shared" si="128"/>
        <v>#REF!</v>
      </c>
      <c r="H339" s="14" t="e">
        <f t="shared" si="128"/>
        <v>#REF!</v>
      </c>
      <c r="I339" s="14" t="e">
        <f t="shared" si="128"/>
        <v>#REF!</v>
      </c>
      <c r="J339" s="14" t="e">
        <f t="shared" si="128"/>
        <v>#REF!</v>
      </c>
      <c r="K339" s="190"/>
    </row>
    <row r="340" spans="1:11" ht="21" hidden="1" customHeight="1" x14ac:dyDescent="0.6">
      <c r="A340" s="187"/>
      <c r="B340" s="192" t="str">
        <f>+[5]ระบบการควบคุมฯ!B1574</f>
        <v>ครุภัณฑ์การศึกษา 120611</v>
      </c>
      <c r="C340" s="452"/>
      <c r="D340" s="13">
        <f>+D341</f>
        <v>0</v>
      </c>
      <c r="E340" s="13">
        <f t="shared" ref="E340:J340" si="129">+E341</f>
        <v>0</v>
      </c>
      <c r="F340" s="13">
        <f t="shared" si="129"/>
        <v>0</v>
      </c>
      <c r="G340" s="13">
        <f t="shared" si="129"/>
        <v>0</v>
      </c>
      <c r="H340" s="13">
        <f t="shared" si="129"/>
        <v>0</v>
      </c>
      <c r="I340" s="13">
        <f t="shared" si="129"/>
        <v>0</v>
      </c>
      <c r="J340" s="13">
        <f t="shared" si="129"/>
        <v>0</v>
      </c>
      <c r="K340" s="193"/>
    </row>
    <row r="341" spans="1:11" ht="21" hidden="1" customHeight="1" x14ac:dyDescent="0.25">
      <c r="A341" s="824" t="str">
        <f>+[5]ระบบการควบคุมฯ!A1575</f>
        <v>1.10.1.6</v>
      </c>
      <c r="B341" s="825" t="str">
        <f>+[5]ระบบการควบคุมฯ!B1575</f>
        <v>โต๊ะเก้าอี้นักเรียน สำหรับนักเรียนประถมศึกษา 30 ชุดๆละ 1,500 บาท</v>
      </c>
      <c r="C341" s="803" t="str">
        <f>+[5]ระบบการควบคุมฯ!C1575</f>
        <v>ศธ 04002/ว5678  ลว 21  พย 67ครั้งที่ 76</v>
      </c>
      <c r="D341" s="804">
        <f>SUM(D342:D343)</f>
        <v>0</v>
      </c>
      <c r="E341" s="804">
        <f t="shared" ref="E341:J341" si="130">SUM(E342:E343)</f>
        <v>0</v>
      </c>
      <c r="F341" s="804">
        <f t="shared" si="130"/>
        <v>0</v>
      </c>
      <c r="G341" s="804">
        <f t="shared" si="130"/>
        <v>0</v>
      </c>
      <c r="H341" s="804">
        <f t="shared" si="130"/>
        <v>0</v>
      </c>
      <c r="I341" s="804">
        <f t="shared" si="130"/>
        <v>0</v>
      </c>
      <c r="J341" s="804">
        <f t="shared" si="130"/>
        <v>0</v>
      </c>
      <c r="K341" s="826"/>
    </row>
    <row r="342" spans="1:11" ht="21" hidden="1" customHeight="1" x14ac:dyDescent="0.6">
      <c r="A342" s="731" t="str">
        <f>+[5]ระบบการควบคุมฯ!A1576</f>
        <v>1)</v>
      </c>
      <c r="B342" s="574" t="str">
        <f>+[5]ระบบการควบคุมฯ!B1576</f>
        <v xml:space="preserve">โรงเรียนรวมราษฎร์สามัคคี </v>
      </c>
      <c r="C342" s="455" t="str">
        <f>+[5]ระบบการควบคุมฯ!C1576</f>
        <v>20004370010003112878</v>
      </c>
      <c r="D342" s="575"/>
      <c r="E342" s="575"/>
      <c r="F342" s="575"/>
      <c r="G342" s="575"/>
      <c r="H342" s="575"/>
      <c r="I342" s="575"/>
      <c r="J342" s="607">
        <f>+D342-E342-G342</f>
        <v>0</v>
      </c>
      <c r="K342" s="827"/>
    </row>
    <row r="343" spans="1:11" ht="21" hidden="1" customHeight="1" x14ac:dyDescent="0.6">
      <c r="A343" s="731">
        <f>+[5]ระบบการควบคุมฯ!A1577</f>
        <v>0</v>
      </c>
      <c r="B343" s="574">
        <f>+[5]ระบบการควบคุมฯ!B1577</f>
        <v>0</v>
      </c>
      <c r="C343" s="455">
        <f>+[5]ระบบการควบคุมฯ!C1577</f>
        <v>0</v>
      </c>
      <c r="D343" s="575"/>
      <c r="E343" s="575"/>
      <c r="F343" s="575"/>
      <c r="G343" s="575"/>
      <c r="H343" s="575"/>
      <c r="I343" s="575"/>
      <c r="J343" s="607">
        <f>+D343-E343-G343</f>
        <v>0</v>
      </c>
      <c r="K343" s="827"/>
    </row>
    <row r="344" spans="1:11" ht="21" hidden="1" customHeight="1" x14ac:dyDescent="0.6">
      <c r="A344" s="828">
        <f>+[5]ระบบการควบคุมฯ!A1578</f>
        <v>0</v>
      </c>
      <c r="B344" s="581" t="str">
        <f>+[5]ระบบการควบคุมฯ!B1578</f>
        <v>ครุภัณฑ์งานบ้านงานครัว 120612</v>
      </c>
      <c r="C344" s="452"/>
      <c r="D344" s="582">
        <f t="shared" ref="D344:J344" si="131">+D345+D350+D353+D356+D360</f>
        <v>0</v>
      </c>
      <c r="E344" s="582">
        <f t="shared" si="131"/>
        <v>0</v>
      </c>
      <c r="F344" s="582">
        <f t="shared" si="131"/>
        <v>0</v>
      </c>
      <c r="G344" s="582">
        <f t="shared" si="131"/>
        <v>0</v>
      </c>
      <c r="H344" s="582">
        <f t="shared" si="131"/>
        <v>0</v>
      </c>
      <c r="I344" s="582">
        <f t="shared" si="131"/>
        <v>0</v>
      </c>
      <c r="J344" s="582">
        <f t="shared" si="131"/>
        <v>0</v>
      </c>
      <c r="K344" s="829">
        <f>+K378</f>
        <v>0</v>
      </c>
    </row>
    <row r="345" spans="1:11" ht="21" hidden="1" customHeight="1" x14ac:dyDescent="0.25">
      <c r="A345" s="824" t="str">
        <f>+[5]ระบบการควบคุมฯ!A1579</f>
        <v>1.10.1.7</v>
      </c>
      <c r="B345" s="825" t="str">
        <f>+[5]ระบบการควบคุมฯ!B1579</f>
        <v xml:space="preserve">เครื่องตัดแต่งพุ่มไม้ ขนาด 22 นิ้ว </v>
      </c>
      <c r="C345" s="803" t="str">
        <f>+[5]ระบบการควบคุมฯ!C1579</f>
        <v>ศธ 04002/ว48516  ลว 11  พย 68 ครั้งที่ 66</v>
      </c>
      <c r="D345" s="804">
        <f>SUM(D346:D349)</f>
        <v>0</v>
      </c>
      <c r="E345" s="804">
        <f t="shared" ref="E345:J345" si="132">SUM(E346:E349)</f>
        <v>0</v>
      </c>
      <c r="F345" s="804">
        <f t="shared" si="132"/>
        <v>0</v>
      </c>
      <c r="G345" s="804">
        <f t="shared" si="132"/>
        <v>0</v>
      </c>
      <c r="H345" s="804">
        <f t="shared" si="132"/>
        <v>0</v>
      </c>
      <c r="I345" s="804">
        <f t="shared" si="132"/>
        <v>0</v>
      </c>
      <c r="J345" s="804">
        <f t="shared" si="132"/>
        <v>0</v>
      </c>
      <c r="K345" s="826"/>
    </row>
    <row r="346" spans="1:11" ht="21" hidden="1" customHeight="1" x14ac:dyDescent="0.6">
      <c r="A346" s="731" t="str">
        <f>+[5]ระบบการควบคุมฯ!A1580</f>
        <v>1)</v>
      </c>
      <c r="B346" s="574" t="str">
        <f>+[5]ระบบการควบคุมฯ!B1580</f>
        <v>โรงเรียนเจริญดีวิทยา</v>
      </c>
      <c r="C346" s="455" t="str">
        <f>+[5]ระบบการควบคุมฯ!C1580</f>
        <v>20004370010003114125</v>
      </c>
      <c r="D346" s="575"/>
      <c r="E346" s="575"/>
      <c r="F346" s="575"/>
      <c r="G346" s="575"/>
      <c r="H346" s="575"/>
      <c r="I346" s="575"/>
      <c r="J346" s="607">
        <f>+D346-E346-G346</f>
        <v>0</v>
      </c>
      <c r="K346" s="827"/>
    </row>
    <row r="347" spans="1:11" ht="63" hidden="1" customHeight="1" x14ac:dyDescent="0.6">
      <c r="A347" s="731">
        <f>+[5]ระบบการควบคุมฯ!A1581</f>
        <v>0</v>
      </c>
      <c r="B347" s="574" t="str">
        <f>+[5]ระบบการควบคุมฯ!B1581</f>
        <v>โอนกลับส่วน 1500</v>
      </c>
      <c r="C347" s="455" t="str">
        <f>+[5]ระบบการควบคุมฯ!C1581</f>
        <v>ศธ 04002/ว5931  ลว 9 เม.ย.69 ครั้งที่ 419</v>
      </c>
      <c r="D347" s="575"/>
      <c r="E347" s="575"/>
      <c r="F347" s="575"/>
      <c r="G347" s="575"/>
      <c r="H347" s="575"/>
      <c r="I347" s="575"/>
      <c r="J347" s="607">
        <f>+D347-E347-G347</f>
        <v>0</v>
      </c>
      <c r="K347" s="827"/>
    </row>
    <row r="348" spans="1:11" ht="21" hidden="1" customHeight="1" x14ac:dyDescent="0.6">
      <c r="A348" s="731">
        <f>+[5]ระบบการควบคุมฯ!A1582</f>
        <v>0</v>
      </c>
      <c r="B348" s="574">
        <f>+[5]ระบบการควบคุมฯ!B1582</f>
        <v>0</v>
      </c>
      <c r="C348" s="455">
        <f>+[5]ระบบการควบคุมฯ!C1582</f>
        <v>0</v>
      </c>
      <c r="D348" s="575"/>
      <c r="E348" s="575"/>
      <c r="F348" s="575"/>
      <c r="G348" s="575"/>
      <c r="H348" s="575"/>
      <c r="I348" s="575"/>
      <c r="J348" s="607">
        <f>+D348-E348-G348</f>
        <v>0</v>
      </c>
      <c r="K348" s="827"/>
    </row>
    <row r="349" spans="1:11" ht="21" hidden="1" customHeight="1" x14ac:dyDescent="0.6">
      <c r="A349" s="731">
        <f>+[5]ระบบการควบคุมฯ!A1583</f>
        <v>0</v>
      </c>
      <c r="B349" s="574">
        <f>+[5]ระบบการควบคุมฯ!B1583</f>
        <v>0</v>
      </c>
      <c r="C349" s="455">
        <f>+[5]ระบบการควบคุมฯ!C1583</f>
        <v>0</v>
      </c>
      <c r="D349" s="575"/>
      <c r="E349" s="575"/>
      <c r="F349" s="575"/>
      <c r="G349" s="575"/>
      <c r="H349" s="575"/>
      <c r="I349" s="575"/>
      <c r="J349" s="607">
        <f>+D349-E349-G349</f>
        <v>0</v>
      </c>
      <c r="K349" s="827"/>
    </row>
    <row r="350" spans="1:11" ht="21" hidden="1" customHeight="1" x14ac:dyDescent="0.25">
      <c r="A350" s="824" t="str">
        <f>+[5]ระบบการควบคุมฯ!A1584</f>
        <v>2.6.2</v>
      </c>
      <c r="B350" s="825" t="str">
        <f>+[5]ระบบการควบคุมฯ!B1584</f>
        <v>เครื่องตัดหญ้าแบบข้ออ่อน</v>
      </c>
      <c r="C350" s="803" t="str">
        <f>+[5]ระบบการควบคุมฯ!C1584</f>
        <v>ศธ 04002/ว2043  ลว 24  พค 67ครั้งที่ 55</v>
      </c>
      <c r="D350" s="804">
        <f>SUM(D351:D352)</f>
        <v>0</v>
      </c>
      <c r="E350" s="804">
        <f t="shared" ref="E350:J350" si="133">SUM(E351:E352)</f>
        <v>0</v>
      </c>
      <c r="F350" s="804">
        <f t="shared" si="133"/>
        <v>0</v>
      </c>
      <c r="G350" s="804">
        <f t="shared" si="133"/>
        <v>0</v>
      </c>
      <c r="H350" s="804">
        <f t="shared" si="133"/>
        <v>0</v>
      </c>
      <c r="I350" s="804">
        <f t="shared" si="133"/>
        <v>0</v>
      </c>
      <c r="J350" s="804">
        <f t="shared" si="133"/>
        <v>0</v>
      </c>
      <c r="K350" s="826"/>
    </row>
    <row r="351" spans="1:11" ht="21" hidden="1" customHeight="1" x14ac:dyDescent="0.6">
      <c r="A351" s="731" t="str">
        <f>+[5]ระบบการควบคุมฯ!A1585</f>
        <v>1)</v>
      </c>
      <c r="B351" s="574" t="str">
        <f>+[5]ระบบการควบคุมฯ!B1585</f>
        <v>โรงเรียนรวมราษฎร์สามัคคี</v>
      </c>
      <c r="C351" s="455" t="str">
        <f>+[5]ระบบการควบคุมฯ!C1585</f>
        <v>20004350002003114847</v>
      </c>
      <c r="D351" s="575"/>
      <c r="E351" s="575"/>
      <c r="F351" s="575"/>
      <c r="G351" s="575"/>
      <c r="H351" s="575"/>
      <c r="I351" s="575"/>
      <c r="J351" s="607">
        <f>+D351-E351-G351</f>
        <v>0</v>
      </c>
      <c r="K351" s="827"/>
    </row>
    <row r="352" spans="1:11" ht="21" hidden="1" customHeight="1" x14ac:dyDescent="0.6">
      <c r="A352" s="731">
        <f>+[5]ระบบการควบคุมฯ!A1586</f>
        <v>0</v>
      </c>
      <c r="B352" s="574" t="str">
        <f>+[5]ระบบการควบคุมฯ!B1586</f>
        <v>ผูกพัน ครบ 8 มค 68</v>
      </c>
      <c r="C352" s="455">
        <f>+[5]ระบบการควบคุมฯ!C1586</f>
        <v>0</v>
      </c>
      <c r="D352" s="575"/>
      <c r="E352" s="575"/>
      <c r="F352" s="575"/>
      <c r="G352" s="575"/>
      <c r="H352" s="575"/>
      <c r="I352" s="575"/>
      <c r="J352" s="607">
        <f>+D352-E352-G352</f>
        <v>0</v>
      </c>
      <c r="K352" s="827"/>
    </row>
    <row r="353" spans="1:11" ht="21" hidden="1" customHeight="1" x14ac:dyDescent="0.25">
      <c r="A353" s="824" t="str">
        <f>+[5]ระบบการควบคุมฯ!A1587</f>
        <v>2.6.3</v>
      </c>
      <c r="B353" s="825" t="str">
        <f>+[5]ระบบการควบคุมฯ!B1587</f>
        <v>เครื่องตัดแต่งพุ่มไม้ขนาด29.5นิ้ว</v>
      </c>
      <c r="C353" s="803" t="str">
        <f>+[5]ระบบการควบคุมฯ!C1587</f>
        <v>ศธ 04002/ว2043  ลว 24  พค 67ครั้งที่ 55</v>
      </c>
      <c r="D353" s="804">
        <f>SUM(D354:D355)</f>
        <v>0</v>
      </c>
      <c r="E353" s="804">
        <f t="shared" ref="E353:J353" si="134">SUM(E354:E355)</f>
        <v>0</v>
      </c>
      <c r="F353" s="804">
        <f t="shared" si="134"/>
        <v>0</v>
      </c>
      <c r="G353" s="804">
        <f t="shared" si="134"/>
        <v>0</v>
      </c>
      <c r="H353" s="804">
        <f t="shared" si="134"/>
        <v>0</v>
      </c>
      <c r="I353" s="804">
        <f t="shared" si="134"/>
        <v>0</v>
      </c>
      <c r="J353" s="804">
        <f t="shared" si="134"/>
        <v>0</v>
      </c>
      <c r="K353" s="826"/>
    </row>
    <row r="354" spans="1:11" ht="21" hidden="1" customHeight="1" x14ac:dyDescent="0.6">
      <c r="A354" s="731" t="str">
        <f>+[5]ระบบการควบคุมฯ!A1588</f>
        <v>1)</v>
      </c>
      <c r="B354" s="574" t="str">
        <f>+[5]ระบบการควบคุมฯ!B1588</f>
        <v>โรงเรียนร่วมใจประสิทธิ์</v>
      </c>
      <c r="C354" s="455" t="str">
        <f>+[5]ระบบการควบคุมฯ!C1588</f>
        <v>20004350002003114849</v>
      </c>
      <c r="D354" s="575"/>
      <c r="E354" s="575"/>
      <c r="F354" s="575"/>
      <c r="G354" s="575"/>
      <c r="H354" s="575"/>
      <c r="I354" s="575"/>
      <c r="J354" s="607">
        <f>+D354-E354-G354</f>
        <v>0</v>
      </c>
      <c r="K354" s="827"/>
    </row>
    <row r="355" spans="1:11" ht="21" hidden="1" customHeight="1" x14ac:dyDescent="0.6">
      <c r="A355" s="731">
        <f>+[5]ระบบการควบคุมฯ!A1589</f>
        <v>0</v>
      </c>
      <c r="B355" s="574" t="str">
        <f>+[5]ระบบการควบคุมฯ!B1589</f>
        <v>ผูกพัน ครบ 2 ธค 67</v>
      </c>
      <c r="C355" s="455">
        <f>+[5]ระบบการควบคุมฯ!C1589</f>
        <v>4100549176</v>
      </c>
      <c r="D355" s="575"/>
      <c r="E355" s="575"/>
      <c r="F355" s="575"/>
      <c r="G355" s="575"/>
      <c r="H355" s="575"/>
      <c r="I355" s="575"/>
      <c r="J355" s="607">
        <f>+D355-E355-G355</f>
        <v>0</v>
      </c>
      <c r="K355" s="827"/>
    </row>
    <row r="356" spans="1:11" ht="21" hidden="1" customHeight="1" x14ac:dyDescent="0.25">
      <c r="A356" s="824" t="str">
        <f>+[5]ระบบการควบคุมฯ!A1590</f>
        <v>2.6.4</v>
      </c>
      <c r="B356" s="825" t="str">
        <f>+[5]ระบบการควบคุมฯ!B1590</f>
        <v>ตู้เย็นขนาด9คิวบิกฟุต</v>
      </c>
      <c r="C356" s="803" t="str">
        <f>+[5]ระบบการควบคุมฯ!C1590</f>
        <v>ศธ 04002/ว2043  ลว 24  พค 67ครั้งที่ 55</v>
      </c>
      <c r="D356" s="804">
        <f>SUM(D357:D358)</f>
        <v>0</v>
      </c>
      <c r="E356" s="804">
        <f t="shared" ref="E356:J356" si="135">SUM(E357:E358)</f>
        <v>0</v>
      </c>
      <c r="F356" s="804">
        <f t="shared" si="135"/>
        <v>0</v>
      </c>
      <c r="G356" s="804">
        <f t="shared" si="135"/>
        <v>0</v>
      </c>
      <c r="H356" s="804">
        <f t="shared" si="135"/>
        <v>0</v>
      </c>
      <c r="I356" s="804">
        <f t="shared" si="135"/>
        <v>0</v>
      </c>
      <c r="J356" s="804">
        <f t="shared" si="135"/>
        <v>0</v>
      </c>
      <c r="K356" s="826"/>
    </row>
    <row r="357" spans="1:11" ht="21" hidden="1" customHeight="1" x14ac:dyDescent="0.6">
      <c r="A357" s="731" t="str">
        <f>+[5]ระบบการควบคุมฯ!A1591</f>
        <v>1)</v>
      </c>
      <c r="B357" s="574" t="str">
        <f>+[5]ระบบการควบคุมฯ!B1591</f>
        <v>โรงเรียนร่วมใจประสิทธิ์</v>
      </c>
      <c r="C357" s="455" t="str">
        <f>+[5]ระบบการควบคุมฯ!C1591</f>
        <v>20004350002003114850</v>
      </c>
      <c r="D357" s="575"/>
      <c r="E357" s="575"/>
      <c r="F357" s="575"/>
      <c r="G357" s="575"/>
      <c r="H357" s="575"/>
      <c r="I357" s="575"/>
      <c r="J357" s="607">
        <f>+D357-E357-G357</f>
        <v>0</v>
      </c>
      <c r="K357" s="827"/>
    </row>
    <row r="358" spans="1:11" ht="21" hidden="1" customHeight="1" x14ac:dyDescent="0.6">
      <c r="A358" s="731">
        <f>+[5]ระบบการควบคุมฯ!A1592</f>
        <v>0</v>
      </c>
      <c r="B358" s="574" t="str">
        <f>+[5]ระบบการควบคุมฯ!B1592</f>
        <v>ผูกพัน ครบ 8 มค 68</v>
      </c>
      <c r="C358" s="455">
        <f>+[5]ระบบการควบคุมฯ!C1592</f>
        <v>0</v>
      </c>
      <c r="D358" s="575"/>
      <c r="E358" s="575"/>
      <c r="F358" s="575"/>
      <c r="G358" s="575"/>
      <c r="H358" s="575"/>
      <c r="I358" s="575"/>
      <c r="J358" s="607">
        <f>+D358-E358-G358</f>
        <v>0</v>
      </c>
      <c r="K358" s="827"/>
    </row>
    <row r="359" spans="1:11" ht="21" hidden="1" customHeight="1" x14ac:dyDescent="0.6">
      <c r="A359" s="573"/>
      <c r="B359" s="574"/>
      <c r="C359" s="455"/>
      <c r="D359" s="575"/>
      <c r="E359" s="575"/>
      <c r="F359" s="575"/>
      <c r="G359" s="575"/>
      <c r="H359" s="575"/>
      <c r="I359" s="575"/>
      <c r="J359" s="575"/>
      <c r="K359" s="827"/>
    </row>
    <row r="360" spans="1:11" ht="21" hidden="1" customHeight="1" x14ac:dyDescent="0.25">
      <c r="A360" s="207"/>
      <c r="B360" s="199"/>
      <c r="C360" s="448"/>
      <c r="D360" s="17"/>
      <c r="E360" s="17"/>
      <c r="F360" s="17"/>
      <c r="G360" s="17"/>
      <c r="H360" s="17">
        <f t="shared" ref="H360:J360" si="136">+H362</f>
        <v>0</v>
      </c>
      <c r="I360" s="17">
        <f t="shared" si="136"/>
        <v>0</v>
      </c>
      <c r="J360" s="17">
        <f t="shared" si="136"/>
        <v>0</v>
      </c>
      <c r="K360" s="186"/>
    </row>
    <row r="361" spans="1:11" ht="21" hidden="1" customHeight="1" x14ac:dyDescent="0.6">
      <c r="A361" s="731"/>
      <c r="B361" s="652"/>
      <c r="C361" s="455"/>
      <c r="D361" s="12"/>
      <c r="E361" s="575"/>
      <c r="F361" s="575"/>
      <c r="G361" s="575"/>
      <c r="H361" s="575"/>
      <c r="I361" s="575"/>
      <c r="J361" s="607">
        <f>+D361-E361-G361</f>
        <v>0</v>
      </c>
      <c r="K361" s="208"/>
    </row>
    <row r="362" spans="1:11" ht="21" hidden="1" customHeight="1" x14ac:dyDescent="0.6">
      <c r="A362" s="731"/>
      <c r="B362" s="652"/>
      <c r="C362" s="455"/>
      <c r="D362" s="830"/>
      <c r="E362" s="830"/>
      <c r="F362" s="830"/>
      <c r="G362" s="670"/>
      <c r="H362" s="10"/>
      <c r="I362" s="693"/>
      <c r="J362" s="607">
        <f>+D362-E362-G362</f>
        <v>0</v>
      </c>
      <c r="K362" s="576"/>
    </row>
    <row r="363" spans="1:11" ht="21" hidden="1" customHeight="1" x14ac:dyDescent="0.6">
      <c r="A363" s="573"/>
      <c r="B363" s="652"/>
      <c r="C363" s="455"/>
      <c r="D363" s="830"/>
      <c r="E363" s="830"/>
      <c r="F363" s="830"/>
      <c r="G363" s="670"/>
      <c r="H363" s="10"/>
      <c r="I363" s="693"/>
      <c r="J363" s="607"/>
      <c r="K363" s="576"/>
    </row>
    <row r="364" spans="1:11" ht="21" hidden="1" customHeight="1" x14ac:dyDescent="0.6">
      <c r="A364" s="187"/>
      <c r="B364" s="788" t="str">
        <f>+[5]ระบบการควบคุมฯ!B1593</f>
        <v>งบลงทุน  ค่าที่ดินและสิ่งก่อสร้าง 7011320</v>
      </c>
      <c r="C364" s="452"/>
      <c r="D364" s="13" t="e">
        <f>+D365+#REF!</f>
        <v>#REF!</v>
      </c>
      <c r="E364" s="13" t="e">
        <f>+E365+#REF!</f>
        <v>#REF!</v>
      </c>
      <c r="F364" s="13" t="e">
        <f>+F365+#REF!</f>
        <v>#REF!</v>
      </c>
      <c r="G364" s="13" t="e">
        <f>+G365+#REF!</f>
        <v>#REF!</v>
      </c>
      <c r="H364" s="13" t="e">
        <f>+H365+#REF!</f>
        <v>#REF!</v>
      </c>
      <c r="I364" s="13" t="e">
        <f>+I365+#REF!</f>
        <v>#REF!</v>
      </c>
      <c r="J364" s="13" t="e">
        <f>+J365+#REF!</f>
        <v>#REF!</v>
      </c>
      <c r="K364" s="193"/>
    </row>
    <row r="365" spans="1:11" ht="21" hidden="1" customHeight="1" x14ac:dyDescent="0.25">
      <c r="A365" s="198" t="s">
        <v>134</v>
      </c>
      <c r="B365" s="199" t="str">
        <f>+[5]ระบบการควบคุมฯ!B1594</f>
        <v>ปรับปรุงซ่อมแซมอาคารเรียนอาคารประกอบและสิ่งก่อสร้างอื่น</v>
      </c>
      <c r="C365" s="448" t="str">
        <f>+[5]ระบบการควบคุมฯ!C1594</f>
        <v>ศธ 04002/ว47982  ลว 4 พย 68 ครั้งที่ 42</v>
      </c>
      <c r="D365" s="17">
        <f>+D366</f>
        <v>0</v>
      </c>
      <c r="E365" s="17">
        <f t="shared" ref="E365:J365" si="137">+E366</f>
        <v>0</v>
      </c>
      <c r="F365" s="17">
        <f t="shared" si="137"/>
        <v>0</v>
      </c>
      <c r="G365" s="17">
        <f t="shared" si="137"/>
        <v>0</v>
      </c>
      <c r="H365" s="17">
        <f t="shared" si="137"/>
        <v>0</v>
      </c>
      <c r="I365" s="17">
        <f t="shared" si="137"/>
        <v>0</v>
      </c>
      <c r="J365" s="17">
        <f t="shared" si="137"/>
        <v>0</v>
      </c>
      <c r="K365" s="186"/>
    </row>
    <row r="366" spans="1:11" ht="21" hidden="1" customHeight="1" x14ac:dyDescent="0.6">
      <c r="A366" s="573" t="s">
        <v>135</v>
      </c>
      <c r="B366" s="652" t="str">
        <f>+[5]ระบบการควบคุมฯ!B1595</f>
        <v>โรงเรียนร่วมใจประสิทธิ์</v>
      </c>
      <c r="C366" s="455" t="str">
        <f>+[5]ระบบการควบคุมฯ!C1595</f>
        <v xml:space="preserve">20004370010003215751 </v>
      </c>
      <c r="D366" s="575"/>
      <c r="E366" s="575"/>
      <c r="F366" s="575"/>
      <c r="G366" s="575"/>
      <c r="H366" s="575"/>
      <c r="I366" s="575"/>
      <c r="J366" s="607">
        <f>+D366-E366-G366</f>
        <v>0</v>
      </c>
      <c r="K366" s="576"/>
    </row>
    <row r="367" spans="1:11" ht="21" hidden="1" customHeight="1" x14ac:dyDescent="0.6">
      <c r="A367" s="731">
        <f>+[5]ระบบการควบคุมฯ!A1596</f>
        <v>0</v>
      </c>
      <c r="B367" s="831" t="str">
        <f>+[5]ระบบการควบคุมฯ!B1596</f>
        <v>ผูกพันครบ 15 ม.ค.69</v>
      </c>
      <c r="C367" s="455"/>
      <c r="D367" s="575"/>
      <c r="E367" s="575"/>
      <c r="F367" s="575"/>
      <c r="G367" s="575"/>
      <c r="H367" s="575"/>
      <c r="I367" s="575"/>
      <c r="J367" s="607">
        <f>+D367-E367-G367</f>
        <v>0</v>
      </c>
      <c r="K367" s="576"/>
    </row>
    <row r="368" spans="1:11" ht="21" hidden="1" customHeight="1" x14ac:dyDescent="0.25">
      <c r="A368" s="209" t="s">
        <v>136</v>
      </c>
      <c r="B368" s="210" t="s">
        <v>137</v>
      </c>
      <c r="C368" s="447"/>
      <c r="D368" s="211">
        <f>+D369</f>
        <v>0</v>
      </c>
      <c r="E368" s="211">
        <f t="shared" ref="E368:J370" si="138">+E369</f>
        <v>0</v>
      </c>
      <c r="F368" s="211">
        <f t="shared" si="138"/>
        <v>0</v>
      </c>
      <c r="G368" s="211">
        <f t="shared" si="138"/>
        <v>0</v>
      </c>
      <c r="H368" s="211">
        <f t="shared" si="138"/>
        <v>0</v>
      </c>
      <c r="I368" s="211">
        <f t="shared" si="138"/>
        <v>0</v>
      </c>
      <c r="J368" s="211">
        <f t="shared" si="138"/>
        <v>0</v>
      </c>
      <c r="K368" s="212">
        <f>SUM(K384:K389)</f>
        <v>0</v>
      </c>
    </row>
    <row r="369" spans="1:11" ht="21" hidden="1" customHeight="1" x14ac:dyDescent="0.25">
      <c r="A369" s="180">
        <f>+[5]ระบบการควบคุมฯ!A617</f>
        <v>2</v>
      </c>
      <c r="B369" s="213" t="str">
        <f>+[5]ระบบการควบคุมฯ!B617</f>
        <v xml:space="preserve">โครงการพัฒนาสื่อและเทคโนโลยีสารสนเทศเพื่อการศึกษา </v>
      </c>
      <c r="C369" s="448" t="str">
        <f>+[5]ระบบการควบคุมฯ!C617</f>
        <v xml:space="preserve">20004 4520 4900 </v>
      </c>
      <c r="D369" s="17">
        <f>+D370</f>
        <v>0</v>
      </c>
      <c r="E369" s="17">
        <f t="shared" si="138"/>
        <v>0</v>
      </c>
      <c r="F369" s="17">
        <f t="shared" si="138"/>
        <v>0</v>
      </c>
      <c r="G369" s="17">
        <f t="shared" si="138"/>
        <v>0</v>
      </c>
      <c r="H369" s="17">
        <f t="shared" si="138"/>
        <v>0</v>
      </c>
      <c r="I369" s="17">
        <f t="shared" si="138"/>
        <v>0</v>
      </c>
      <c r="J369" s="17">
        <f t="shared" si="138"/>
        <v>0</v>
      </c>
      <c r="K369" s="182"/>
    </row>
    <row r="370" spans="1:11" ht="21" hidden="1" customHeight="1" x14ac:dyDescent="0.25">
      <c r="A370" s="214">
        <f>+[5]ระบบการควบคุมฯ!A620</f>
        <v>2.1</v>
      </c>
      <c r="B370" s="15" t="str">
        <f>+[5]ระบบการควบคุมฯ!B620</f>
        <v xml:space="preserve">กิจกรรมการส่งเสริมการจัดการศึกษาทางไกล </v>
      </c>
      <c r="C370" s="449" t="str">
        <f>+[5]ระบบการควบคุมฯ!C620</f>
        <v>20004 70 86184 00000</v>
      </c>
      <c r="D370" s="16">
        <f>+D371</f>
        <v>0</v>
      </c>
      <c r="E370" s="16">
        <f t="shared" si="138"/>
        <v>0</v>
      </c>
      <c r="F370" s="16">
        <f t="shared" si="138"/>
        <v>0</v>
      </c>
      <c r="G370" s="16">
        <f t="shared" si="138"/>
        <v>0</v>
      </c>
      <c r="H370" s="16">
        <f t="shared" si="138"/>
        <v>0</v>
      </c>
      <c r="I370" s="16">
        <f t="shared" si="138"/>
        <v>0</v>
      </c>
      <c r="J370" s="16">
        <f t="shared" si="138"/>
        <v>0</v>
      </c>
      <c r="K370" s="215"/>
    </row>
    <row r="371" spans="1:11" ht="21" hidden="1" customHeight="1" x14ac:dyDescent="0.6">
      <c r="A371" s="704"/>
      <c r="B371" s="705" t="str">
        <f>+[5]ระบบการควบคุมฯ!B625</f>
        <v xml:space="preserve"> งบลงทุน ค่าครุภัณฑ์ 7011310</v>
      </c>
      <c r="C371" s="452" t="str">
        <f>+[5]ระบบการควบคุมฯ!C625</f>
        <v>20004 45004900 3110xxx</v>
      </c>
      <c r="D371" s="582">
        <f>+D374+D383</f>
        <v>0</v>
      </c>
      <c r="E371" s="582">
        <f t="shared" ref="E371:J371" si="139">+E374+E383</f>
        <v>0</v>
      </c>
      <c r="F371" s="582">
        <f t="shared" si="139"/>
        <v>0</v>
      </c>
      <c r="G371" s="582">
        <f t="shared" si="139"/>
        <v>0</v>
      </c>
      <c r="H371" s="582">
        <f t="shared" si="139"/>
        <v>0</v>
      </c>
      <c r="I371" s="582">
        <f t="shared" si="139"/>
        <v>0</v>
      </c>
      <c r="J371" s="582">
        <f t="shared" si="139"/>
        <v>0</v>
      </c>
      <c r="K371" s="832"/>
    </row>
    <row r="372" spans="1:11" ht="21" hidden="1" customHeight="1" x14ac:dyDescent="0.6">
      <c r="A372" s="580"/>
      <c r="B372" s="581" t="str">
        <f>+[5]ระบบการควบคุมฯ!B627</f>
        <v>ครุภัณฑ์การศึกษา 120611</v>
      </c>
      <c r="C372" s="452"/>
      <c r="D372" s="582"/>
      <c r="E372" s="582"/>
      <c r="F372" s="582"/>
      <c r="G372" s="582"/>
      <c r="H372" s="582"/>
      <c r="I372" s="582"/>
      <c r="J372" s="582"/>
      <c r="K372" s="829">
        <f>+K374</f>
        <v>0</v>
      </c>
    </row>
    <row r="373" spans="1:11" ht="21" hidden="1" customHeight="1" x14ac:dyDescent="0.6">
      <c r="A373" s="573"/>
      <c r="B373" s="574"/>
      <c r="C373" s="455"/>
      <c r="D373" s="575"/>
      <c r="E373" s="575"/>
      <c r="F373" s="575"/>
      <c r="G373" s="575"/>
      <c r="H373" s="575"/>
      <c r="I373" s="575"/>
      <c r="J373" s="575"/>
      <c r="K373" s="827"/>
    </row>
    <row r="374" spans="1:11" ht="30.6" hidden="1" customHeight="1" x14ac:dyDescent="0.25">
      <c r="A374" s="833" t="str">
        <f>+[5]ระบบการควบคุมฯ!A628</f>
        <v>2.2.1</v>
      </c>
      <c r="B374" s="678" t="str">
        <f>+[5]ระบบการควบคุมฯ!B628</f>
        <v>ครุภัณฑ์ทดแทนโรงเรียนที่ใช้การศึกษาทางไกลผ่านดาวเทียม New DLTV</v>
      </c>
      <c r="C374" s="629" t="str">
        <f>+[5]ระบบการควบคุมฯ!C628</f>
        <v>ศธ 04002/ว455 ลว. 4 กพ 68 โอนครั้งที่ 239</v>
      </c>
      <c r="D374" s="617">
        <f>SUM(D375:D382)</f>
        <v>0</v>
      </c>
      <c r="E374" s="617">
        <f t="shared" ref="E374:K374" si="140">SUM(E375:E382)</f>
        <v>0</v>
      </c>
      <c r="F374" s="617">
        <f t="shared" si="140"/>
        <v>0</v>
      </c>
      <c r="G374" s="617">
        <f t="shared" si="140"/>
        <v>0</v>
      </c>
      <c r="H374" s="617">
        <f t="shared" si="140"/>
        <v>0</v>
      </c>
      <c r="I374" s="617">
        <f t="shared" si="140"/>
        <v>0</v>
      </c>
      <c r="J374" s="617">
        <f t="shared" si="140"/>
        <v>0</v>
      </c>
      <c r="K374" s="1112">
        <f t="shared" si="140"/>
        <v>0</v>
      </c>
    </row>
    <row r="375" spans="1:11" ht="42" hidden="1" customHeight="1" x14ac:dyDescent="0.25">
      <c r="A375" s="573" t="str">
        <f>+[5]ระบบการควบคุมฯ!A629</f>
        <v>2.2.1.1</v>
      </c>
      <c r="B375" s="687" t="str">
        <f>+[5]ระบบการควบคุมฯ!B629</f>
        <v>โรงเรียนวัดแสงมณี</v>
      </c>
      <c r="C375" s="457" t="str">
        <f>+[5]ระบบการควบคุมฯ!C629</f>
        <v>20004 45004900 3110234</v>
      </c>
      <c r="D375" s="607">
        <f>+[5]ระบบการควบคุมฯ!F629</f>
        <v>0</v>
      </c>
      <c r="E375" s="607">
        <f>+[5]ระบบการควบคุมฯ!G629+[5]ระบบการควบคุมฯ!H629</f>
        <v>0</v>
      </c>
      <c r="F375" s="607">
        <f>+[5]ระบบการควบคุมฯ!I629+[5]ระบบการควบคุมฯ!J629</f>
        <v>0</v>
      </c>
      <c r="G375" s="607">
        <f>+[5]ระบบการควบคุมฯ!K629+[5]ระบบการควบคุมฯ!L629</f>
        <v>0</v>
      </c>
      <c r="H375" s="607"/>
      <c r="I375" s="607"/>
      <c r="J375" s="607">
        <f>+D375-E375-F375-G375</f>
        <v>0</v>
      </c>
      <c r="K375" s="608"/>
    </row>
    <row r="376" spans="1:11" ht="21" hidden="1" customHeight="1" x14ac:dyDescent="0.25">
      <c r="A376" s="573" t="str">
        <f>+[5]ระบบการควบคุมฯ!A630</f>
        <v>2.2.1.2</v>
      </c>
      <c r="B376" s="687" t="str">
        <f>+[5]ระบบการควบคุมฯ!B630</f>
        <v>โรงเรียนวัดอดิศร</v>
      </c>
      <c r="C376" s="457" t="str">
        <f>+[5]ระบบการควบคุมฯ!C630</f>
        <v>20005 45004900 3110235</v>
      </c>
      <c r="D376" s="607">
        <f>+[5]ระบบการควบคุมฯ!F630</f>
        <v>0</v>
      </c>
      <c r="E376" s="607">
        <f>+[5]ระบบการควบคุมฯ!G630+[5]ระบบการควบคุมฯ!H630</f>
        <v>0</v>
      </c>
      <c r="F376" s="607">
        <f>+[5]ระบบการควบคุมฯ!I630+[5]ระบบการควบคุมฯ!J630</f>
        <v>0</v>
      </c>
      <c r="G376" s="607">
        <f>+[5]ระบบการควบคุมฯ!K630+[5]ระบบการควบคุมฯ!L630</f>
        <v>0</v>
      </c>
      <c r="H376" s="607"/>
      <c r="I376" s="607"/>
      <c r="J376" s="607">
        <f t="shared" ref="J376:J382" si="141">+D376-E376-F376-G376</f>
        <v>0</v>
      </c>
      <c r="K376" s="608"/>
    </row>
    <row r="377" spans="1:11" ht="21" hidden="1" customHeight="1" x14ac:dyDescent="0.25">
      <c r="A377" s="573" t="str">
        <f>+[5]ระบบการควบคุมฯ!A631</f>
        <v>2.2.1.3</v>
      </c>
      <c r="B377" s="687" t="str">
        <f>+[5]ระบบการควบคุมฯ!B631</f>
        <v>โรงเรียนศาลาลอย</v>
      </c>
      <c r="C377" s="457" t="str">
        <f>+[5]ระบบการควบคุมฯ!C631</f>
        <v>20006 45004900 3110236</v>
      </c>
      <c r="D377" s="607">
        <f>+[5]ระบบการควบคุมฯ!F631</f>
        <v>0</v>
      </c>
      <c r="E377" s="607">
        <f>+[5]ระบบการควบคุมฯ!G631+[5]ระบบการควบคุมฯ!H631</f>
        <v>0</v>
      </c>
      <c r="F377" s="607">
        <f>+[5]ระบบการควบคุมฯ!I631+[5]ระบบการควบคุมฯ!J631</f>
        <v>0</v>
      </c>
      <c r="G377" s="607">
        <f>+[5]ระบบการควบคุมฯ!K631+[5]ระบบการควบคุมฯ!L631</f>
        <v>0</v>
      </c>
      <c r="H377" s="607"/>
      <c r="I377" s="607"/>
      <c r="J377" s="607">
        <f t="shared" si="141"/>
        <v>0</v>
      </c>
      <c r="K377" s="608"/>
    </row>
    <row r="378" spans="1:11" ht="20.399999999999999" hidden="1" customHeight="1" x14ac:dyDescent="0.25">
      <c r="A378" s="573" t="str">
        <f>+[5]ระบบการควบคุมฯ!A632</f>
        <v>2.2.1.4</v>
      </c>
      <c r="B378" s="687">
        <f>+[5]ระบบการควบคุมฯ!B632</f>
        <v>0</v>
      </c>
      <c r="C378" s="457">
        <f>+[5]ระบบการควบคุมฯ!C632</f>
        <v>0</v>
      </c>
      <c r="D378" s="607">
        <f>+[5]ระบบการควบคุมฯ!F632</f>
        <v>0</v>
      </c>
      <c r="E378" s="607">
        <f>+[5]ระบบการควบคุมฯ!G632+[5]ระบบการควบคุมฯ!H632</f>
        <v>0</v>
      </c>
      <c r="F378" s="607">
        <f>+[5]ระบบการควบคุมฯ!I632+[5]ระบบการควบคุมฯ!J632</f>
        <v>0</v>
      </c>
      <c r="G378" s="607">
        <f>+[5]ระบบการควบคุมฯ!K632+[5]ระบบการควบคุมฯ!L632</f>
        <v>0</v>
      </c>
      <c r="H378" s="607"/>
      <c r="I378" s="607"/>
      <c r="J378" s="607">
        <f t="shared" si="141"/>
        <v>0</v>
      </c>
      <c r="K378" s="608"/>
    </row>
    <row r="379" spans="1:11" ht="21" hidden="1" customHeight="1" x14ac:dyDescent="0.25">
      <c r="A379" s="573" t="str">
        <f>+[5]ระบบการควบคุมฯ!A633</f>
        <v>2.2.1.5</v>
      </c>
      <c r="B379" s="687">
        <f>+[5]ระบบการควบคุมฯ!B633</f>
        <v>0</v>
      </c>
      <c r="C379" s="457">
        <f>+[5]ระบบการควบคุมฯ!C633</f>
        <v>0</v>
      </c>
      <c r="D379" s="607">
        <f>+[5]ระบบการควบคุมฯ!F633</f>
        <v>0</v>
      </c>
      <c r="E379" s="607">
        <f>+[5]ระบบการควบคุมฯ!G633+[5]ระบบการควบคุมฯ!H633</f>
        <v>0</v>
      </c>
      <c r="F379" s="607">
        <f>+[5]ระบบการควบคุมฯ!I633+[5]ระบบการควบคุมฯ!J633</f>
        <v>0</v>
      </c>
      <c r="G379" s="607">
        <f>+[5]ระบบการควบคุมฯ!K633+[5]ระบบการควบคุมฯ!L633</f>
        <v>0</v>
      </c>
      <c r="H379" s="607"/>
      <c r="I379" s="607"/>
      <c r="J379" s="607">
        <f t="shared" si="141"/>
        <v>0</v>
      </c>
      <c r="K379" s="608"/>
    </row>
    <row r="380" spans="1:11" ht="21" hidden="1" customHeight="1" x14ac:dyDescent="0.25">
      <c r="A380" s="573" t="str">
        <f>+[5]ระบบการควบคุมฯ!A634</f>
        <v>2.2.1.6</v>
      </c>
      <c r="B380" s="687">
        <f>+[5]ระบบการควบคุมฯ!B634</f>
        <v>0</v>
      </c>
      <c r="C380" s="457">
        <f>+[5]ระบบการควบคุมฯ!C634</f>
        <v>0</v>
      </c>
      <c r="D380" s="607">
        <f>+[5]ระบบการควบคุมฯ!F634</f>
        <v>0</v>
      </c>
      <c r="E380" s="607">
        <f>+[5]ระบบการควบคุมฯ!G634+[5]ระบบการควบคุมฯ!H634</f>
        <v>0</v>
      </c>
      <c r="F380" s="607">
        <f>+[5]ระบบการควบคุมฯ!I634+[5]ระบบการควบคุมฯ!J634</f>
        <v>0</v>
      </c>
      <c r="G380" s="607">
        <f>+[5]ระบบการควบคุมฯ!K634+[5]ระบบการควบคุมฯ!L634</f>
        <v>0</v>
      </c>
      <c r="H380" s="607"/>
      <c r="I380" s="607"/>
      <c r="J380" s="607">
        <f t="shared" si="141"/>
        <v>0</v>
      </c>
      <c r="K380" s="608"/>
    </row>
    <row r="381" spans="1:11" ht="21" hidden="1" customHeight="1" x14ac:dyDescent="0.25">
      <c r="A381" s="573" t="str">
        <f>+[5]ระบบการควบคุมฯ!A635</f>
        <v>2.2.1.7</v>
      </c>
      <c r="B381" s="687">
        <f>+[5]ระบบการควบคุมฯ!B635</f>
        <v>0</v>
      </c>
      <c r="C381" s="457">
        <f>+[5]ระบบการควบคุมฯ!C635</f>
        <v>0</v>
      </c>
      <c r="D381" s="607">
        <f>+[5]ระบบการควบคุมฯ!F635</f>
        <v>0</v>
      </c>
      <c r="E381" s="607">
        <f>+[5]ระบบการควบคุมฯ!G635+[5]ระบบการควบคุมฯ!H635</f>
        <v>0</v>
      </c>
      <c r="F381" s="607">
        <f>+[5]ระบบการควบคุมฯ!I635+[5]ระบบการควบคุมฯ!J635</f>
        <v>0</v>
      </c>
      <c r="G381" s="607">
        <f>+[5]ระบบการควบคุมฯ!K635+[5]ระบบการควบคุมฯ!L635</f>
        <v>0</v>
      </c>
      <c r="H381" s="607"/>
      <c r="I381" s="607"/>
      <c r="J381" s="607">
        <f t="shared" si="141"/>
        <v>0</v>
      </c>
      <c r="K381" s="608"/>
    </row>
    <row r="382" spans="1:11" ht="21" hidden="1" customHeight="1" x14ac:dyDescent="0.25">
      <c r="A382" s="573" t="str">
        <f>+[5]ระบบการควบคุมฯ!A636</f>
        <v>2.2.1.8</v>
      </c>
      <c r="B382" s="687">
        <f>+[5]ระบบการควบคุมฯ!B636</f>
        <v>0</v>
      </c>
      <c r="C382" s="457">
        <f>+[5]ระบบการควบคุมฯ!C636</f>
        <v>0</v>
      </c>
      <c r="D382" s="607">
        <f>+[5]ระบบการควบคุมฯ!F636</f>
        <v>0</v>
      </c>
      <c r="E382" s="607">
        <f>+[5]ระบบการควบคุมฯ!G636+[5]ระบบการควบคุมฯ!H636</f>
        <v>0</v>
      </c>
      <c r="F382" s="607">
        <f>+[5]ระบบการควบคุมฯ!I636+[5]ระบบการควบคุมฯ!J636</f>
        <v>0</v>
      </c>
      <c r="G382" s="607">
        <f>+[5]ระบบการควบคุมฯ!K636+[5]ระบบการควบคุมฯ!L636</f>
        <v>0</v>
      </c>
      <c r="H382" s="607"/>
      <c r="I382" s="607"/>
      <c r="J382" s="607">
        <f t="shared" si="141"/>
        <v>0</v>
      </c>
      <c r="K382" s="608"/>
    </row>
    <row r="383" spans="1:11" ht="21" hidden="1" customHeight="1" x14ac:dyDescent="0.25">
      <c r="A383" s="796" t="str">
        <f>+[5]ระบบการควบคุมฯ!A637</f>
        <v>2.2.2</v>
      </c>
      <c r="B383" s="736" t="str">
        <f>+[5]ระบบการควบคุมฯ!B637</f>
        <v xml:space="preserve">ครุภัณฑ์ทดแทนห้องเรียน DLTV สำหรับโรงเรียน Stan Alone      </v>
      </c>
      <c r="C383" s="448" t="str">
        <f>+[5]ระบบการควบคุมฯ!C637</f>
        <v>ศธ 04002/ว3517 ลว. 22/สค./2566 โอนครั้งที่ 794</v>
      </c>
      <c r="D383" s="726">
        <f>+[5]ระบบการควบคุมฯ!F637</f>
        <v>0</v>
      </c>
      <c r="E383" s="726">
        <f>+[5]ระบบการควบคุมฯ!G637+[5]ระบบการควบคุมฯ!H637</f>
        <v>0</v>
      </c>
      <c r="F383" s="726">
        <f>+[5]ระบบการควบคุมฯ!I637+[5]ระบบการควบคุมฯ!J637</f>
        <v>0</v>
      </c>
      <c r="G383" s="726">
        <f>+[5]ระบบการควบคุมฯ!K637+[5]ระบบการควบคุมฯ!L637</f>
        <v>0</v>
      </c>
      <c r="H383" s="726"/>
      <c r="I383" s="726"/>
      <c r="J383" s="726">
        <f>+D383-E383-F383-G383</f>
        <v>0</v>
      </c>
      <c r="K383" s="737"/>
    </row>
    <row r="384" spans="1:11" ht="40.799999999999997" hidden="1" customHeight="1" x14ac:dyDescent="0.45">
      <c r="A384" s="573" t="str">
        <f>+[5]ระบบการควบคุมฯ!A638</f>
        <v>2.2.1.9</v>
      </c>
      <c r="B384" s="687" t="str">
        <f>+[5]ระบบการควบคุมฯ!B638</f>
        <v>คลอง 11 ศาลาครุ</v>
      </c>
      <c r="C384" s="457" t="str">
        <f>+[5]ระบบการควบคุมฯ!C638</f>
        <v>200044200470031113337</v>
      </c>
      <c r="D384" s="607">
        <f>+[5]ระบบการควบคุมฯ!F638</f>
        <v>0</v>
      </c>
      <c r="E384" s="607">
        <f>+[5]ระบบการควบคุมฯ!G638+[5]ระบบการควบคุมฯ!H638</f>
        <v>0</v>
      </c>
      <c r="F384" s="607">
        <f>+[5]ระบบการควบคุมฯ!I638+[5]ระบบการควบคุมฯ!J638</f>
        <v>0</v>
      </c>
      <c r="G384" s="607">
        <f>+[5]ระบบการควบคุมฯ!K638+[5]ระบบการควบคุมฯ!L638</f>
        <v>0</v>
      </c>
      <c r="H384" s="607"/>
      <c r="I384" s="607"/>
      <c r="J384" s="607">
        <f>+D384-E384-F384-G384</f>
        <v>0</v>
      </c>
      <c r="K384" s="576"/>
    </row>
    <row r="385" spans="1:11" ht="21" hidden="1" customHeight="1" x14ac:dyDescent="0.45">
      <c r="A385" s="573" t="str">
        <f>+[5]ระบบการควบคุมฯ!A639</f>
        <v>2.2.1.10</v>
      </c>
      <c r="B385" s="687" t="str">
        <f>+[5]ระบบการควบคุมฯ!B639</f>
        <v>แสนจำหน่ายวิทยา</v>
      </c>
      <c r="C385" s="457" t="str">
        <f>+[5]ระบบการควบคุมฯ!C639</f>
        <v>200044200470031113339</v>
      </c>
      <c r="D385" s="607">
        <f>+[5]ระบบการควบคุมฯ!F639</f>
        <v>0</v>
      </c>
      <c r="E385" s="607">
        <f>+[5]ระบบการควบคุมฯ!G639+[5]ระบบการควบคุมฯ!H639</f>
        <v>0</v>
      </c>
      <c r="F385" s="607">
        <f>+[5]ระบบการควบคุมฯ!I639+[5]ระบบการควบคุมฯ!J639</f>
        <v>0</v>
      </c>
      <c r="G385" s="607">
        <f>+[5]ระบบการควบคุมฯ!K639+[5]ระบบการควบคุมฯ!L639</f>
        <v>0</v>
      </c>
      <c r="H385" s="607"/>
      <c r="I385" s="607"/>
      <c r="J385" s="607">
        <f>+D385-E385-F385-G385</f>
        <v>0</v>
      </c>
      <c r="K385" s="576"/>
    </row>
    <row r="386" spans="1:11" ht="21" hidden="1" customHeight="1" x14ac:dyDescent="0.45">
      <c r="A386" s="573"/>
      <c r="B386" s="687"/>
      <c r="C386" s="457"/>
      <c r="D386" s="607"/>
      <c r="E386" s="607"/>
      <c r="F386" s="607"/>
      <c r="G386" s="607"/>
      <c r="H386" s="607"/>
      <c r="I386" s="607"/>
      <c r="J386" s="607"/>
      <c r="K386" s="576"/>
    </row>
    <row r="387" spans="1:11" ht="21" hidden="1" customHeight="1" x14ac:dyDescent="0.45">
      <c r="A387" s="573"/>
      <c r="B387" s="687"/>
      <c r="C387" s="457"/>
      <c r="D387" s="607"/>
      <c r="E387" s="607"/>
      <c r="F387" s="607"/>
      <c r="G387" s="607"/>
      <c r="H387" s="607"/>
      <c r="I387" s="607"/>
      <c r="J387" s="607"/>
      <c r="K387" s="576"/>
    </row>
    <row r="388" spans="1:11" ht="21" customHeight="1" x14ac:dyDescent="0.6">
      <c r="A388" s="589"/>
      <c r="B388" s="834" t="s">
        <v>138</v>
      </c>
      <c r="C388" s="835">
        <f>+[5]ระบบการควบคุมฯ!C1710</f>
        <v>1</v>
      </c>
      <c r="D388" s="836">
        <f>+D8+D98+D113+D371</f>
        <v>320600</v>
      </c>
      <c r="E388" s="836">
        <f t="shared" ref="E388:J388" si="142">+E8+E98+E113+E371</f>
        <v>0</v>
      </c>
      <c r="F388" s="836">
        <f t="shared" si="142"/>
        <v>0</v>
      </c>
      <c r="G388" s="836">
        <f t="shared" si="142"/>
        <v>0</v>
      </c>
      <c r="H388" s="836" t="e">
        <f t="shared" ca="1" si="142"/>
        <v>#REF!</v>
      </c>
      <c r="I388" s="836" t="e">
        <f t="shared" ca="1" si="142"/>
        <v>#REF!</v>
      </c>
      <c r="J388" s="836">
        <f t="shared" si="142"/>
        <v>320600</v>
      </c>
      <c r="K388" s="837"/>
    </row>
    <row r="389" spans="1:11" ht="21" customHeight="1" x14ac:dyDescent="0.6">
      <c r="A389" s="589"/>
      <c r="B389" s="834" t="s">
        <v>139</v>
      </c>
      <c r="C389" s="835">
        <f>+[5]ระบบการควบคุมฯ!C1711</f>
        <v>7</v>
      </c>
      <c r="D389" s="836" t="e">
        <f t="shared" ref="D389:J389" si="143">+D114+D9</f>
        <v>#REF!</v>
      </c>
      <c r="E389" s="836" t="e">
        <f t="shared" si="143"/>
        <v>#REF!</v>
      </c>
      <c r="F389" s="836" t="e">
        <f t="shared" si="143"/>
        <v>#REF!</v>
      </c>
      <c r="G389" s="836" t="e">
        <f t="shared" si="143"/>
        <v>#REF!</v>
      </c>
      <c r="H389" s="836" t="e">
        <f t="shared" si="143"/>
        <v>#REF!</v>
      </c>
      <c r="I389" s="836" t="e">
        <f t="shared" si="143"/>
        <v>#REF!</v>
      </c>
      <c r="J389" s="836" t="e">
        <f t="shared" si="143"/>
        <v>#REF!</v>
      </c>
      <c r="K389" s="837"/>
    </row>
    <row r="390" spans="1:11" ht="21" customHeight="1" x14ac:dyDescent="0.6">
      <c r="A390" s="838"/>
      <c r="B390" s="839" t="s">
        <v>18</v>
      </c>
      <c r="C390" s="840">
        <f>SUM(C388:C389)</f>
        <v>8</v>
      </c>
      <c r="D390" s="841" t="e">
        <f>SUM(D388:D389)</f>
        <v>#REF!</v>
      </c>
      <c r="E390" s="841" t="e">
        <f t="shared" ref="E390:J390" si="144">SUM(E388:E389)</f>
        <v>#REF!</v>
      </c>
      <c r="F390" s="841" t="e">
        <f t="shared" si="144"/>
        <v>#REF!</v>
      </c>
      <c r="G390" s="841" t="e">
        <f t="shared" si="144"/>
        <v>#REF!</v>
      </c>
      <c r="H390" s="841" t="e">
        <f t="shared" ca="1" si="144"/>
        <v>#REF!</v>
      </c>
      <c r="I390" s="841" t="e">
        <f t="shared" ca="1" si="144"/>
        <v>#REF!</v>
      </c>
      <c r="J390" s="841" t="e">
        <f t="shared" si="144"/>
        <v>#REF!</v>
      </c>
      <c r="K390" s="842"/>
    </row>
    <row r="391" spans="1:11" ht="21" customHeight="1" x14ac:dyDescent="0.6">
      <c r="A391" s="843"/>
      <c r="B391" s="844" t="s">
        <v>19</v>
      </c>
      <c r="C391" s="845"/>
      <c r="D391" s="846" t="e">
        <f>+E391+F391+G391+J391</f>
        <v>#REF!</v>
      </c>
      <c r="E391" s="468" t="e">
        <f>+E390*100/D390</f>
        <v>#REF!</v>
      </c>
      <c r="F391" s="216" t="e">
        <f>+F390*100/D390</f>
        <v>#REF!</v>
      </c>
      <c r="G391" s="216" t="e">
        <f>+G390*100/D390</f>
        <v>#REF!</v>
      </c>
      <c r="H391" s="216" t="e">
        <f ca="1">+H390*100/E390</f>
        <v>#REF!</v>
      </c>
      <c r="I391" s="216" t="e">
        <f ca="1">+I390*100/F390</f>
        <v>#REF!</v>
      </c>
      <c r="J391" s="216" t="e">
        <f>+J390*100/D390</f>
        <v>#REF!</v>
      </c>
      <c r="K391" s="847"/>
    </row>
    <row r="392" spans="1:11" ht="21" customHeight="1" x14ac:dyDescent="0.6">
      <c r="A392" s="311"/>
      <c r="B392" s="217"/>
      <c r="C392" s="460"/>
      <c r="D392" s="318"/>
      <c r="E392" s="318"/>
      <c r="F392" s="318"/>
      <c r="G392" s="228"/>
      <c r="H392" s="228"/>
      <c r="I392" s="319"/>
      <c r="J392" s="320"/>
      <c r="K392" s="321"/>
    </row>
    <row r="393" spans="1:11" ht="40.799999999999997" customHeight="1" x14ac:dyDescent="0.6">
      <c r="A393" s="220"/>
      <c r="B393" s="217"/>
      <c r="C393" s="848"/>
      <c r="D393" s="1152" t="s">
        <v>229</v>
      </c>
      <c r="E393" s="1152"/>
      <c r="F393" s="1152"/>
      <c r="G393" s="1152"/>
      <c r="H393" s="383"/>
      <c r="I393" s="383"/>
      <c r="J393" s="383"/>
      <c r="K393" s="322"/>
    </row>
    <row r="394" spans="1:11" ht="21" customHeight="1" x14ac:dyDescent="0.6">
      <c r="A394" s="317" t="s">
        <v>180</v>
      </c>
      <c r="B394" s="221"/>
      <c r="C394" s="461"/>
      <c r="D394" s="228"/>
      <c r="E394" s="318"/>
      <c r="F394" s="409"/>
      <c r="G394" s="228"/>
      <c r="H394" s="228"/>
      <c r="I394" s="410"/>
      <c r="J394" s="69"/>
      <c r="K394" s="323"/>
    </row>
    <row r="395" spans="1:11" ht="21" customHeight="1" x14ac:dyDescent="0.6">
      <c r="A395" s="1149" t="s">
        <v>181</v>
      </c>
      <c r="B395" s="1149"/>
      <c r="C395" s="461"/>
      <c r="D395" s="857" t="s">
        <v>20</v>
      </c>
      <c r="E395" s="409"/>
      <c r="F395" s="411"/>
      <c r="G395" s="228"/>
      <c r="H395" s="228"/>
      <c r="I395" s="410"/>
      <c r="J395" s="69"/>
      <c r="K395" s="323"/>
    </row>
    <row r="396" spans="1:11" ht="20.399999999999999" customHeight="1" x14ac:dyDescent="0.7">
      <c r="A396" s="1149" t="s">
        <v>44</v>
      </c>
      <c r="B396" s="1149"/>
      <c r="C396" s="461"/>
      <c r="D396" s="858"/>
      <c r="E396" s="412"/>
      <c r="F396" s="413"/>
      <c r="G396" s="414"/>
      <c r="H396" s="414"/>
      <c r="I396" s="415"/>
      <c r="J396" s="416"/>
      <c r="K396" s="323"/>
    </row>
    <row r="397" spans="1:11" ht="21" customHeight="1" x14ac:dyDescent="0.7">
      <c r="A397" s="317"/>
      <c r="B397" s="317"/>
      <c r="C397" s="462"/>
      <c r="D397" s="1150" t="s">
        <v>119</v>
      </c>
      <c r="E397" s="1150"/>
      <c r="F397" s="1150"/>
      <c r="G397" s="1150"/>
      <c r="H397" s="1150"/>
      <c r="I397" s="1150"/>
      <c r="J397" s="417"/>
      <c r="K397" s="323"/>
    </row>
    <row r="398" spans="1:11" ht="21" customHeight="1" x14ac:dyDescent="0.6">
      <c r="A398" s="317" t="s">
        <v>141</v>
      </c>
      <c r="B398" s="221"/>
      <c r="C398" s="463"/>
      <c r="D398" s="222"/>
      <c r="E398" s="223"/>
      <c r="F398" s="224" t="s">
        <v>140</v>
      </c>
      <c r="G398" s="222"/>
      <c r="H398" s="218"/>
      <c r="I398" s="225"/>
      <c r="J398" s="221"/>
      <c r="K398" s="226"/>
    </row>
    <row r="399" spans="1:11" ht="21" customHeight="1" x14ac:dyDescent="0.6">
      <c r="A399" s="230" t="s">
        <v>192</v>
      </c>
      <c r="B399" s="230"/>
      <c r="C399" s="463"/>
      <c r="D399" s="231" t="s">
        <v>20</v>
      </c>
      <c r="E399" s="227"/>
      <c r="F399" s="849" t="s">
        <v>142</v>
      </c>
      <c r="G399" s="222"/>
      <c r="H399" s="218"/>
      <c r="I399" s="225"/>
      <c r="J399" s="221"/>
      <c r="K399" s="226"/>
    </row>
    <row r="400" spans="1:11" ht="21" customHeight="1" x14ac:dyDescent="0.6">
      <c r="A400" s="1151" t="s">
        <v>44</v>
      </c>
      <c r="B400" s="1151"/>
      <c r="C400" s="461"/>
      <c r="D400" s="850" t="s">
        <v>49</v>
      </c>
      <c r="E400" s="850"/>
      <c r="F400" s="232" t="s">
        <v>193</v>
      </c>
      <c r="G400" s="850"/>
      <c r="H400" s="228"/>
      <c r="I400" s="229"/>
      <c r="J400" s="69"/>
      <c r="K400" s="226"/>
    </row>
    <row r="401" spans="3:11" x14ac:dyDescent="0.6">
      <c r="C401" s="478"/>
      <c r="D401" s="478"/>
      <c r="E401" s="478"/>
      <c r="F401" s="478"/>
      <c r="G401" s="479"/>
      <c r="H401" s="479"/>
      <c r="K401" s="2"/>
    </row>
    <row r="402" spans="3:11" x14ac:dyDescent="0.6">
      <c r="C402" s="478"/>
      <c r="D402" s="478"/>
      <c r="E402" s="478"/>
      <c r="F402" s="478"/>
      <c r="G402" s="479"/>
      <c r="H402" s="479"/>
      <c r="K402" s="2"/>
    </row>
    <row r="403" spans="3:11" x14ac:dyDescent="0.6">
      <c r="C403" s="478"/>
      <c r="D403" s="478"/>
      <c r="E403" s="478"/>
      <c r="F403" s="478"/>
      <c r="G403" s="479"/>
      <c r="H403" s="479"/>
      <c r="K403" s="2"/>
    </row>
    <row r="404" spans="3:11" x14ac:dyDescent="0.6">
      <c r="C404" s="478"/>
      <c r="D404" s="478"/>
      <c r="E404" s="478"/>
      <c r="F404" s="478"/>
      <c r="G404" s="479"/>
      <c r="H404" s="479"/>
      <c r="K404" s="2"/>
    </row>
  </sheetData>
  <sheetProtection algorithmName="SHA-512" hashValue="OjPpsX8jQJW7tof0dAuaGHUv952rNQIN9n4uM/3VAoe5BrCwactAPSPWHPN67+686PuM2qO+YYWHmqmVr9IWGg==" saltValue="9GXVlISk7wJMAmfYAfBK0g==" spinCount="100000" sheet="1" objects="1" scenarios="1" formatCells="0" formatColumns="0" formatRows="0" insertColumns="0" insertRows="0" insertHyperlinks="0" deleteColumns="0" deleteRows="0" sort="0"/>
  <mergeCells count="19">
    <mergeCell ref="A2:K2"/>
    <mergeCell ref="A3:K3"/>
    <mergeCell ref="J1:K1"/>
    <mergeCell ref="A4:K4"/>
    <mergeCell ref="A5:A6"/>
    <mergeCell ref="B5:B6"/>
    <mergeCell ref="C5:C6"/>
    <mergeCell ref="D5:D6"/>
    <mergeCell ref="E5:E6"/>
    <mergeCell ref="F5:F6"/>
    <mergeCell ref="G5:G6"/>
    <mergeCell ref="I5:I6"/>
    <mergeCell ref="J5:J6"/>
    <mergeCell ref="K5:K6"/>
    <mergeCell ref="D393:G393"/>
    <mergeCell ref="A395:B395"/>
    <mergeCell ref="A396:B396"/>
    <mergeCell ref="D397:I397"/>
    <mergeCell ref="A400:B400"/>
  </mergeCells>
  <pageMargins left="0.11811023622047245" right="0.11811023622047245" top="0.74803149606299213" bottom="0.74803149606299213" header="0.31496062992125984" footer="0.31496062992125984"/>
  <pageSetup paperSize="9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9C544-6325-4CB3-A750-B155B1F81603}">
  <dimension ref="A1:M44"/>
  <sheetViews>
    <sheetView topLeftCell="A37" workbookViewId="0">
      <selection sqref="A1:M43"/>
    </sheetView>
  </sheetViews>
  <sheetFormatPr defaultRowHeight="13.8" x14ac:dyDescent="0.25"/>
  <cols>
    <col min="1" max="1" width="4.5" customWidth="1"/>
    <col min="4" max="4" width="3.09765625" customWidth="1"/>
    <col min="5" max="5" width="3.19921875" hidden="1" customWidth="1"/>
    <col min="6" max="6" width="8.3984375" customWidth="1"/>
    <col min="7" max="8" width="10.796875" customWidth="1"/>
    <col min="9" max="9" width="5.09765625" customWidth="1"/>
    <col min="10" max="10" width="7.19921875" customWidth="1"/>
    <col min="11" max="11" width="11.5" customWidth="1"/>
    <col min="12" max="12" width="5.69921875" customWidth="1"/>
    <col min="13" max="13" width="16.69921875" customWidth="1"/>
  </cols>
  <sheetData>
    <row r="1" spans="1:13" ht="18.600000000000001" x14ac:dyDescent="0.55000000000000004">
      <c r="A1" s="1165" t="s">
        <v>155</v>
      </c>
      <c r="B1" s="1165"/>
      <c r="C1" s="1165"/>
      <c r="D1" s="1165"/>
      <c r="E1" s="1165"/>
      <c r="F1" s="1165"/>
      <c r="G1" s="1165"/>
      <c r="H1" s="1165"/>
      <c r="I1" s="1165"/>
      <c r="J1" s="1165"/>
      <c r="K1" s="1165"/>
      <c r="L1" s="1165"/>
      <c r="M1" s="1165"/>
    </row>
    <row r="2" spans="1:13" ht="18.600000000000001" x14ac:dyDescent="0.55000000000000004">
      <c r="A2" s="1166" t="s">
        <v>272</v>
      </c>
      <c r="B2" s="1166"/>
      <c r="C2" s="1166"/>
      <c r="D2" s="1166"/>
      <c r="E2" s="1166"/>
      <c r="F2" s="1166"/>
      <c r="G2" s="1166"/>
      <c r="H2" s="1166"/>
      <c r="I2" s="1166"/>
      <c r="J2" s="1166"/>
      <c r="K2" s="1166"/>
      <c r="L2" s="1166"/>
      <c r="M2" s="1166"/>
    </row>
    <row r="3" spans="1:13" ht="18.600000000000001" x14ac:dyDescent="0.55000000000000004">
      <c r="A3" s="1165" t="s">
        <v>273</v>
      </c>
      <c r="B3" s="1165"/>
      <c r="C3" s="1165"/>
      <c r="D3" s="1165"/>
      <c r="E3" s="1165"/>
      <c r="F3" s="1165"/>
      <c r="G3" s="1165"/>
      <c r="H3" s="1165"/>
      <c r="I3" s="1165"/>
      <c r="J3" s="1165"/>
      <c r="K3" s="1165"/>
      <c r="L3" s="1165"/>
      <c r="M3" s="1165"/>
    </row>
    <row r="4" spans="1:13" ht="18.600000000000001" x14ac:dyDescent="0.55000000000000004">
      <c r="A4" s="1165" t="s">
        <v>274</v>
      </c>
      <c r="B4" s="1165"/>
      <c r="C4" s="1165"/>
      <c r="D4" s="1165"/>
      <c r="E4" s="1165"/>
      <c r="F4" s="1165"/>
      <c r="G4" s="1165"/>
      <c r="H4" s="1165"/>
      <c r="I4" s="1165"/>
      <c r="J4" s="1165"/>
      <c r="K4" s="1165"/>
      <c r="L4" s="1165"/>
      <c r="M4" s="1165"/>
    </row>
    <row r="5" spans="1:13" ht="18.600000000000001" customHeight="1" x14ac:dyDescent="0.55000000000000004">
      <c r="A5" s="480"/>
      <c r="B5" s="481"/>
      <c r="C5" s="1167" t="str">
        <f>+[5]ระบบการควบคุมฯ!A4</f>
        <v>ประจำเดือน ตุลาคม 2569</v>
      </c>
      <c r="D5" s="1167"/>
      <c r="E5" s="1167"/>
      <c r="F5" s="1167"/>
      <c r="G5" s="1167"/>
      <c r="H5" s="1167"/>
      <c r="I5" s="1167"/>
      <c r="J5" s="1167"/>
      <c r="K5" s="1167"/>
      <c r="L5" s="1167"/>
      <c r="M5" s="482" t="s">
        <v>98</v>
      </c>
    </row>
    <row r="6" spans="1:13" ht="18.600000000000001" customHeight="1" x14ac:dyDescent="0.25">
      <c r="A6" s="1174" t="s">
        <v>23</v>
      </c>
      <c r="B6" s="1175"/>
      <c r="C6" s="1175"/>
      <c r="D6" s="1175"/>
      <c r="E6" s="1176"/>
      <c r="F6" s="1170" t="s">
        <v>149</v>
      </c>
      <c r="G6" s="1180" t="s">
        <v>70</v>
      </c>
      <c r="H6" s="1168" t="s">
        <v>71</v>
      </c>
      <c r="I6" s="1169"/>
      <c r="J6" s="1170" t="s">
        <v>150</v>
      </c>
      <c r="K6" s="1168" t="s">
        <v>72</v>
      </c>
      <c r="L6" s="1169"/>
      <c r="M6" s="1172" t="s">
        <v>99</v>
      </c>
    </row>
    <row r="7" spans="1:13" ht="93.6" customHeight="1" x14ac:dyDescent="0.25">
      <c r="A7" s="1177"/>
      <c r="B7" s="1178"/>
      <c r="C7" s="1178"/>
      <c r="D7" s="1178"/>
      <c r="E7" s="1179"/>
      <c r="F7" s="1171"/>
      <c r="G7" s="1181"/>
      <c r="H7" s="483" t="s">
        <v>73</v>
      </c>
      <c r="I7" s="483" t="s">
        <v>74</v>
      </c>
      <c r="J7" s="1171"/>
      <c r="K7" s="483" t="s">
        <v>73</v>
      </c>
      <c r="L7" s="484" t="s">
        <v>74</v>
      </c>
      <c r="M7" s="1173"/>
    </row>
    <row r="8" spans="1:13" ht="18.600000000000001" x14ac:dyDescent="0.55000000000000004">
      <c r="A8" s="485" t="s">
        <v>75</v>
      </c>
      <c r="B8" s="486" t="s">
        <v>76</v>
      </c>
      <c r="C8" s="487"/>
      <c r="D8" s="487"/>
      <c r="E8" s="488"/>
      <c r="F8" s="489">
        <v>93</v>
      </c>
      <c r="G8" s="490"/>
      <c r="H8" s="490"/>
      <c r="I8" s="490"/>
      <c r="J8" s="489">
        <f>+J10</f>
        <v>63</v>
      </c>
      <c r="K8" s="490"/>
      <c r="L8" s="490"/>
      <c r="M8" s="491"/>
    </row>
    <row r="9" spans="1:13" ht="55.8" x14ac:dyDescent="0.25">
      <c r="A9" s="492" t="s">
        <v>77</v>
      </c>
      <c r="B9" s="493" t="s">
        <v>275</v>
      </c>
      <c r="C9" s="493"/>
      <c r="D9" s="493"/>
      <c r="E9" s="494"/>
      <c r="F9" s="495">
        <v>39</v>
      </c>
      <c r="G9" s="497">
        <f>+[5]ระบบการควบคุมฯ!F1713</f>
        <v>30137800</v>
      </c>
      <c r="H9" s="497">
        <f>+[5]ระบบการควบคุมฯ!K1725</f>
        <v>585247.94999999995</v>
      </c>
      <c r="I9" s="1265">
        <f>+H9*100/G9</f>
        <v>1.9419066753379475</v>
      </c>
      <c r="J9" s="495">
        <v>43</v>
      </c>
      <c r="K9" s="497">
        <f>+[5]ระบบการควบคุมฯ!K1725+[5]ระบบการควบคุมฯ!H1729+[5]ระบบการควบคุมฯ!G1725</f>
        <v>585247.94999999995</v>
      </c>
      <c r="L9" s="1265">
        <f>+K9*100/G9</f>
        <v>1.9419066753379475</v>
      </c>
      <c r="M9" s="498" t="s">
        <v>276</v>
      </c>
    </row>
    <row r="10" spans="1:13" ht="21" x14ac:dyDescent="0.25">
      <c r="A10" s="492" t="s">
        <v>78</v>
      </c>
      <c r="B10" s="493" t="s">
        <v>277</v>
      </c>
      <c r="C10" s="493"/>
      <c r="D10" s="493"/>
      <c r="E10" s="494"/>
      <c r="F10" s="495">
        <v>58</v>
      </c>
      <c r="G10" s="1266"/>
      <c r="H10" s="1266"/>
      <c r="I10" s="1265"/>
      <c r="J10" s="1267">
        <v>63</v>
      </c>
      <c r="K10" s="1265"/>
      <c r="L10" s="1268"/>
      <c r="M10" s="498"/>
    </row>
    <row r="11" spans="1:13" ht="18.600000000000001" x14ac:dyDescent="0.25">
      <c r="A11" s="492" t="s">
        <v>79</v>
      </c>
      <c r="B11" s="493" t="s">
        <v>278</v>
      </c>
      <c r="C11" s="493"/>
      <c r="D11" s="493"/>
      <c r="E11" s="494"/>
      <c r="F11" s="495">
        <v>80</v>
      </c>
      <c r="G11" s="497"/>
      <c r="H11" s="497"/>
      <c r="I11" s="1269"/>
      <c r="J11" s="1267">
        <v>84</v>
      </c>
      <c r="K11" s="1265"/>
      <c r="L11" s="1270"/>
      <c r="M11" s="498"/>
    </row>
    <row r="12" spans="1:13" ht="21" x14ac:dyDescent="0.25">
      <c r="A12" s="492" t="s">
        <v>80</v>
      </c>
      <c r="B12" s="493" t="s">
        <v>279</v>
      </c>
      <c r="C12" s="493"/>
      <c r="D12" s="493"/>
      <c r="E12" s="494"/>
      <c r="F12" s="495">
        <v>93</v>
      </c>
      <c r="G12" s="1266"/>
      <c r="H12" s="422"/>
      <c r="I12" s="1269"/>
      <c r="J12" s="220">
        <v>100</v>
      </c>
      <c r="K12" s="1265"/>
      <c r="L12" s="1268"/>
      <c r="M12" s="498"/>
    </row>
    <row r="13" spans="1:13" ht="18.600000000000001" x14ac:dyDescent="0.55000000000000004">
      <c r="A13" s="500" t="s">
        <v>81</v>
      </c>
      <c r="B13" s="501" t="s">
        <v>82</v>
      </c>
      <c r="C13" s="502"/>
      <c r="D13" s="502"/>
      <c r="E13" s="503"/>
      <c r="F13" s="504">
        <v>98</v>
      </c>
      <c r="G13" s="505"/>
      <c r="H13" s="1271"/>
      <c r="I13" s="1271"/>
      <c r="J13" s="504">
        <f>+J17</f>
        <v>100</v>
      </c>
      <c r="K13" s="505"/>
      <c r="L13" s="503"/>
      <c r="M13" s="498"/>
    </row>
    <row r="14" spans="1:13" ht="55.8" x14ac:dyDescent="0.25">
      <c r="A14" s="492" t="s">
        <v>83</v>
      </c>
      <c r="B14" s="493" t="s">
        <v>194</v>
      </c>
      <c r="C14" s="493"/>
      <c r="D14" s="493"/>
      <c r="E14" s="494"/>
      <c r="F14" s="495">
        <v>41</v>
      </c>
      <c r="G14" s="496">
        <f>+S9</f>
        <v>0</v>
      </c>
      <c r="H14" s="497">
        <f>+U17</f>
        <v>0</v>
      </c>
      <c r="I14" s="1272" t="e">
        <f>+H14*100/G14</f>
        <v>#DIV/0!</v>
      </c>
      <c r="J14" s="495">
        <v>41</v>
      </c>
      <c r="K14" s="497">
        <f>+H14</f>
        <v>0</v>
      </c>
      <c r="L14" s="1273" t="e">
        <f>+K14*100/G14</f>
        <v>#DIV/0!</v>
      </c>
      <c r="M14" s="498" t="s">
        <v>280</v>
      </c>
    </row>
    <row r="15" spans="1:13" ht="18.600000000000001" x14ac:dyDescent="0.25">
      <c r="A15" s="492" t="s">
        <v>84</v>
      </c>
      <c r="B15" s="493" t="s">
        <v>195</v>
      </c>
      <c r="C15" s="493"/>
      <c r="D15" s="493"/>
      <c r="E15" s="494"/>
      <c r="F15" s="495">
        <v>62</v>
      </c>
      <c r="G15" s="499"/>
      <c r="H15" s="497"/>
      <c r="I15" s="1272"/>
      <c r="J15" s="495">
        <v>62</v>
      </c>
      <c r="K15" s="497"/>
      <c r="L15" s="1273"/>
      <c r="M15" s="498"/>
    </row>
    <row r="16" spans="1:13" ht="18.600000000000001" x14ac:dyDescent="0.25">
      <c r="A16" s="506">
        <v>2.2999999999999998</v>
      </c>
      <c r="B16" s="493" t="s">
        <v>196</v>
      </c>
      <c r="C16" s="493"/>
      <c r="D16" s="493"/>
      <c r="E16" s="494"/>
      <c r="F16" s="495">
        <v>85</v>
      </c>
      <c r="G16" s="496"/>
      <c r="H16" s="497"/>
      <c r="I16" s="1274"/>
      <c r="J16" s="495">
        <v>85</v>
      </c>
      <c r="K16" s="497"/>
      <c r="L16" s="1275"/>
      <c r="M16" s="498"/>
    </row>
    <row r="17" spans="1:13" ht="21" x14ac:dyDescent="0.25">
      <c r="A17" s="492" t="s">
        <v>85</v>
      </c>
      <c r="B17" s="493" t="s">
        <v>197</v>
      </c>
      <c r="C17" s="493"/>
      <c r="D17" s="493"/>
      <c r="E17" s="494"/>
      <c r="F17" s="495">
        <v>98</v>
      </c>
      <c r="G17" s="422"/>
      <c r="H17" s="497"/>
      <c r="I17" s="1274" t="e">
        <f>+H17*100/G14</f>
        <v>#DIV/0!</v>
      </c>
      <c r="J17" s="495">
        <v>100</v>
      </c>
      <c r="K17" s="497"/>
      <c r="L17" s="1276" t="e">
        <f>+K17*100/G14</f>
        <v>#DIV/0!</v>
      </c>
      <c r="M17" s="498"/>
    </row>
    <row r="18" spans="1:13" ht="18.600000000000001" x14ac:dyDescent="0.55000000000000004">
      <c r="A18" s="500" t="s">
        <v>86</v>
      </c>
      <c r="B18" s="501" t="s">
        <v>87</v>
      </c>
      <c r="C18" s="502"/>
      <c r="D18" s="502"/>
      <c r="E18" s="503"/>
      <c r="F18" s="504">
        <v>75</v>
      </c>
      <c r="G18" s="507"/>
      <c r="H18" s="505"/>
      <c r="I18" s="1271"/>
      <c r="J18" s="504">
        <v>100</v>
      </c>
      <c r="K18" s="505"/>
      <c r="L18" s="508"/>
      <c r="M18" s="509"/>
    </row>
    <row r="19" spans="1:13" ht="55.8" x14ac:dyDescent="0.25">
      <c r="A19" s="492" t="s">
        <v>88</v>
      </c>
      <c r="B19" s="493" t="s">
        <v>194</v>
      </c>
      <c r="C19" s="493"/>
      <c r="D19" s="493"/>
      <c r="E19" s="494"/>
      <c r="F19" s="495">
        <v>30</v>
      </c>
      <c r="G19" s="496">
        <f>+[5]ระบบการควบคุมฯ!F1712</f>
        <v>13136600</v>
      </c>
      <c r="H19" s="497">
        <v>0</v>
      </c>
      <c r="I19" s="1272"/>
      <c r="J19" s="495">
        <v>50</v>
      </c>
      <c r="K19" s="497">
        <v>0</v>
      </c>
      <c r="L19" s="1272"/>
      <c r="M19" s="498" t="s">
        <v>281</v>
      </c>
    </row>
    <row r="20" spans="1:13" ht="18.600000000000001" x14ac:dyDescent="0.25">
      <c r="A20" s="492" t="s">
        <v>89</v>
      </c>
      <c r="B20" s="493" t="s">
        <v>195</v>
      </c>
      <c r="C20" s="493"/>
      <c r="D20" s="493"/>
      <c r="E20" s="494"/>
      <c r="F20" s="495">
        <v>45</v>
      </c>
      <c r="G20" s="497"/>
      <c r="H20" s="859"/>
      <c r="I20" s="1265"/>
      <c r="J20" s="495">
        <v>65</v>
      </c>
      <c r="K20" s="496"/>
      <c r="L20" s="1265"/>
      <c r="M20" s="498"/>
    </row>
    <row r="21" spans="1:13" ht="18.600000000000001" x14ac:dyDescent="0.25">
      <c r="A21" s="492" t="s">
        <v>90</v>
      </c>
      <c r="B21" s="493" t="s">
        <v>196</v>
      </c>
      <c r="C21" s="493"/>
      <c r="D21" s="493"/>
      <c r="E21" s="494"/>
      <c r="F21" s="495">
        <v>60</v>
      </c>
      <c r="G21" s="860"/>
      <c r="H21" s="861"/>
      <c r="I21" s="1265"/>
      <c r="J21" s="495">
        <v>80</v>
      </c>
      <c r="K21" s="861"/>
      <c r="L21" s="1265"/>
      <c r="M21" s="498"/>
    </row>
    <row r="22" spans="1:13" ht="18.600000000000001" x14ac:dyDescent="0.25">
      <c r="A22" s="492" t="s">
        <v>91</v>
      </c>
      <c r="B22" s="493" t="s">
        <v>197</v>
      </c>
      <c r="C22" s="493"/>
      <c r="D22" s="493"/>
      <c r="E22" s="494"/>
      <c r="F22" s="495">
        <v>75</v>
      </c>
      <c r="G22" s="497"/>
      <c r="H22" s="859">
        <f>+[5]ระบบการควบคุมฯ!L1712+[5]ระบบการควบคุมฯ!K1712</f>
        <v>0</v>
      </c>
      <c r="I22" s="1277"/>
      <c r="J22" s="495">
        <v>100</v>
      </c>
      <c r="K22" s="496">
        <f>+[5]ระบบการควบคุมฯ!G1712+[5]ระบบการควบคุมฯ!H1712+[5]ระบบการควบคุมฯ!K1712+[5]ระบบการควบคุมฯ!L1712</f>
        <v>0</v>
      </c>
      <c r="L22" s="1265"/>
      <c r="M22" s="498"/>
    </row>
    <row r="23" spans="1:13" ht="18.600000000000001" x14ac:dyDescent="0.55000000000000004">
      <c r="A23" s="510"/>
      <c r="B23" s="511" t="s">
        <v>92</v>
      </c>
      <c r="C23" s="376"/>
      <c r="D23" s="376"/>
      <c r="E23" s="503"/>
      <c r="F23" s="504"/>
      <c r="G23" s="512"/>
      <c r="H23" s="862">
        <f>+[5]ระบบการควบคุมฯ!H1712+[5]ระบบการควบคุมฯ!G1712</f>
        <v>0</v>
      </c>
      <c r="I23" s="513"/>
      <c r="J23" s="504"/>
      <c r="K23" s="505"/>
      <c r="L23" s="1278"/>
      <c r="M23" s="515"/>
    </row>
    <row r="24" spans="1:13" ht="18.600000000000001" x14ac:dyDescent="0.55000000000000004">
      <c r="A24" s="510"/>
      <c r="B24" s="511" t="s">
        <v>93</v>
      </c>
      <c r="C24" s="376"/>
      <c r="D24" s="376"/>
      <c r="E24" s="503"/>
      <c r="F24" s="504"/>
      <c r="G24" s="512"/>
      <c r="H24" s="863"/>
      <c r="I24" s="1279"/>
      <c r="J24" s="504"/>
      <c r="K24" s="505"/>
      <c r="L24" s="514"/>
      <c r="M24" s="515"/>
    </row>
    <row r="25" spans="1:13" ht="18.600000000000001" x14ac:dyDescent="0.55000000000000004">
      <c r="A25" s="510"/>
      <c r="B25" s="511" t="s">
        <v>94</v>
      </c>
      <c r="C25" s="376"/>
      <c r="D25" s="376"/>
      <c r="E25" s="503"/>
      <c r="F25" s="504"/>
      <c r="G25" s="512"/>
      <c r="H25" s="1246"/>
      <c r="I25" s="1279"/>
      <c r="J25" s="504"/>
      <c r="K25" s="505"/>
      <c r="L25" s="514"/>
      <c r="M25" s="516"/>
    </row>
    <row r="26" spans="1:13" ht="18.600000000000001" x14ac:dyDescent="0.55000000000000004">
      <c r="A26" s="517"/>
      <c r="B26" s="518" t="s">
        <v>95</v>
      </c>
      <c r="C26" s="519"/>
      <c r="D26" s="519"/>
      <c r="E26" s="520"/>
      <c r="F26" s="521"/>
      <c r="G26" s="522"/>
      <c r="H26" s="523">
        <f>+[5]ระบบการควบคุมฯ!M1712</f>
        <v>13136600</v>
      </c>
      <c r="I26" s="1280">
        <f>+H26*100/G19</f>
        <v>100</v>
      </c>
      <c r="J26" s="521"/>
      <c r="K26" s="522"/>
      <c r="L26" s="524"/>
      <c r="M26" s="525"/>
    </row>
    <row r="27" spans="1:13" ht="18.600000000000001" hidden="1" customHeight="1" x14ac:dyDescent="0.55000000000000004">
      <c r="A27" s="376"/>
      <c r="B27" s="376"/>
      <c r="C27" s="376"/>
      <c r="D27" s="376"/>
      <c r="E27" s="376"/>
      <c r="F27" s="526" t="s">
        <v>96</v>
      </c>
      <c r="G27" s="527"/>
      <c r="H27" s="528" t="s">
        <v>164</v>
      </c>
      <c r="I27" s="527"/>
      <c r="J27" s="526" t="s">
        <v>96</v>
      </c>
      <c r="K27" s="527"/>
      <c r="L27" s="376"/>
      <c r="M27" s="376"/>
    </row>
    <row r="28" spans="1:13" ht="18.600000000000001" hidden="1" customHeight="1" x14ac:dyDescent="0.55000000000000004">
      <c r="A28" s="376"/>
      <c r="B28" s="529"/>
      <c r="C28" s="529"/>
      <c r="D28" s="529"/>
      <c r="E28" s="529"/>
      <c r="F28" s="1183" t="s">
        <v>165</v>
      </c>
      <c r="G28" s="1183"/>
      <c r="H28" s="529"/>
      <c r="I28" s="529"/>
      <c r="J28" s="529"/>
      <c r="K28" s="529"/>
      <c r="L28" s="529"/>
      <c r="M28" s="529"/>
    </row>
    <row r="29" spans="1:13" ht="21" hidden="1" customHeight="1" x14ac:dyDescent="0.55000000000000004">
      <c r="A29" s="376"/>
      <c r="B29" s="529"/>
      <c r="C29" s="529"/>
      <c r="D29" s="529" t="s">
        <v>166</v>
      </c>
      <c r="E29" s="529"/>
      <c r="F29" s="531"/>
      <c r="G29" s="529"/>
      <c r="H29" s="529"/>
      <c r="I29" s="529"/>
      <c r="J29" s="531"/>
      <c r="K29" s="529"/>
      <c r="L29" s="529"/>
      <c r="M29" s="529"/>
    </row>
    <row r="30" spans="1:13" ht="21" hidden="1" customHeight="1" x14ac:dyDescent="0.55000000000000004">
      <c r="A30" s="376"/>
      <c r="B30" s="376"/>
      <c r="C30" s="376"/>
      <c r="D30" s="376"/>
      <c r="E30" s="376"/>
      <c r="F30" s="1184" t="s">
        <v>151</v>
      </c>
      <c r="G30" s="1184"/>
      <c r="H30" s="527"/>
      <c r="I30" s="527"/>
      <c r="J30" s="376"/>
      <c r="K30" s="527"/>
      <c r="L30" s="376"/>
      <c r="M30" s="376"/>
    </row>
    <row r="31" spans="1:13" ht="18.600000000000001" hidden="1" customHeight="1" x14ac:dyDescent="0.55000000000000004">
      <c r="A31" s="376"/>
      <c r="B31" s="376"/>
      <c r="C31" s="376"/>
      <c r="D31" s="376"/>
      <c r="E31" s="376"/>
      <c r="F31" s="480"/>
      <c r="G31" s="527"/>
      <c r="H31" s="527"/>
      <c r="I31" s="527"/>
      <c r="J31" s="480"/>
      <c r="K31" s="527"/>
      <c r="L31" s="376"/>
      <c r="M31" s="376"/>
    </row>
    <row r="32" spans="1:13" ht="18.600000000000001" hidden="1" customHeight="1" x14ac:dyDescent="0.55000000000000004">
      <c r="A32" s="376"/>
      <c r="B32" s="376"/>
      <c r="C32" s="376"/>
      <c r="D32" s="1183" t="s">
        <v>20</v>
      </c>
      <c r="E32" s="1183"/>
      <c r="F32" s="1183"/>
      <c r="G32" s="527"/>
      <c r="H32" s="528" t="s">
        <v>167</v>
      </c>
      <c r="I32" s="527"/>
      <c r="J32" s="376"/>
      <c r="K32" s="527"/>
      <c r="L32" s="376"/>
      <c r="M32" s="376"/>
    </row>
    <row r="33" spans="1:13" ht="18.600000000000001" hidden="1" customHeight="1" x14ac:dyDescent="0.55000000000000004">
      <c r="A33" s="480"/>
      <c r="B33" s="480"/>
      <c r="C33" s="480"/>
      <c r="D33" s="480"/>
      <c r="E33" s="480"/>
      <c r="F33" s="1186" t="s">
        <v>49</v>
      </c>
      <c r="G33" s="1186"/>
      <c r="H33" s="532"/>
      <c r="I33" s="532"/>
      <c r="J33" s="480"/>
      <c r="K33" s="532"/>
      <c r="L33" s="480"/>
      <c r="M33" s="480"/>
    </row>
    <row r="34" spans="1:13" ht="18.600000000000001" hidden="1" customHeight="1" x14ac:dyDescent="0.55000000000000004">
      <c r="A34" s="480"/>
      <c r="B34" s="533"/>
      <c r="C34" s="533" t="s">
        <v>168</v>
      </c>
      <c r="D34" s="533"/>
      <c r="E34" s="533"/>
      <c r="F34" s="533"/>
      <c r="G34" s="532"/>
      <c r="H34" s="532"/>
      <c r="I34" s="532"/>
      <c r="J34" s="533"/>
      <c r="K34" s="532"/>
      <c r="L34" s="533"/>
      <c r="M34" s="533"/>
    </row>
    <row r="35" spans="1:13" ht="18.600000000000001" hidden="1" customHeight="1" x14ac:dyDescent="0.55000000000000004">
      <c r="A35" s="1187" t="s">
        <v>169</v>
      </c>
      <c r="B35" s="1187"/>
      <c r="C35" s="1187"/>
      <c r="D35" s="1187"/>
      <c r="E35" s="1187"/>
      <c r="F35" s="1187"/>
      <c r="G35" s="1187"/>
      <c r="H35" s="1187"/>
      <c r="I35" s="1187"/>
      <c r="J35" s="1187"/>
      <c r="K35" s="1187"/>
      <c r="L35" s="1187"/>
      <c r="M35" s="1187"/>
    </row>
    <row r="36" spans="1:13" ht="18.600000000000001" hidden="1" customHeight="1" x14ac:dyDescent="0.55000000000000004">
      <c r="A36" s="1187" t="s">
        <v>43</v>
      </c>
      <c r="B36" s="1187"/>
      <c r="C36" s="1187"/>
      <c r="D36" s="1187"/>
      <c r="E36" s="1187"/>
      <c r="F36" s="1187"/>
      <c r="G36" s="1187"/>
      <c r="H36" s="1187"/>
      <c r="I36" s="1187"/>
      <c r="J36" s="1187"/>
      <c r="K36" s="1187"/>
      <c r="L36" s="1187"/>
      <c r="M36" s="1187"/>
    </row>
    <row r="37" spans="1:13" ht="18.600000000000001" x14ac:dyDescent="0.55000000000000004">
      <c r="A37" s="534"/>
      <c r="B37" s="535"/>
      <c r="C37" s="536" t="s">
        <v>100</v>
      </c>
      <c r="D37" s="534"/>
      <c r="E37" s="534"/>
      <c r="F37" s="533"/>
      <c r="G37" s="537"/>
      <c r="H37" s="1188" t="s">
        <v>231</v>
      </c>
      <c r="I37" s="1188"/>
      <c r="J37" s="1188"/>
      <c r="K37" s="1188"/>
      <c r="L37" s="1188"/>
      <c r="M37" s="534"/>
    </row>
    <row r="38" spans="1:13" ht="18.600000000000001" x14ac:dyDescent="0.55000000000000004">
      <c r="A38" s="534"/>
      <c r="B38" s="538"/>
      <c r="C38" s="536" t="s">
        <v>101</v>
      </c>
      <c r="D38" s="534"/>
      <c r="E38" s="534"/>
      <c r="F38" s="533"/>
      <c r="G38" s="537"/>
      <c r="H38" s="528"/>
      <c r="I38" s="528"/>
      <c r="J38" s="379"/>
      <c r="K38" s="528"/>
      <c r="L38" s="379"/>
      <c r="M38" s="534"/>
    </row>
    <row r="39" spans="1:13" s="429" customFormat="1" ht="18.600000000000001" x14ac:dyDescent="0.55000000000000004">
      <c r="A39" s="539" t="s">
        <v>96</v>
      </c>
      <c r="B39" s="377"/>
      <c r="C39" s="376"/>
      <c r="D39" s="379" t="s">
        <v>154</v>
      </c>
      <c r="E39" s="540"/>
      <c r="F39" s="480"/>
      <c r="G39" s="537"/>
      <c r="H39" s="541" t="s">
        <v>20</v>
      </c>
      <c r="I39" s="527"/>
      <c r="J39" s="480"/>
      <c r="K39" s="528" t="s">
        <v>102</v>
      </c>
      <c r="L39" s="540"/>
      <c r="M39" s="540"/>
    </row>
    <row r="40" spans="1:13" ht="18.600000000000001" x14ac:dyDescent="0.55000000000000004">
      <c r="A40" s="1183" t="s">
        <v>97</v>
      </c>
      <c r="B40" s="1183"/>
      <c r="C40" s="1183"/>
      <c r="D40" s="376" t="s">
        <v>198</v>
      </c>
      <c r="E40" s="376"/>
      <c r="F40" s="480"/>
      <c r="G40" s="527"/>
      <c r="H40" s="537" t="s">
        <v>103</v>
      </c>
      <c r="I40" s="537"/>
      <c r="J40" s="480"/>
      <c r="K40" s="527" t="s">
        <v>199</v>
      </c>
      <c r="L40" s="376"/>
      <c r="M40" s="376"/>
    </row>
    <row r="41" spans="1:13" ht="18.600000000000001" x14ac:dyDescent="0.55000000000000004">
      <c r="A41" s="529" t="s">
        <v>44</v>
      </c>
      <c r="B41" s="530"/>
      <c r="C41" s="530"/>
      <c r="D41" s="376"/>
      <c r="E41" s="376"/>
      <c r="F41" s="480"/>
      <c r="G41" s="1187" t="s">
        <v>119</v>
      </c>
      <c r="H41" s="1187"/>
      <c r="I41" s="1187"/>
      <c r="J41" s="1187"/>
      <c r="K41" s="1187"/>
      <c r="L41" s="480"/>
      <c r="M41" s="480"/>
    </row>
    <row r="42" spans="1:13" ht="18.600000000000001" x14ac:dyDescent="0.55000000000000004">
      <c r="A42" s="74"/>
      <c r="B42" s="74"/>
      <c r="C42" s="74"/>
      <c r="D42" s="71"/>
      <c r="E42" s="71"/>
      <c r="F42" s="19"/>
      <c r="G42" s="1185" t="s">
        <v>173</v>
      </c>
      <c r="H42" s="1185"/>
      <c r="I42" s="1185"/>
      <c r="J42" s="1185"/>
      <c r="K42" s="1185"/>
      <c r="L42" s="75"/>
      <c r="M42" s="75"/>
    </row>
    <row r="43" spans="1:13" ht="18.600000000000001" hidden="1" customHeight="1" x14ac:dyDescent="0.55000000000000004">
      <c r="A43" s="74"/>
      <c r="B43" s="74"/>
      <c r="C43" s="74"/>
      <c r="D43" s="71"/>
      <c r="E43" s="71"/>
      <c r="F43" s="19"/>
      <c r="G43" s="1185" t="s">
        <v>168</v>
      </c>
      <c r="H43" s="1185"/>
      <c r="I43" s="1185"/>
      <c r="J43" s="1185"/>
      <c r="K43" s="1185"/>
      <c r="L43" s="19"/>
      <c r="M43" s="19"/>
    </row>
    <row r="44" spans="1:13" ht="18.600000000000001" hidden="1" x14ac:dyDescent="0.55000000000000004">
      <c r="A44" s="74"/>
      <c r="B44" s="74"/>
      <c r="C44" s="74"/>
      <c r="D44" s="71"/>
      <c r="E44" s="71"/>
      <c r="F44" s="19"/>
      <c r="G44" s="1182" t="s">
        <v>168</v>
      </c>
      <c r="H44" s="1182"/>
      <c r="I44" s="1182"/>
      <c r="J44" s="1182"/>
      <c r="K44" s="1182"/>
      <c r="L44" s="19"/>
      <c r="M44" s="19"/>
    </row>
  </sheetData>
  <sheetProtection algorithmName="SHA-512" hashValue="pzVYLX/bAXMK6yeUgVYg2ZZdVLkkwe7ad87ZkdAM8gomoJQWubHerW2KIQnByX4GwfN41bWEmYSeIErEddLwgA==" saltValue="7k4Fw8NyTTjzw+wUioGx7Q==" spinCount="100000" sheet="1" objects="1" scenarios="1" formatCells="0" formatColumns="0" formatRows="0" insertColumns="0" insertRows="0" deleteColumns="0" deleteRows="0" sort="0"/>
  <mergeCells count="24">
    <mergeCell ref="G44:K44"/>
    <mergeCell ref="F28:G28"/>
    <mergeCell ref="F30:G30"/>
    <mergeCell ref="D32:F32"/>
    <mergeCell ref="G42:K42"/>
    <mergeCell ref="G43:K43"/>
    <mergeCell ref="F33:G33"/>
    <mergeCell ref="A35:M35"/>
    <mergeCell ref="A36:M36"/>
    <mergeCell ref="H37:L37"/>
    <mergeCell ref="A40:C40"/>
    <mergeCell ref="G41:K41"/>
    <mergeCell ref="H6:I6"/>
    <mergeCell ref="J6:J7"/>
    <mergeCell ref="K6:L6"/>
    <mergeCell ref="M6:M7"/>
    <mergeCell ref="A6:E7"/>
    <mergeCell ref="F6:F7"/>
    <mergeCell ref="G6:G7"/>
    <mergeCell ref="A1:M1"/>
    <mergeCell ref="A2:M2"/>
    <mergeCell ref="A3:M3"/>
    <mergeCell ref="A4:M4"/>
    <mergeCell ref="C5:L5"/>
  </mergeCells>
  <pageMargins left="0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2</vt:i4>
      </vt:variant>
    </vt:vector>
  </HeadingPairs>
  <TitlesOfParts>
    <vt:vector size="7" baseType="lpstr">
      <vt:lpstr>เงินกันไว้เบิกเหลื่อมปี งบปี </vt:lpstr>
      <vt:lpstr>งบบริหารจัดการเขตพื้นที่</vt:lpstr>
      <vt:lpstr>งบสพฐ</vt:lpstr>
      <vt:lpstr>งบลงทุน</vt:lpstr>
      <vt:lpstr>รายงานผลการเบิกจ่าย</vt:lpstr>
      <vt:lpstr>งบลงทุน!Print_Titles</vt:lpstr>
      <vt:lpstr>'เงินกันไว้เบิกเหลื่อมปี งบปี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2022-01-02T08:37:32Z</dcterms:created>
  <dcterms:modified xsi:type="dcterms:W3CDTF">2026-11-03T16:05:42Z</dcterms:modified>
</cp:coreProperties>
</file>