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ย้ายมาจากอันเก่า\เงินงวด\ขึ้นระบบ 69\"/>
    </mc:Choice>
  </mc:AlternateContent>
  <xr:revisionPtr revIDLastSave="0" documentId="8_{1520F422-0EE9-46F8-BC5E-790D82B8088F}" xr6:coauthVersionLast="47" xr6:coauthVersionMax="47" xr10:uidLastSave="{00000000-0000-0000-0000-000000000000}"/>
  <bookViews>
    <workbookView xWindow="1416" yWindow="936" windowWidth="21624" windowHeight="11304" firstSheet="1" activeTab="1" xr2:uid="{CA6ECDEC-3DB6-42B9-B9A3-AB49A7FE8FA7}"/>
  </bookViews>
  <sheets>
    <sheet name="เงินกันไว้เบิกเหลื่อมปี งบปี " sheetId="3" r:id="rId1"/>
    <sheet name="งบบริหารจัดการเขตพื้นที่" sheetId="7" r:id="rId2"/>
    <sheet name="งบสพฐ" sheetId="6" r:id="rId3"/>
    <sheet name="งบลงทุน" sheetId="4" r:id="rId4"/>
    <sheet name="รายงานผลการเบิกจ่าย" sheetId="5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xlnm.Print_Titles" localSheetId="3">งบลงทุน!$1:$5</definedName>
    <definedName name="_xlnm.Print_Titles" localSheetId="0">'เงินกันไว้เบิกเหลื่อมปี งบปี 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5" i="5" l="1"/>
  <c r="H25" i="5"/>
  <c r="I25" i="5" s="1"/>
  <c r="H23" i="5"/>
  <c r="I23" i="5" s="1"/>
  <c r="K22" i="5"/>
  <c r="L22" i="5" s="1"/>
  <c r="H22" i="5"/>
  <c r="I22" i="5" s="1"/>
  <c r="G22" i="5"/>
  <c r="I26" i="5" s="1"/>
  <c r="L21" i="5"/>
  <c r="I21" i="5"/>
  <c r="K20" i="5"/>
  <c r="L20" i="5" s="1"/>
  <c r="H20" i="5"/>
  <c r="I20" i="5" s="1"/>
  <c r="G20" i="5"/>
  <c r="K19" i="5"/>
  <c r="H19" i="5"/>
  <c r="G19" i="5"/>
  <c r="K17" i="5"/>
  <c r="H17" i="5"/>
  <c r="I17" i="5" s="1"/>
  <c r="G17" i="5"/>
  <c r="L16" i="5"/>
  <c r="I16" i="5"/>
  <c r="K15" i="5"/>
  <c r="H15" i="5"/>
  <c r="G15" i="5"/>
  <c r="K14" i="5"/>
  <c r="H14" i="5"/>
  <c r="G14" i="5"/>
  <c r="I14" i="5" s="1"/>
  <c r="J13" i="5"/>
  <c r="K12" i="5"/>
  <c r="L12" i="5" s="1"/>
  <c r="I12" i="5"/>
  <c r="H12" i="5"/>
  <c r="G12" i="5"/>
  <c r="K11" i="5"/>
  <c r="H11" i="5"/>
  <c r="I11" i="5" s="1"/>
  <c r="G11" i="5"/>
  <c r="K10" i="5"/>
  <c r="H10" i="5"/>
  <c r="G10" i="5"/>
  <c r="I10" i="5" s="1"/>
  <c r="K9" i="5"/>
  <c r="L9" i="5" s="1"/>
  <c r="H9" i="5"/>
  <c r="I9" i="5" s="1"/>
  <c r="G9" i="5"/>
  <c r="J8" i="5"/>
  <c r="C5" i="5"/>
  <c r="C385" i="4"/>
  <c r="C384" i="4"/>
  <c r="C386" i="4" s="1"/>
  <c r="G381" i="4"/>
  <c r="F381" i="4"/>
  <c r="E381" i="4"/>
  <c r="D381" i="4"/>
  <c r="C381" i="4"/>
  <c r="B381" i="4"/>
  <c r="A381" i="4"/>
  <c r="G380" i="4"/>
  <c r="F380" i="4"/>
  <c r="E380" i="4"/>
  <c r="D380" i="4"/>
  <c r="C380" i="4"/>
  <c r="B380" i="4"/>
  <c r="A380" i="4"/>
  <c r="G379" i="4"/>
  <c r="F379" i="4"/>
  <c r="E379" i="4"/>
  <c r="D379" i="4"/>
  <c r="J379" i="4" s="1"/>
  <c r="C379" i="4"/>
  <c r="B379" i="4"/>
  <c r="A379" i="4"/>
  <c r="G378" i="4"/>
  <c r="F378" i="4"/>
  <c r="E378" i="4"/>
  <c r="D378" i="4"/>
  <c r="J378" i="4" s="1"/>
  <c r="C378" i="4"/>
  <c r="B378" i="4"/>
  <c r="A378" i="4"/>
  <c r="G377" i="4"/>
  <c r="F377" i="4"/>
  <c r="E377" i="4"/>
  <c r="D377" i="4"/>
  <c r="C377" i="4"/>
  <c r="B377" i="4"/>
  <c r="A377" i="4"/>
  <c r="G376" i="4"/>
  <c r="F376" i="4"/>
  <c r="E376" i="4"/>
  <c r="D376" i="4"/>
  <c r="C376" i="4"/>
  <c r="B376" i="4"/>
  <c r="A376" i="4"/>
  <c r="G375" i="4"/>
  <c r="F375" i="4"/>
  <c r="E375" i="4"/>
  <c r="D375" i="4"/>
  <c r="C375" i="4"/>
  <c r="B375" i="4"/>
  <c r="A375" i="4"/>
  <c r="G374" i="4"/>
  <c r="F374" i="4"/>
  <c r="E374" i="4"/>
  <c r="D374" i="4"/>
  <c r="C374" i="4"/>
  <c r="B374" i="4"/>
  <c r="A374" i="4"/>
  <c r="G373" i="4"/>
  <c r="F373" i="4"/>
  <c r="E373" i="4"/>
  <c r="D373" i="4"/>
  <c r="C373" i="4"/>
  <c r="B373" i="4"/>
  <c r="A373" i="4"/>
  <c r="G372" i="4"/>
  <c r="F372" i="4"/>
  <c r="E372" i="4"/>
  <c r="D372" i="4"/>
  <c r="D370" i="4" s="1"/>
  <c r="D367" i="4" s="1"/>
  <c r="D366" i="4" s="1"/>
  <c r="D365" i="4" s="1"/>
  <c r="D364" i="4" s="1"/>
  <c r="C372" i="4"/>
  <c r="B372" i="4"/>
  <c r="A372" i="4"/>
  <c r="G371" i="4"/>
  <c r="F371" i="4"/>
  <c r="E371" i="4"/>
  <c r="E370" i="4" s="1"/>
  <c r="E367" i="4" s="1"/>
  <c r="E366" i="4" s="1"/>
  <c r="E365" i="4" s="1"/>
  <c r="E364" i="4" s="1"/>
  <c r="D371" i="4"/>
  <c r="C371" i="4"/>
  <c r="B371" i="4"/>
  <c r="A371" i="4"/>
  <c r="K370" i="4"/>
  <c r="K368" i="4" s="1"/>
  <c r="I370" i="4"/>
  <c r="I367" i="4" s="1"/>
  <c r="I366" i="4" s="1"/>
  <c r="I365" i="4" s="1"/>
  <c r="I364" i="4" s="1"/>
  <c r="H370" i="4"/>
  <c r="C370" i="4"/>
  <c r="B370" i="4"/>
  <c r="A370" i="4"/>
  <c r="B368" i="4"/>
  <c r="H367" i="4"/>
  <c r="H366" i="4" s="1"/>
  <c r="H365" i="4" s="1"/>
  <c r="H364" i="4" s="1"/>
  <c r="C367" i="4"/>
  <c r="B367" i="4"/>
  <c r="C366" i="4"/>
  <c r="B366" i="4"/>
  <c r="A366" i="4"/>
  <c r="C365" i="4"/>
  <c r="B365" i="4"/>
  <c r="A365" i="4"/>
  <c r="K364" i="4"/>
  <c r="J363" i="4"/>
  <c r="B363" i="4"/>
  <c r="A363" i="4"/>
  <c r="J362" i="4"/>
  <c r="J361" i="4" s="1"/>
  <c r="C362" i="4"/>
  <c r="B362" i="4"/>
  <c r="I361" i="4"/>
  <c r="I360" i="4" s="1"/>
  <c r="I335" i="4" s="1"/>
  <c r="H361" i="4"/>
  <c r="H360" i="4" s="1"/>
  <c r="H335" i="4" s="1"/>
  <c r="H304" i="4" s="1"/>
  <c r="H303" i="4" s="1"/>
  <c r="G361" i="4"/>
  <c r="F361" i="4"/>
  <c r="E361" i="4"/>
  <c r="D361" i="4"/>
  <c r="C361" i="4"/>
  <c r="B361" i="4"/>
  <c r="B360" i="4"/>
  <c r="J358" i="4"/>
  <c r="J356" i="4" s="1"/>
  <c r="J357" i="4"/>
  <c r="I356" i="4"/>
  <c r="H356" i="4"/>
  <c r="J354" i="4"/>
  <c r="C354" i="4"/>
  <c r="B354" i="4"/>
  <c r="A354" i="4"/>
  <c r="J353" i="4"/>
  <c r="C353" i="4"/>
  <c r="B353" i="4"/>
  <c r="A353" i="4"/>
  <c r="J352" i="4"/>
  <c r="I352" i="4"/>
  <c r="H352" i="4"/>
  <c r="G352" i="4"/>
  <c r="F352" i="4"/>
  <c r="E352" i="4"/>
  <c r="D352" i="4"/>
  <c r="C352" i="4"/>
  <c r="B352" i="4"/>
  <c r="A352" i="4"/>
  <c r="J351" i="4"/>
  <c r="C351" i="4"/>
  <c r="B351" i="4"/>
  <c r="A351" i="4"/>
  <c r="J350" i="4"/>
  <c r="C350" i="4"/>
  <c r="B350" i="4"/>
  <c r="A350" i="4"/>
  <c r="J349" i="4"/>
  <c r="I349" i="4"/>
  <c r="H349" i="4"/>
  <c r="G349" i="4"/>
  <c r="F349" i="4"/>
  <c r="E349" i="4"/>
  <c r="D349" i="4"/>
  <c r="C349" i="4"/>
  <c r="B349" i="4"/>
  <c r="A349" i="4"/>
  <c r="J348" i="4"/>
  <c r="C348" i="4"/>
  <c r="B348" i="4"/>
  <c r="A348" i="4"/>
  <c r="J347" i="4"/>
  <c r="C347" i="4"/>
  <c r="B347" i="4"/>
  <c r="A347" i="4"/>
  <c r="I346" i="4"/>
  <c r="H346" i="4"/>
  <c r="G346" i="4"/>
  <c r="F346" i="4"/>
  <c r="E346" i="4"/>
  <c r="D346" i="4"/>
  <c r="C346" i="4"/>
  <c r="B346" i="4"/>
  <c r="A346" i="4"/>
  <c r="J345" i="4"/>
  <c r="C345" i="4"/>
  <c r="B345" i="4"/>
  <c r="A345" i="4"/>
  <c r="J344" i="4"/>
  <c r="C344" i="4"/>
  <c r="B344" i="4"/>
  <c r="A344" i="4"/>
  <c r="J343" i="4"/>
  <c r="J341" i="4" s="1"/>
  <c r="C343" i="4"/>
  <c r="B343" i="4"/>
  <c r="A343" i="4"/>
  <c r="J342" i="4"/>
  <c r="C342" i="4"/>
  <c r="B342" i="4"/>
  <c r="A342" i="4"/>
  <c r="I341" i="4"/>
  <c r="H341" i="4"/>
  <c r="H340" i="4" s="1"/>
  <c r="G341" i="4"/>
  <c r="F341" i="4"/>
  <c r="E341" i="4"/>
  <c r="E340" i="4" s="1"/>
  <c r="D341" i="4"/>
  <c r="C341" i="4"/>
  <c r="B341" i="4"/>
  <c r="A341" i="4"/>
  <c r="K340" i="4"/>
  <c r="I340" i="4"/>
  <c r="G340" i="4"/>
  <c r="B340" i="4"/>
  <c r="A340" i="4"/>
  <c r="J339" i="4"/>
  <c r="J337" i="4" s="1"/>
  <c r="J336" i="4" s="1"/>
  <c r="C339" i="4"/>
  <c r="B339" i="4"/>
  <c r="A339" i="4"/>
  <c r="J338" i="4"/>
  <c r="C338" i="4"/>
  <c r="B338" i="4"/>
  <c r="A338" i="4"/>
  <c r="I337" i="4"/>
  <c r="H337" i="4"/>
  <c r="H336" i="4" s="1"/>
  <c r="H334" i="4" s="1"/>
  <c r="H333" i="4" s="1"/>
  <c r="H325" i="4" s="1"/>
  <c r="G337" i="4"/>
  <c r="G336" i="4" s="1"/>
  <c r="G334" i="4" s="1"/>
  <c r="F337" i="4"/>
  <c r="F336" i="4" s="1"/>
  <c r="E337" i="4"/>
  <c r="E336" i="4" s="1"/>
  <c r="E334" i="4" s="1"/>
  <c r="D337" i="4"/>
  <c r="D336" i="4" s="1"/>
  <c r="C337" i="4"/>
  <c r="B337" i="4"/>
  <c r="A337" i="4"/>
  <c r="I336" i="4"/>
  <c r="I305" i="4" s="1"/>
  <c r="B336" i="4"/>
  <c r="B335" i="4"/>
  <c r="I334" i="4"/>
  <c r="C333" i="4"/>
  <c r="B333" i="4"/>
  <c r="A333" i="4"/>
  <c r="C330" i="4"/>
  <c r="B330" i="4"/>
  <c r="C329" i="4"/>
  <c r="B329" i="4"/>
  <c r="J328" i="4"/>
  <c r="C328" i="4"/>
  <c r="B328" i="4"/>
  <c r="C327" i="4"/>
  <c r="B327" i="4"/>
  <c r="G326" i="4"/>
  <c r="F326" i="4"/>
  <c r="E326" i="4"/>
  <c r="D326" i="4"/>
  <c r="J326" i="4" s="1"/>
  <c r="C326" i="4"/>
  <c r="B326" i="4"/>
  <c r="A326" i="4"/>
  <c r="C325" i="4"/>
  <c r="B325" i="4"/>
  <c r="A325" i="4"/>
  <c r="J324" i="4"/>
  <c r="C324" i="4"/>
  <c r="B324" i="4"/>
  <c r="G323" i="4"/>
  <c r="G322" i="4" s="1"/>
  <c r="F323" i="4"/>
  <c r="F322" i="4" s="1"/>
  <c r="E323" i="4"/>
  <c r="E322" i="4" s="1"/>
  <c r="D323" i="4"/>
  <c r="D322" i="4" s="1"/>
  <c r="C323" i="4"/>
  <c r="B323" i="4"/>
  <c r="A323" i="4"/>
  <c r="I322" i="4"/>
  <c r="H322" i="4"/>
  <c r="C322" i="4"/>
  <c r="B322" i="4"/>
  <c r="A322" i="4"/>
  <c r="K321" i="4"/>
  <c r="I320" i="4"/>
  <c r="H320" i="4"/>
  <c r="G320" i="4"/>
  <c r="F320" i="4"/>
  <c r="E320" i="4"/>
  <c r="D320" i="4"/>
  <c r="C320" i="4"/>
  <c r="B320" i="4"/>
  <c r="A320" i="4"/>
  <c r="I319" i="4"/>
  <c r="H319" i="4"/>
  <c r="G319" i="4"/>
  <c r="F319" i="4"/>
  <c r="E319" i="4"/>
  <c r="D319" i="4"/>
  <c r="C319" i="4"/>
  <c r="B319" i="4"/>
  <c r="A319" i="4"/>
  <c r="I318" i="4"/>
  <c r="H318" i="4"/>
  <c r="G318" i="4"/>
  <c r="F318" i="4"/>
  <c r="E318" i="4"/>
  <c r="D318" i="4"/>
  <c r="C318" i="4"/>
  <c r="B318" i="4"/>
  <c r="A318" i="4"/>
  <c r="I317" i="4"/>
  <c r="G317" i="4"/>
  <c r="F317" i="4"/>
  <c r="E317" i="4"/>
  <c r="D317" i="4"/>
  <c r="C317" i="4"/>
  <c r="B317" i="4"/>
  <c r="A317" i="4"/>
  <c r="G316" i="4"/>
  <c r="F316" i="4"/>
  <c r="E316" i="4"/>
  <c r="E315" i="4" s="1"/>
  <c r="D316" i="4"/>
  <c r="C316" i="4"/>
  <c r="B316" i="4"/>
  <c r="A316" i="4"/>
  <c r="G315" i="4"/>
  <c r="F315" i="4"/>
  <c r="C315" i="4"/>
  <c r="B315" i="4"/>
  <c r="A315" i="4"/>
  <c r="G313" i="4"/>
  <c r="F313" i="4"/>
  <c r="E313" i="4"/>
  <c r="E312" i="4" s="1"/>
  <c r="D313" i="4"/>
  <c r="C313" i="4"/>
  <c r="B313" i="4"/>
  <c r="A313" i="4"/>
  <c r="G312" i="4"/>
  <c r="F312" i="4"/>
  <c r="C312" i="4"/>
  <c r="B312" i="4"/>
  <c r="A312" i="4"/>
  <c r="G311" i="4"/>
  <c r="F311" i="4"/>
  <c r="E311" i="4"/>
  <c r="E310" i="4" s="1"/>
  <c r="D311" i="4"/>
  <c r="C311" i="4"/>
  <c r="B311" i="4"/>
  <c r="A311" i="4"/>
  <c r="G310" i="4"/>
  <c r="F310" i="4"/>
  <c r="C310" i="4"/>
  <c r="B310" i="4"/>
  <c r="A310" i="4"/>
  <c r="G309" i="4"/>
  <c r="F309" i="4"/>
  <c r="E309" i="4"/>
  <c r="E308" i="4" s="1"/>
  <c r="D309" i="4"/>
  <c r="C309" i="4"/>
  <c r="B309" i="4"/>
  <c r="A309" i="4"/>
  <c r="G308" i="4"/>
  <c r="F308" i="4"/>
  <c r="C308" i="4"/>
  <c r="B308" i="4"/>
  <c r="A308" i="4"/>
  <c r="G307" i="4"/>
  <c r="F307" i="4"/>
  <c r="E307" i="4"/>
  <c r="E306" i="4" s="1"/>
  <c r="D307" i="4"/>
  <c r="C307" i="4"/>
  <c r="B307" i="4"/>
  <c r="A307" i="4"/>
  <c r="G306" i="4"/>
  <c r="F306" i="4"/>
  <c r="C306" i="4"/>
  <c r="B306" i="4"/>
  <c r="A306" i="4"/>
  <c r="G305" i="4"/>
  <c r="F305" i="4"/>
  <c r="E305" i="4"/>
  <c r="D305" i="4"/>
  <c r="C305" i="4"/>
  <c r="B305" i="4"/>
  <c r="A305" i="4"/>
  <c r="J304" i="4"/>
  <c r="G304" i="4"/>
  <c r="F304" i="4"/>
  <c r="E304" i="4"/>
  <c r="D304" i="4"/>
  <c r="D303" i="4" s="1"/>
  <c r="C304" i="4"/>
  <c r="B304" i="4"/>
  <c r="A304" i="4"/>
  <c r="C303" i="4"/>
  <c r="B303" i="4"/>
  <c r="A303" i="4"/>
  <c r="B302" i="4"/>
  <c r="B301" i="4"/>
  <c r="B300" i="4"/>
  <c r="C299" i="4"/>
  <c r="B299" i="4"/>
  <c r="A299" i="4"/>
  <c r="C298" i="4"/>
  <c r="B298" i="4"/>
  <c r="G297" i="4"/>
  <c r="F297" i="4"/>
  <c r="F296" i="4" s="1"/>
  <c r="E297" i="4"/>
  <c r="E296" i="4" s="1"/>
  <c r="D297" i="4"/>
  <c r="D296" i="4" s="1"/>
  <c r="C297" i="4"/>
  <c r="B297" i="4"/>
  <c r="A297" i="4"/>
  <c r="I296" i="4"/>
  <c r="H296" i="4"/>
  <c r="G296" i="4"/>
  <c r="C296" i="4"/>
  <c r="B296" i="4"/>
  <c r="G275" i="4"/>
  <c r="G274" i="4" s="1"/>
  <c r="F275" i="4"/>
  <c r="F274" i="4" s="1"/>
  <c r="E275" i="4"/>
  <c r="E274" i="4" s="1"/>
  <c r="D275" i="4"/>
  <c r="D274" i="4" s="1"/>
  <c r="C275" i="4"/>
  <c r="B275" i="4"/>
  <c r="A275" i="4"/>
  <c r="I274" i="4"/>
  <c r="H274" i="4"/>
  <c r="C274" i="4"/>
  <c r="B274" i="4"/>
  <c r="B273" i="4"/>
  <c r="G272" i="4"/>
  <c r="G271" i="4" s="1"/>
  <c r="F272" i="4"/>
  <c r="E272" i="4"/>
  <c r="D272" i="4"/>
  <c r="D271" i="4" s="1"/>
  <c r="C272" i="4"/>
  <c r="B272" i="4"/>
  <c r="A272" i="4"/>
  <c r="I271" i="4"/>
  <c r="H271" i="4"/>
  <c r="F271" i="4"/>
  <c r="E271" i="4"/>
  <c r="B271" i="4"/>
  <c r="B270" i="4"/>
  <c r="B269" i="4"/>
  <c r="B268" i="4"/>
  <c r="B267" i="4"/>
  <c r="B266" i="4"/>
  <c r="B265" i="4"/>
  <c r="B264" i="4"/>
  <c r="B263" i="4"/>
  <c r="B262" i="4"/>
  <c r="B261" i="4"/>
  <c r="B260" i="4"/>
  <c r="B259" i="4"/>
  <c r="C258" i="4"/>
  <c r="B258" i="4"/>
  <c r="B257" i="4"/>
  <c r="B256" i="4"/>
  <c r="G255" i="4"/>
  <c r="G254" i="4" s="1"/>
  <c r="F255" i="4"/>
  <c r="F254" i="4" s="1"/>
  <c r="E255" i="4"/>
  <c r="E254" i="4" s="1"/>
  <c r="D255" i="4"/>
  <c r="D254" i="4" s="1"/>
  <c r="C255" i="4"/>
  <c r="B255" i="4"/>
  <c r="A255" i="4"/>
  <c r="I254" i="4"/>
  <c r="H254" i="4"/>
  <c r="C254" i="4"/>
  <c r="B254" i="4"/>
  <c r="A254" i="4"/>
  <c r="J253" i="4"/>
  <c r="J252" i="4"/>
  <c r="J250" i="4"/>
  <c r="J248" i="4"/>
  <c r="J247" i="4"/>
  <c r="I247" i="4"/>
  <c r="H247" i="4"/>
  <c r="J246" i="4"/>
  <c r="C246" i="4"/>
  <c r="B246" i="4"/>
  <c r="J245" i="4"/>
  <c r="C245" i="4"/>
  <c r="B245" i="4"/>
  <c r="G244" i="4"/>
  <c r="G243" i="4" s="1"/>
  <c r="F244" i="4"/>
  <c r="F243" i="4" s="1"/>
  <c r="E244" i="4"/>
  <c r="E243" i="4" s="1"/>
  <c r="D244" i="4"/>
  <c r="C244" i="4"/>
  <c r="B244" i="4"/>
  <c r="A244" i="4"/>
  <c r="I243" i="4"/>
  <c r="H243" i="4"/>
  <c r="D243" i="4"/>
  <c r="C243" i="4"/>
  <c r="B243" i="4"/>
  <c r="A243" i="4"/>
  <c r="J242" i="4"/>
  <c r="C242" i="4"/>
  <c r="B242" i="4"/>
  <c r="A242" i="4"/>
  <c r="J241" i="4"/>
  <c r="C241" i="4"/>
  <c r="B241" i="4"/>
  <c r="A241" i="4"/>
  <c r="J240" i="4"/>
  <c r="C240" i="4"/>
  <c r="B240" i="4"/>
  <c r="A240" i="4"/>
  <c r="J239" i="4"/>
  <c r="C239" i="4"/>
  <c r="B239" i="4"/>
  <c r="J238" i="4"/>
  <c r="C238" i="4"/>
  <c r="B238" i="4"/>
  <c r="A238" i="4"/>
  <c r="J237" i="4"/>
  <c r="C237" i="4"/>
  <c r="B237" i="4"/>
  <c r="J236" i="4"/>
  <c r="C236" i="4"/>
  <c r="B236" i="4"/>
  <c r="A236" i="4"/>
  <c r="J235" i="4"/>
  <c r="C235" i="4"/>
  <c r="B235" i="4"/>
  <c r="J234" i="4"/>
  <c r="C234" i="4"/>
  <c r="B234" i="4"/>
  <c r="A234" i="4"/>
  <c r="J233" i="4"/>
  <c r="C233" i="4"/>
  <c r="B233" i="4"/>
  <c r="J232" i="4"/>
  <c r="C232" i="4"/>
  <c r="B232" i="4"/>
  <c r="A232" i="4"/>
  <c r="B231" i="4"/>
  <c r="J230" i="4"/>
  <c r="C230" i="4"/>
  <c r="B230" i="4"/>
  <c r="G229" i="4"/>
  <c r="F229" i="4"/>
  <c r="E229" i="4"/>
  <c r="D229" i="4"/>
  <c r="C229" i="4"/>
  <c r="B229" i="4"/>
  <c r="A229" i="4"/>
  <c r="J228" i="4"/>
  <c r="C228" i="4"/>
  <c r="B228" i="4"/>
  <c r="J227" i="4"/>
  <c r="C227" i="4"/>
  <c r="B227" i="4"/>
  <c r="A227" i="4"/>
  <c r="J226" i="4"/>
  <c r="C226" i="4"/>
  <c r="B226" i="4"/>
  <c r="J225" i="4"/>
  <c r="C225" i="4"/>
  <c r="B225" i="4"/>
  <c r="A225" i="4"/>
  <c r="J224" i="4"/>
  <c r="C224" i="4"/>
  <c r="B224" i="4"/>
  <c r="J223" i="4"/>
  <c r="C223" i="4"/>
  <c r="B223" i="4"/>
  <c r="A223" i="4"/>
  <c r="J222" i="4"/>
  <c r="C222" i="4"/>
  <c r="B222" i="4"/>
  <c r="J221" i="4"/>
  <c r="C221" i="4"/>
  <c r="B221" i="4"/>
  <c r="A221" i="4"/>
  <c r="J220" i="4"/>
  <c r="C220" i="4"/>
  <c r="B220" i="4"/>
  <c r="J219" i="4"/>
  <c r="C219" i="4"/>
  <c r="B219" i="4"/>
  <c r="A219" i="4"/>
  <c r="J218" i="4"/>
  <c r="C218" i="4"/>
  <c r="B218" i="4"/>
  <c r="J217" i="4"/>
  <c r="C217" i="4"/>
  <c r="B217" i="4"/>
  <c r="A217" i="4"/>
  <c r="J216" i="4"/>
  <c r="C216" i="4"/>
  <c r="B216" i="4"/>
  <c r="J215" i="4"/>
  <c r="C215" i="4"/>
  <c r="B215" i="4"/>
  <c r="A215" i="4"/>
  <c r="J214" i="4"/>
  <c r="C214" i="4"/>
  <c r="B214" i="4"/>
  <c r="J213" i="4"/>
  <c r="C213" i="4"/>
  <c r="B213" i="4"/>
  <c r="A213" i="4"/>
  <c r="J212" i="4"/>
  <c r="C212" i="4"/>
  <c r="B212" i="4"/>
  <c r="J211" i="4"/>
  <c r="C211" i="4"/>
  <c r="B211" i="4"/>
  <c r="J210" i="4"/>
  <c r="C210" i="4"/>
  <c r="B210" i="4"/>
  <c r="J209" i="4"/>
  <c r="C209" i="4"/>
  <c r="B209" i="4"/>
  <c r="A209" i="4"/>
  <c r="J208" i="4"/>
  <c r="C208" i="4"/>
  <c r="B208" i="4"/>
  <c r="J207" i="4"/>
  <c r="C207" i="4"/>
  <c r="B207" i="4"/>
  <c r="A207" i="4"/>
  <c r="J206" i="4"/>
  <c r="C206" i="4"/>
  <c r="B206" i="4"/>
  <c r="G205" i="4"/>
  <c r="F205" i="4"/>
  <c r="E205" i="4"/>
  <c r="D205" i="4"/>
  <c r="D202" i="4" s="1"/>
  <c r="C205" i="4"/>
  <c r="B205" i="4"/>
  <c r="A205" i="4"/>
  <c r="J204" i="4"/>
  <c r="C204" i="4"/>
  <c r="B204" i="4"/>
  <c r="G203" i="4"/>
  <c r="G202" i="4" s="1"/>
  <c r="F203" i="4"/>
  <c r="F202" i="4" s="1"/>
  <c r="E203" i="4"/>
  <c r="E202" i="4" s="1"/>
  <c r="D203" i="4"/>
  <c r="C203" i="4"/>
  <c r="B203" i="4"/>
  <c r="A203" i="4"/>
  <c r="I202" i="4"/>
  <c r="H202" i="4"/>
  <c r="C202" i="4"/>
  <c r="B202" i="4"/>
  <c r="A202" i="4"/>
  <c r="G201" i="4"/>
  <c r="F201" i="4"/>
  <c r="E201" i="4"/>
  <c r="D201" i="4"/>
  <c r="C201" i="4"/>
  <c r="B201" i="4"/>
  <c r="A201" i="4"/>
  <c r="G200" i="4"/>
  <c r="F200" i="4"/>
  <c r="E200" i="4"/>
  <c r="D200" i="4"/>
  <c r="C200" i="4"/>
  <c r="B200" i="4"/>
  <c r="A200" i="4"/>
  <c r="G199" i="4"/>
  <c r="F199" i="4"/>
  <c r="E199" i="4"/>
  <c r="D199" i="4"/>
  <c r="C199" i="4"/>
  <c r="B199" i="4"/>
  <c r="A199" i="4"/>
  <c r="J198" i="4"/>
  <c r="C198" i="4"/>
  <c r="B198" i="4"/>
  <c r="G197" i="4"/>
  <c r="G196" i="4" s="1"/>
  <c r="F197" i="4"/>
  <c r="F196" i="4" s="1"/>
  <c r="F195" i="4" s="1"/>
  <c r="E197" i="4"/>
  <c r="D197" i="4"/>
  <c r="C197" i="4"/>
  <c r="B197" i="4"/>
  <c r="A197" i="4"/>
  <c r="I196" i="4"/>
  <c r="H196" i="4"/>
  <c r="C196" i="4"/>
  <c r="B196" i="4"/>
  <c r="A196" i="4"/>
  <c r="B195" i="4"/>
  <c r="C194" i="4"/>
  <c r="B194" i="4"/>
  <c r="A194" i="4"/>
  <c r="C192" i="4"/>
  <c r="B192" i="4"/>
  <c r="A192" i="4"/>
  <c r="B191" i="4"/>
  <c r="A191" i="4"/>
  <c r="C190" i="4"/>
  <c r="B190" i="4"/>
  <c r="A190" i="4"/>
  <c r="G189" i="4"/>
  <c r="F189" i="4"/>
  <c r="E189" i="4"/>
  <c r="D189" i="4"/>
  <c r="C189" i="4"/>
  <c r="B189" i="4"/>
  <c r="A189" i="4"/>
  <c r="G188" i="4"/>
  <c r="F188" i="4"/>
  <c r="E188" i="4"/>
  <c r="D188" i="4"/>
  <c r="C188" i="4"/>
  <c r="B188" i="4"/>
  <c r="A188" i="4"/>
  <c r="I187" i="4"/>
  <c r="H187" i="4"/>
  <c r="E187" i="4"/>
  <c r="D187" i="4"/>
  <c r="C187" i="4"/>
  <c r="B187" i="4"/>
  <c r="A187" i="4"/>
  <c r="J185" i="4"/>
  <c r="J184" i="4" s="1"/>
  <c r="I184" i="4"/>
  <c r="H184" i="4"/>
  <c r="G184" i="4"/>
  <c r="F184" i="4"/>
  <c r="E184" i="4"/>
  <c r="D184" i="4"/>
  <c r="J181" i="4"/>
  <c r="I181" i="4"/>
  <c r="H181" i="4"/>
  <c r="H178" i="4" s="1"/>
  <c r="G181" i="4"/>
  <c r="F181" i="4"/>
  <c r="E181" i="4"/>
  <c r="D181" i="4"/>
  <c r="G180" i="4"/>
  <c r="G179" i="4" s="1"/>
  <c r="G178" i="4" s="1"/>
  <c r="F180" i="4"/>
  <c r="F179" i="4" s="1"/>
  <c r="E180" i="4"/>
  <c r="D180" i="4"/>
  <c r="D179" i="4" s="1"/>
  <c r="C180" i="4"/>
  <c r="B180" i="4"/>
  <c r="A180" i="4"/>
  <c r="I179" i="4"/>
  <c r="I178" i="4" s="1"/>
  <c r="H179" i="4"/>
  <c r="E179" i="4"/>
  <c r="C179" i="4"/>
  <c r="B179" i="4"/>
  <c r="A179" i="4"/>
  <c r="K178" i="4"/>
  <c r="E178" i="4"/>
  <c r="D178" i="4"/>
  <c r="B178" i="4"/>
  <c r="A178" i="4"/>
  <c r="G177" i="4"/>
  <c r="G176" i="4" s="1"/>
  <c r="F177" i="4"/>
  <c r="E177" i="4"/>
  <c r="E176" i="4" s="1"/>
  <c r="D177" i="4"/>
  <c r="D176" i="4" s="1"/>
  <c r="C177" i="4"/>
  <c r="B177" i="4"/>
  <c r="A177" i="4"/>
  <c r="I176" i="4"/>
  <c r="H176" i="4"/>
  <c r="F176" i="4"/>
  <c r="C176" i="4"/>
  <c r="B176" i="4"/>
  <c r="A176" i="4"/>
  <c r="G175" i="4"/>
  <c r="F175" i="4"/>
  <c r="E175" i="4"/>
  <c r="D175" i="4"/>
  <c r="C175" i="4"/>
  <c r="B175" i="4"/>
  <c r="A175" i="4"/>
  <c r="G174" i="4"/>
  <c r="G173" i="4" s="1"/>
  <c r="G172" i="4" s="1"/>
  <c r="F174" i="4"/>
  <c r="E174" i="4"/>
  <c r="D174" i="4"/>
  <c r="D173" i="4" s="1"/>
  <c r="C174" i="4"/>
  <c r="B174" i="4"/>
  <c r="A174" i="4"/>
  <c r="I173" i="4"/>
  <c r="I172" i="4" s="1"/>
  <c r="H173" i="4"/>
  <c r="C173" i="4"/>
  <c r="B173" i="4"/>
  <c r="A173" i="4"/>
  <c r="B172" i="4"/>
  <c r="A172" i="4"/>
  <c r="G171" i="4"/>
  <c r="G170" i="4" s="1"/>
  <c r="G165" i="4" s="1"/>
  <c r="F171" i="4"/>
  <c r="E171" i="4"/>
  <c r="E170" i="4" s="1"/>
  <c r="D171" i="4"/>
  <c r="D170" i="4" s="1"/>
  <c r="C171" i="4"/>
  <c r="B171" i="4"/>
  <c r="A171" i="4"/>
  <c r="I170" i="4"/>
  <c r="H170" i="4"/>
  <c r="F170" i="4"/>
  <c r="C170" i="4"/>
  <c r="B170" i="4"/>
  <c r="A170" i="4"/>
  <c r="G169" i="4"/>
  <c r="E169" i="4"/>
  <c r="E168" i="4" s="1"/>
  <c r="D169" i="4"/>
  <c r="C169" i="4"/>
  <c r="B169" i="4"/>
  <c r="A169" i="4"/>
  <c r="I168" i="4"/>
  <c r="H168" i="4"/>
  <c r="G168" i="4"/>
  <c r="F168" i="4"/>
  <c r="D168" i="4"/>
  <c r="B168" i="4"/>
  <c r="A168" i="4"/>
  <c r="G167" i="4"/>
  <c r="G166" i="4" s="1"/>
  <c r="F167" i="4"/>
  <c r="F166" i="4" s="1"/>
  <c r="E167" i="4"/>
  <c r="D167" i="4"/>
  <c r="J167" i="4" s="1"/>
  <c r="J166" i="4" s="1"/>
  <c r="C167" i="4"/>
  <c r="B167" i="4"/>
  <c r="A167" i="4"/>
  <c r="I166" i="4"/>
  <c r="I165" i="4" s="1"/>
  <c r="H166" i="4"/>
  <c r="E166" i="4"/>
  <c r="C166" i="4"/>
  <c r="B166" i="4"/>
  <c r="A166" i="4"/>
  <c r="B165" i="4"/>
  <c r="A165" i="4"/>
  <c r="K164" i="4"/>
  <c r="K163" i="4" s="1"/>
  <c r="B164" i="4"/>
  <c r="B163" i="4"/>
  <c r="A163" i="4"/>
  <c r="J161" i="4"/>
  <c r="J160" i="4" s="1"/>
  <c r="J159" i="4" s="1"/>
  <c r="C161" i="4"/>
  <c r="B161" i="4"/>
  <c r="A161" i="4"/>
  <c r="I160" i="4"/>
  <c r="I159" i="4" s="1"/>
  <c r="H160" i="4"/>
  <c r="H159" i="4" s="1"/>
  <c r="G160" i="4"/>
  <c r="G159" i="4" s="1"/>
  <c r="F160" i="4"/>
  <c r="F159" i="4" s="1"/>
  <c r="E160" i="4"/>
  <c r="D160" i="4"/>
  <c r="C160" i="4"/>
  <c r="B160" i="4"/>
  <c r="K159" i="4"/>
  <c r="E159" i="4"/>
  <c r="D159" i="4"/>
  <c r="B159" i="4"/>
  <c r="A159" i="4"/>
  <c r="G156" i="4"/>
  <c r="F156" i="4"/>
  <c r="E156" i="4"/>
  <c r="D156" i="4"/>
  <c r="J156" i="4" s="1"/>
  <c r="C156" i="4"/>
  <c r="B156" i="4"/>
  <c r="A156" i="4"/>
  <c r="I155" i="4"/>
  <c r="I153" i="4" s="1"/>
  <c r="H155" i="4"/>
  <c r="H153" i="4" s="1"/>
  <c r="H152" i="4" s="1"/>
  <c r="G155" i="4"/>
  <c r="G154" i="4" s="1"/>
  <c r="F155" i="4"/>
  <c r="F154" i="4" s="1"/>
  <c r="E155" i="4"/>
  <c r="D155" i="4"/>
  <c r="J155" i="4" s="1"/>
  <c r="J154" i="4" s="1"/>
  <c r="C155" i="4"/>
  <c r="B155" i="4"/>
  <c r="A155" i="4"/>
  <c r="K154" i="4"/>
  <c r="D154" i="4"/>
  <c r="C154" i="4"/>
  <c r="B154" i="4"/>
  <c r="A154" i="4"/>
  <c r="C153" i="4"/>
  <c r="B153" i="4"/>
  <c r="A153" i="4"/>
  <c r="I152" i="4"/>
  <c r="C152" i="4"/>
  <c r="B152" i="4"/>
  <c r="A152" i="4"/>
  <c r="C151" i="4"/>
  <c r="B151" i="4"/>
  <c r="A151" i="4"/>
  <c r="J150" i="4"/>
  <c r="C150" i="4"/>
  <c r="B150" i="4"/>
  <c r="A150" i="4"/>
  <c r="C149" i="4"/>
  <c r="B149" i="4"/>
  <c r="A149" i="4"/>
  <c r="J148" i="4"/>
  <c r="C148" i="4"/>
  <c r="B148" i="4"/>
  <c r="A148" i="4"/>
  <c r="C147" i="4"/>
  <c r="B147" i="4"/>
  <c r="A147" i="4"/>
  <c r="J146" i="4"/>
  <c r="C146" i="4"/>
  <c r="B146" i="4"/>
  <c r="A146" i="4"/>
  <c r="I145" i="4"/>
  <c r="H145" i="4"/>
  <c r="G145" i="4"/>
  <c r="F145" i="4"/>
  <c r="F141" i="4" s="1"/>
  <c r="E145" i="4"/>
  <c r="D145" i="4"/>
  <c r="C145" i="4"/>
  <c r="B145" i="4"/>
  <c r="C144" i="4"/>
  <c r="B144" i="4"/>
  <c r="A144" i="4"/>
  <c r="J143" i="4"/>
  <c r="C143" i="4"/>
  <c r="B143" i="4"/>
  <c r="A143" i="4"/>
  <c r="J142" i="4"/>
  <c r="I142" i="4"/>
  <c r="H142" i="4"/>
  <c r="G142" i="4"/>
  <c r="F142" i="4"/>
  <c r="E142" i="4"/>
  <c r="D142" i="4"/>
  <c r="D141" i="4" s="1"/>
  <c r="C142" i="4"/>
  <c r="B142" i="4"/>
  <c r="K141" i="4"/>
  <c r="I141" i="4"/>
  <c r="E141" i="4"/>
  <c r="B141" i="4"/>
  <c r="C140" i="4"/>
  <c r="B140" i="4"/>
  <c r="J139" i="4"/>
  <c r="G137" i="4"/>
  <c r="G136" i="4" s="1"/>
  <c r="F137" i="4"/>
  <c r="F136" i="4" s="1"/>
  <c r="E137" i="4"/>
  <c r="D137" i="4"/>
  <c r="C137" i="4"/>
  <c r="B137" i="4"/>
  <c r="A137" i="4"/>
  <c r="I136" i="4"/>
  <c r="H136" i="4"/>
  <c r="E136" i="4"/>
  <c r="D136" i="4"/>
  <c r="D132" i="4" s="1"/>
  <c r="C136" i="4"/>
  <c r="B136" i="4"/>
  <c r="A136" i="4"/>
  <c r="C135" i="4"/>
  <c r="B135" i="4"/>
  <c r="A135" i="4"/>
  <c r="G134" i="4"/>
  <c r="G133" i="4" s="1"/>
  <c r="F134" i="4"/>
  <c r="F133" i="4" s="1"/>
  <c r="E134" i="4"/>
  <c r="E133" i="4" s="1"/>
  <c r="E132" i="4" s="1"/>
  <c r="D134" i="4"/>
  <c r="D133" i="4" s="1"/>
  <c r="C134" i="4"/>
  <c r="B134" i="4"/>
  <c r="A134" i="4"/>
  <c r="I133" i="4"/>
  <c r="I132" i="4" s="1"/>
  <c r="H133" i="4"/>
  <c r="H132" i="4" s="1"/>
  <c r="C133" i="4"/>
  <c r="B133" i="4"/>
  <c r="A133" i="4"/>
  <c r="K132" i="4"/>
  <c r="B132" i="4"/>
  <c r="A132" i="4"/>
  <c r="C130" i="4"/>
  <c r="B130" i="4"/>
  <c r="A130" i="4"/>
  <c r="J129" i="4"/>
  <c r="C129" i="4"/>
  <c r="B129" i="4"/>
  <c r="A129" i="4"/>
  <c r="C128" i="4"/>
  <c r="B128" i="4"/>
  <c r="A128" i="4"/>
  <c r="J127" i="4"/>
  <c r="C127" i="4"/>
  <c r="B127" i="4"/>
  <c r="A127" i="4"/>
  <c r="C126" i="4"/>
  <c r="B126" i="4"/>
  <c r="A126" i="4"/>
  <c r="G125" i="4"/>
  <c r="F125" i="4"/>
  <c r="E125" i="4"/>
  <c r="E124" i="4" s="1"/>
  <c r="E123" i="4" s="1"/>
  <c r="D125" i="4"/>
  <c r="C125" i="4"/>
  <c r="B125" i="4"/>
  <c r="A125" i="4"/>
  <c r="G124" i="4"/>
  <c r="G123" i="4" s="1"/>
  <c r="F124" i="4"/>
  <c r="F123" i="4" s="1"/>
  <c r="C124" i="4"/>
  <c r="B124" i="4"/>
  <c r="A124" i="4"/>
  <c r="K123" i="4"/>
  <c r="I123" i="4"/>
  <c r="H123" i="4"/>
  <c r="B123" i="4"/>
  <c r="A123" i="4"/>
  <c r="C122" i="4"/>
  <c r="B122" i="4"/>
  <c r="G121" i="4"/>
  <c r="F121" i="4"/>
  <c r="E121" i="4"/>
  <c r="E120" i="4" s="1"/>
  <c r="D121" i="4"/>
  <c r="D120" i="4" s="1"/>
  <c r="C121" i="4"/>
  <c r="B121" i="4"/>
  <c r="A121" i="4"/>
  <c r="I120" i="4"/>
  <c r="H120" i="4"/>
  <c r="G120" i="4"/>
  <c r="F120" i="4"/>
  <c r="C120" i="4"/>
  <c r="B120" i="4"/>
  <c r="A120" i="4"/>
  <c r="C119" i="4"/>
  <c r="B119" i="4"/>
  <c r="G118" i="4"/>
  <c r="G117" i="4" s="1"/>
  <c r="F118" i="4"/>
  <c r="E118" i="4"/>
  <c r="E117" i="4" s="1"/>
  <c r="D118" i="4"/>
  <c r="D117" i="4" s="1"/>
  <c r="C118" i="4"/>
  <c r="B118" i="4"/>
  <c r="A118" i="4"/>
  <c r="I117" i="4"/>
  <c r="H117" i="4"/>
  <c r="F117" i="4"/>
  <c r="C117" i="4"/>
  <c r="B117" i="4"/>
  <c r="A117" i="4"/>
  <c r="C116" i="4"/>
  <c r="B116" i="4"/>
  <c r="G115" i="4"/>
  <c r="G114" i="4" s="1"/>
  <c r="F115" i="4"/>
  <c r="F114" i="4" s="1"/>
  <c r="E115" i="4"/>
  <c r="E114" i="4" s="1"/>
  <c r="E113" i="4" s="1"/>
  <c r="D115" i="4"/>
  <c r="D114" i="4" s="1"/>
  <c r="C115" i="4"/>
  <c r="B115" i="4"/>
  <c r="A115" i="4"/>
  <c r="I114" i="4"/>
  <c r="I113" i="4" s="1"/>
  <c r="H114" i="4"/>
  <c r="H113" i="4" s="1"/>
  <c r="C114" i="4"/>
  <c r="B114" i="4"/>
  <c r="A114" i="4"/>
  <c r="K113" i="4"/>
  <c r="B113" i="4"/>
  <c r="A113" i="4"/>
  <c r="B112" i="4"/>
  <c r="K111" i="4"/>
  <c r="B111" i="4"/>
  <c r="A111" i="4"/>
  <c r="B110" i="4"/>
  <c r="B109" i="4"/>
  <c r="B334" i="4" s="1"/>
  <c r="C108" i="4"/>
  <c r="B108" i="4"/>
  <c r="A108" i="4"/>
  <c r="G107" i="4"/>
  <c r="F107" i="4"/>
  <c r="E107" i="4"/>
  <c r="D107" i="4"/>
  <c r="J107" i="4" s="1"/>
  <c r="C107" i="4"/>
  <c r="B107" i="4"/>
  <c r="G106" i="4"/>
  <c r="F106" i="4"/>
  <c r="E106" i="4"/>
  <c r="D106" i="4"/>
  <c r="J106" i="4" s="1"/>
  <c r="C106" i="4"/>
  <c r="B106" i="4"/>
  <c r="A106" i="4"/>
  <c r="J105" i="4"/>
  <c r="J103" i="4" s="1"/>
  <c r="C105" i="4"/>
  <c r="B105" i="4"/>
  <c r="J104" i="4"/>
  <c r="C104" i="4"/>
  <c r="B104" i="4"/>
  <c r="A104" i="4"/>
  <c r="I103" i="4"/>
  <c r="H103" i="4"/>
  <c r="G103" i="4"/>
  <c r="F103" i="4"/>
  <c r="E103" i="4"/>
  <c r="D103" i="4"/>
  <c r="C103" i="4"/>
  <c r="B103" i="4"/>
  <c r="A103" i="4"/>
  <c r="J102" i="4"/>
  <c r="C102" i="4"/>
  <c r="B102" i="4"/>
  <c r="J101" i="4"/>
  <c r="C101" i="4"/>
  <c r="B101" i="4"/>
  <c r="A101" i="4"/>
  <c r="J100" i="4"/>
  <c r="C100" i="4"/>
  <c r="B100" i="4"/>
  <c r="J99" i="4"/>
  <c r="C99" i="4"/>
  <c r="B99" i="4"/>
  <c r="A99" i="4"/>
  <c r="J98" i="4"/>
  <c r="C98" i="4"/>
  <c r="B98" i="4"/>
  <c r="J97" i="4"/>
  <c r="C97" i="4"/>
  <c r="B97" i="4"/>
  <c r="A97" i="4"/>
  <c r="I96" i="4"/>
  <c r="I95" i="4" s="1"/>
  <c r="I94" i="4" s="1"/>
  <c r="I93" i="4" s="1"/>
  <c r="I92" i="4" s="1"/>
  <c r="H96" i="4"/>
  <c r="G96" i="4"/>
  <c r="G95" i="4" s="1"/>
  <c r="G94" i="4" s="1"/>
  <c r="G93" i="4" s="1"/>
  <c r="G92" i="4" s="1"/>
  <c r="F96" i="4"/>
  <c r="E96" i="4"/>
  <c r="D96" i="4"/>
  <c r="C96" i="4"/>
  <c r="B96" i="4"/>
  <c r="F95" i="4"/>
  <c r="E95" i="4"/>
  <c r="E94" i="4" s="1"/>
  <c r="E93" i="4" s="1"/>
  <c r="E92" i="4" s="1"/>
  <c r="D95" i="4"/>
  <c r="D94" i="4" s="1"/>
  <c r="D93" i="4" s="1"/>
  <c r="D92" i="4" s="1"/>
  <c r="B95" i="4"/>
  <c r="F94" i="4"/>
  <c r="F93" i="4" s="1"/>
  <c r="F92" i="4" s="1"/>
  <c r="B94" i="4"/>
  <c r="K93" i="4"/>
  <c r="C93" i="4"/>
  <c r="B93" i="4"/>
  <c r="K92" i="4"/>
  <c r="K91" i="4" s="1"/>
  <c r="C92" i="4"/>
  <c r="B92" i="4"/>
  <c r="A92" i="4"/>
  <c r="B91" i="4"/>
  <c r="A91" i="4"/>
  <c r="J90" i="4"/>
  <c r="J89" i="4"/>
  <c r="C89" i="4"/>
  <c r="B89" i="4"/>
  <c r="A89" i="4"/>
  <c r="J88" i="4"/>
  <c r="C88" i="4"/>
  <c r="B88" i="4"/>
  <c r="A88" i="4"/>
  <c r="J87" i="4"/>
  <c r="J86" i="4" s="1"/>
  <c r="J85" i="4" s="1"/>
  <c r="C87" i="4"/>
  <c r="B87" i="4"/>
  <c r="A87" i="4"/>
  <c r="I86" i="4"/>
  <c r="I85" i="4" s="1"/>
  <c r="H86" i="4"/>
  <c r="H85" i="4" s="1"/>
  <c r="G86" i="4"/>
  <c r="F86" i="4"/>
  <c r="F85" i="4" s="1"/>
  <c r="E86" i="4"/>
  <c r="E85" i="4" s="1"/>
  <c r="D86" i="4"/>
  <c r="D85" i="4" s="1"/>
  <c r="C86" i="4"/>
  <c r="B86" i="4"/>
  <c r="A86" i="4"/>
  <c r="G85" i="4"/>
  <c r="B85" i="4"/>
  <c r="C84" i="4"/>
  <c r="B84" i="4"/>
  <c r="J83" i="4"/>
  <c r="J82" i="4" s="1"/>
  <c r="C83" i="4"/>
  <c r="B83" i="4"/>
  <c r="A83" i="4"/>
  <c r="I82" i="4"/>
  <c r="I81" i="4" s="1"/>
  <c r="H82" i="4"/>
  <c r="G82" i="4"/>
  <c r="G81" i="4" s="1"/>
  <c r="F82" i="4"/>
  <c r="E82" i="4"/>
  <c r="E81" i="4" s="1"/>
  <c r="D82" i="4"/>
  <c r="C82" i="4"/>
  <c r="B82" i="4"/>
  <c r="F81" i="4"/>
  <c r="B81" i="4"/>
  <c r="I80" i="4"/>
  <c r="G80" i="4"/>
  <c r="F80" i="4"/>
  <c r="E80" i="4"/>
  <c r="C80" i="4"/>
  <c r="B80" i="4"/>
  <c r="B79" i="4"/>
  <c r="J78" i="4"/>
  <c r="J77" i="4" s="1"/>
  <c r="I78" i="4"/>
  <c r="I77" i="4" s="1"/>
  <c r="H78" i="4"/>
  <c r="G78" i="4"/>
  <c r="F78" i="4"/>
  <c r="F77" i="4" s="1"/>
  <c r="F76" i="4" s="1"/>
  <c r="F75" i="4" s="1"/>
  <c r="E78" i="4"/>
  <c r="E77" i="4" s="1"/>
  <c r="E76" i="4" s="1"/>
  <c r="E75" i="4" s="1"/>
  <c r="D78" i="4"/>
  <c r="C78" i="4"/>
  <c r="B78" i="4"/>
  <c r="A78" i="4"/>
  <c r="H77" i="4"/>
  <c r="H76" i="4" s="1"/>
  <c r="G77" i="4"/>
  <c r="D77" i="4"/>
  <c r="D76" i="4" s="1"/>
  <c r="C77" i="4"/>
  <c r="B77" i="4"/>
  <c r="C75" i="4"/>
  <c r="B75" i="4"/>
  <c r="B70" i="4"/>
  <c r="G69" i="4"/>
  <c r="F69" i="4"/>
  <c r="E69" i="4"/>
  <c r="D69" i="4"/>
  <c r="C69" i="4"/>
  <c r="B69" i="4"/>
  <c r="A69" i="4"/>
  <c r="B68" i="4"/>
  <c r="G67" i="4"/>
  <c r="F67" i="4"/>
  <c r="F66" i="4" s="1"/>
  <c r="E67" i="4"/>
  <c r="E66" i="4" s="1"/>
  <c r="D67" i="4"/>
  <c r="C67" i="4"/>
  <c r="B67" i="4"/>
  <c r="A67" i="4"/>
  <c r="I66" i="4"/>
  <c r="H66" i="4"/>
  <c r="C66" i="4"/>
  <c r="B66" i="4"/>
  <c r="A66" i="4"/>
  <c r="J65" i="4"/>
  <c r="J64" i="4"/>
  <c r="J63" i="4"/>
  <c r="B63" i="4"/>
  <c r="G62" i="4"/>
  <c r="E62" i="4"/>
  <c r="D62" i="4"/>
  <c r="C62" i="4"/>
  <c r="B62" i="4"/>
  <c r="A62" i="4"/>
  <c r="J61" i="4"/>
  <c r="B61" i="4"/>
  <c r="G60" i="4"/>
  <c r="E60" i="4"/>
  <c r="D60" i="4"/>
  <c r="C60" i="4"/>
  <c r="B60" i="4"/>
  <c r="A60" i="4"/>
  <c r="F59" i="4"/>
  <c r="D59" i="4"/>
  <c r="C59" i="4"/>
  <c r="B59" i="4"/>
  <c r="A59" i="4"/>
  <c r="C58" i="4"/>
  <c r="B58" i="4"/>
  <c r="J57" i="4"/>
  <c r="C57" i="4"/>
  <c r="B57" i="4"/>
  <c r="A57" i="4"/>
  <c r="B56" i="4"/>
  <c r="G55" i="4"/>
  <c r="G54" i="4" s="1"/>
  <c r="F55" i="4"/>
  <c r="F54" i="4" s="1"/>
  <c r="E55" i="4"/>
  <c r="E54" i="4" s="1"/>
  <c r="D55" i="4"/>
  <c r="C55" i="4"/>
  <c r="B55" i="4"/>
  <c r="A55" i="4"/>
  <c r="I54" i="4"/>
  <c r="I53" i="4" s="1"/>
  <c r="H54" i="4"/>
  <c r="C54" i="4"/>
  <c r="B54" i="4"/>
  <c r="A54" i="4"/>
  <c r="B53" i="4"/>
  <c r="C52" i="4"/>
  <c r="B52" i="4"/>
  <c r="A52" i="4"/>
  <c r="G49" i="4"/>
  <c r="F49" i="4"/>
  <c r="E49" i="4"/>
  <c r="E47" i="4" s="1"/>
  <c r="D49" i="4"/>
  <c r="J49" i="4" s="1"/>
  <c r="J47" i="4" s="1"/>
  <c r="C49" i="4"/>
  <c r="B49" i="4"/>
  <c r="A49" i="4"/>
  <c r="C48" i="4"/>
  <c r="B48" i="4"/>
  <c r="A48" i="4"/>
  <c r="I47" i="4"/>
  <c r="H47" i="4"/>
  <c r="G47" i="4"/>
  <c r="F47" i="4"/>
  <c r="G45" i="4"/>
  <c r="E45" i="4"/>
  <c r="E44" i="4" s="1"/>
  <c r="D45" i="4"/>
  <c r="D44" i="4" s="1"/>
  <c r="C45" i="4"/>
  <c r="B45" i="4"/>
  <c r="A45" i="4"/>
  <c r="I44" i="4"/>
  <c r="H44" i="4"/>
  <c r="H41" i="4" s="1"/>
  <c r="F44" i="4"/>
  <c r="C44" i="4"/>
  <c r="B44" i="4"/>
  <c r="A44" i="4"/>
  <c r="J43" i="4"/>
  <c r="J42" i="4" s="1"/>
  <c r="G43" i="4"/>
  <c r="E43" i="4"/>
  <c r="D43" i="4"/>
  <c r="D42" i="4" s="1"/>
  <c r="C43" i="4"/>
  <c r="B43" i="4"/>
  <c r="A43" i="4"/>
  <c r="I42" i="4"/>
  <c r="H42" i="4"/>
  <c r="G42" i="4"/>
  <c r="F42" i="4"/>
  <c r="E42" i="4"/>
  <c r="C42" i="4"/>
  <c r="B42" i="4"/>
  <c r="A42" i="4"/>
  <c r="C41" i="4"/>
  <c r="B41" i="4"/>
  <c r="A41" i="4"/>
  <c r="G40" i="4"/>
  <c r="E40" i="4"/>
  <c r="D40" i="4"/>
  <c r="C40" i="4"/>
  <c r="B40" i="4"/>
  <c r="A40" i="4"/>
  <c r="I39" i="4"/>
  <c r="H39" i="4"/>
  <c r="F39" i="4"/>
  <c r="E39" i="4"/>
  <c r="D39" i="4"/>
  <c r="C39" i="4"/>
  <c r="B39" i="4"/>
  <c r="A39" i="4"/>
  <c r="G38" i="4"/>
  <c r="E38" i="4"/>
  <c r="E37" i="4" s="1"/>
  <c r="D38" i="4"/>
  <c r="D37" i="4" s="1"/>
  <c r="C38" i="4"/>
  <c r="B38" i="4"/>
  <c r="A38" i="4"/>
  <c r="I37" i="4"/>
  <c r="H37" i="4"/>
  <c r="G37" i="4"/>
  <c r="F37" i="4"/>
  <c r="C37" i="4"/>
  <c r="B37" i="4"/>
  <c r="A37" i="4"/>
  <c r="G36" i="4"/>
  <c r="G35" i="4" s="1"/>
  <c r="E36" i="4"/>
  <c r="E35" i="4" s="1"/>
  <c r="D36" i="4"/>
  <c r="C36" i="4"/>
  <c r="B36" i="4"/>
  <c r="A36" i="4"/>
  <c r="I35" i="4"/>
  <c r="H35" i="4"/>
  <c r="F35" i="4"/>
  <c r="C35" i="4"/>
  <c r="B35" i="4"/>
  <c r="A35" i="4"/>
  <c r="H34" i="4"/>
  <c r="C34" i="4"/>
  <c r="B34" i="4"/>
  <c r="C33" i="4"/>
  <c r="B33" i="4"/>
  <c r="A33" i="4"/>
  <c r="C32" i="4"/>
  <c r="B32" i="4"/>
  <c r="A32" i="4"/>
  <c r="G31" i="4"/>
  <c r="E31" i="4"/>
  <c r="D31" i="4"/>
  <c r="D30" i="4" s="1"/>
  <c r="C31" i="4"/>
  <c r="B31" i="4"/>
  <c r="A31" i="4"/>
  <c r="I30" i="4"/>
  <c r="H30" i="4"/>
  <c r="H27" i="4" s="1"/>
  <c r="H26" i="4" s="1"/>
  <c r="F30" i="4"/>
  <c r="E30" i="4"/>
  <c r="C30" i="4"/>
  <c r="B30" i="4"/>
  <c r="A30" i="4"/>
  <c r="G29" i="4"/>
  <c r="J29" i="4" s="1"/>
  <c r="J28" i="4" s="1"/>
  <c r="E29" i="4"/>
  <c r="D29" i="4"/>
  <c r="D28" i="4" s="1"/>
  <c r="C29" i="4"/>
  <c r="B29" i="4"/>
  <c r="A29" i="4"/>
  <c r="I28" i="4"/>
  <c r="I27" i="4" s="1"/>
  <c r="I26" i="4" s="1"/>
  <c r="I25" i="4" s="1"/>
  <c r="H28" i="4"/>
  <c r="F28" i="4"/>
  <c r="E28" i="4"/>
  <c r="C28" i="4"/>
  <c r="B28" i="4"/>
  <c r="A28" i="4"/>
  <c r="B27" i="4"/>
  <c r="B26" i="4"/>
  <c r="C25" i="4"/>
  <c r="B25" i="4"/>
  <c r="A25" i="4"/>
  <c r="C24" i="4"/>
  <c r="B24" i="4"/>
  <c r="A24" i="4"/>
  <c r="G23" i="4"/>
  <c r="F23" i="4"/>
  <c r="E23" i="4"/>
  <c r="D23" i="4"/>
  <c r="C23" i="4"/>
  <c r="B23" i="4"/>
  <c r="A23" i="4"/>
  <c r="G22" i="4"/>
  <c r="F22" i="4"/>
  <c r="F21" i="4" s="1"/>
  <c r="F20" i="4" s="1"/>
  <c r="E22" i="4"/>
  <c r="D22" i="4"/>
  <c r="C22" i="4"/>
  <c r="B22" i="4"/>
  <c r="A22" i="4"/>
  <c r="G21" i="4"/>
  <c r="G20" i="4" s="1"/>
  <c r="C21" i="4"/>
  <c r="B21" i="4"/>
  <c r="A21" i="4"/>
  <c r="J20" i="4"/>
  <c r="I20" i="4"/>
  <c r="H20" i="4"/>
  <c r="B20" i="4"/>
  <c r="G18" i="4"/>
  <c r="G17" i="4" s="1"/>
  <c r="F18" i="4"/>
  <c r="F17" i="4" s="1"/>
  <c r="E18" i="4"/>
  <c r="E17" i="4" s="1"/>
  <c r="D18" i="4"/>
  <c r="D17" i="4" s="1"/>
  <c r="C18" i="4"/>
  <c r="B18" i="4"/>
  <c r="A18" i="4"/>
  <c r="I17" i="4"/>
  <c r="H17" i="4"/>
  <c r="H13" i="4" s="1"/>
  <c r="H12" i="4" s="1"/>
  <c r="H11" i="4" s="1"/>
  <c r="H10" i="4" s="1"/>
  <c r="C17" i="4"/>
  <c r="B17" i="4"/>
  <c r="A17" i="4"/>
  <c r="B16" i="4"/>
  <c r="G15" i="4"/>
  <c r="G14" i="4" s="1"/>
  <c r="F15" i="4"/>
  <c r="E15" i="4"/>
  <c r="D15" i="4"/>
  <c r="D14" i="4" s="1"/>
  <c r="D13" i="4" s="1"/>
  <c r="C15" i="4"/>
  <c r="B15" i="4"/>
  <c r="A15" i="4"/>
  <c r="I14" i="4"/>
  <c r="H14" i="4"/>
  <c r="F14" i="4"/>
  <c r="E14" i="4"/>
  <c r="C14" i="4"/>
  <c r="B14" i="4"/>
  <c r="A14" i="4"/>
  <c r="B13" i="4"/>
  <c r="B12" i="4"/>
  <c r="C11" i="4"/>
  <c r="B11" i="4"/>
  <c r="A11" i="4"/>
  <c r="B10" i="4"/>
  <c r="A10" i="4"/>
  <c r="K9" i="4"/>
  <c r="B9" i="4"/>
  <c r="B8" i="4"/>
  <c r="B7" i="4"/>
  <c r="A7" i="4"/>
  <c r="A4" i="4"/>
  <c r="G542" i="6"/>
  <c r="G548" i="6"/>
  <c r="F548" i="6"/>
  <c r="E548" i="6"/>
  <c r="E547" i="6" s="1"/>
  <c r="E546" i="6" s="1"/>
  <c r="C548" i="6"/>
  <c r="B548" i="6"/>
  <c r="A548" i="6"/>
  <c r="G547" i="6"/>
  <c r="G546" i="6" s="1"/>
  <c r="F547" i="6"/>
  <c r="F546" i="6" s="1"/>
  <c r="D547" i="6"/>
  <c r="D546" i="6" s="1"/>
  <c r="D549" i="6" s="1"/>
  <c r="C547" i="6"/>
  <c r="B547" i="6"/>
  <c r="C546" i="6"/>
  <c r="B546" i="6"/>
  <c r="A546" i="6"/>
  <c r="F545" i="6"/>
  <c r="C545" i="6"/>
  <c r="B545" i="6"/>
  <c r="A545" i="6"/>
  <c r="C544" i="6"/>
  <c r="B544" i="6"/>
  <c r="A544" i="6"/>
  <c r="C543" i="6"/>
  <c r="G533" i="6"/>
  <c r="F533" i="6"/>
  <c r="E533" i="6"/>
  <c r="D533" i="6"/>
  <c r="H533" i="6" s="1"/>
  <c r="C533" i="6"/>
  <c r="B533" i="6"/>
  <c r="A533" i="6"/>
  <c r="G532" i="6"/>
  <c r="F532" i="6"/>
  <c r="E532" i="6"/>
  <c r="D532" i="6"/>
  <c r="H532" i="6" s="1"/>
  <c r="H531" i="6" s="1"/>
  <c r="H530" i="6" s="1"/>
  <c r="C532" i="6"/>
  <c r="B532" i="6"/>
  <c r="A532" i="6"/>
  <c r="G531" i="6"/>
  <c r="G530" i="6" s="1"/>
  <c r="F531" i="6"/>
  <c r="F530" i="6" s="1"/>
  <c r="E531" i="6"/>
  <c r="E530" i="6" s="1"/>
  <c r="C531" i="6"/>
  <c r="B531" i="6"/>
  <c r="C530" i="6"/>
  <c r="B530" i="6"/>
  <c r="A530" i="6"/>
  <c r="G529" i="6"/>
  <c r="F529" i="6"/>
  <c r="E529" i="6"/>
  <c r="D529" i="6"/>
  <c r="C529" i="6"/>
  <c r="B529" i="6"/>
  <c r="A529" i="6"/>
  <c r="G528" i="6"/>
  <c r="F528" i="6"/>
  <c r="E528" i="6"/>
  <c r="D528" i="6"/>
  <c r="C528" i="6"/>
  <c r="B528" i="6"/>
  <c r="A528" i="6"/>
  <c r="G527" i="6"/>
  <c r="F527" i="6"/>
  <c r="E527" i="6"/>
  <c r="D527" i="6"/>
  <c r="H527" i="6" s="1"/>
  <c r="C527" i="6"/>
  <c r="B527" i="6"/>
  <c r="A527" i="6"/>
  <c r="G526" i="6"/>
  <c r="F526" i="6"/>
  <c r="F525" i="6" s="1"/>
  <c r="E526" i="6"/>
  <c r="C526" i="6"/>
  <c r="B526" i="6"/>
  <c r="C525" i="6"/>
  <c r="B525" i="6"/>
  <c r="A525" i="6"/>
  <c r="G524" i="6"/>
  <c r="G523" i="6" s="1"/>
  <c r="G522" i="6" s="1"/>
  <c r="F524" i="6"/>
  <c r="E524" i="6"/>
  <c r="D524" i="6"/>
  <c r="H524" i="6" s="1"/>
  <c r="H523" i="6" s="1"/>
  <c r="C524" i="6"/>
  <c r="B524" i="6"/>
  <c r="A524" i="6"/>
  <c r="F523" i="6"/>
  <c r="E523" i="6"/>
  <c r="D523" i="6"/>
  <c r="D522" i="6" s="1"/>
  <c r="B523" i="6"/>
  <c r="I522" i="6"/>
  <c r="F522" i="6"/>
  <c r="E522" i="6"/>
  <c r="C522" i="6"/>
  <c r="B522" i="6"/>
  <c r="A522" i="6"/>
  <c r="B521" i="6"/>
  <c r="C520" i="6"/>
  <c r="C523" i="6" s="1"/>
  <c r="B520" i="6"/>
  <c r="A520" i="6"/>
  <c r="C519" i="6"/>
  <c r="B519" i="6"/>
  <c r="A519" i="6"/>
  <c r="C514" i="6"/>
  <c r="G513" i="6"/>
  <c r="F513" i="6"/>
  <c r="E513" i="6"/>
  <c r="C513" i="6"/>
  <c r="B513" i="6"/>
  <c r="A513" i="6"/>
  <c r="C512" i="6"/>
  <c r="G511" i="6"/>
  <c r="F511" i="6"/>
  <c r="E511" i="6"/>
  <c r="D511" i="6"/>
  <c r="C511" i="6"/>
  <c r="B511" i="6"/>
  <c r="A511" i="6"/>
  <c r="C510" i="6"/>
  <c r="G509" i="6"/>
  <c r="F509" i="6"/>
  <c r="E509" i="6"/>
  <c r="D509" i="6"/>
  <c r="C509" i="6"/>
  <c r="B509" i="6"/>
  <c r="A509" i="6"/>
  <c r="G508" i="6"/>
  <c r="F508" i="6"/>
  <c r="E508" i="6"/>
  <c r="D508" i="6"/>
  <c r="C508" i="6"/>
  <c r="B508" i="6"/>
  <c r="A508" i="6"/>
  <c r="G507" i="6"/>
  <c r="F507" i="6"/>
  <c r="E507" i="6"/>
  <c r="D507" i="6"/>
  <c r="C507" i="6"/>
  <c r="B507" i="6"/>
  <c r="A507" i="6"/>
  <c r="G506" i="6"/>
  <c r="F506" i="6"/>
  <c r="E506" i="6"/>
  <c r="D506" i="6"/>
  <c r="C506" i="6"/>
  <c r="B506" i="6"/>
  <c r="A506" i="6"/>
  <c r="G505" i="6"/>
  <c r="F505" i="6"/>
  <c r="E505" i="6"/>
  <c r="D505" i="6"/>
  <c r="C505" i="6"/>
  <c r="B505" i="6"/>
  <c r="A505" i="6"/>
  <c r="G504" i="6"/>
  <c r="G503" i="6" s="1"/>
  <c r="G502" i="6" s="1"/>
  <c r="G501" i="6" s="1"/>
  <c r="G500" i="6" s="1"/>
  <c r="F504" i="6"/>
  <c r="E504" i="6"/>
  <c r="D504" i="6"/>
  <c r="C504" i="6"/>
  <c r="B504" i="6"/>
  <c r="A504" i="6"/>
  <c r="C503" i="6"/>
  <c r="B503" i="6"/>
  <c r="C502" i="6"/>
  <c r="B502" i="6"/>
  <c r="A502" i="6"/>
  <c r="C501" i="6"/>
  <c r="B501" i="6"/>
  <c r="A501" i="6"/>
  <c r="C500" i="6"/>
  <c r="B500" i="6"/>
  <c r="A500" i="6"/>
  <c r="G499" i="6"/>
  <c r="D499" i="6"/>
  <c r="G498" i="6"/>
  <c r="G497" i="6" s="1"/>
  <c r="G496" i="6" s="1"/>
  <c r="F498" i="6"/>
  <c r="F497" i="6" s="1"/>
  <c r="F496" i="6" s="1"/>
  <c r="E498" i="6"/>
  <c r="E497" i="6" s="1"/>
  <c r="E496" i="6" s="1"/>
  <c r="D498" i="6"/>
  <c r="D497" i="6"/>
  <c r="D496" i="6" s="1"/>
  <c r="C497" i="6"/>
  <c r="B497" i="6"/>
  <c r="C496" i="6"/>
  <c r="B496" i="6"/>
  <c r="G495" i="6"/>
  <c r="F495" i="6"/>
  <c r="E495" i="6"/>
  <c r="D495" i="6"/>
  <c r="C495" i="6"/>
  <c r="B495" i="6"/>
  <c r="A495" i="6"/>
  <c r="G494" i="6"/>
  <c r="F494" i="6"/>
  <c r="F493" i="6" s="1"/>
  <c r="F492" i="6" s="1"/>
  <c r="E494" i="6"/>
  <c r="E493" i="6" s="1"/>
  <c r="E492" i="6" s="1"/>
  <c r="D494" i="6"/>
  <c r="C494" i="6"/>
  <c r="B494" i="6"/>
  <c r="A494" i="6"/>
  <c r="G493" i="6"/>
  <c r="G492" i="6" s="1"/>
  <c r="C493" i="6"/>
  <c r="B493" i="6"/>
  <c r="C492" i="6"/>
  <c r="B492" i="6"/>
  <c r="A492" i="6"/>
  <c r="G491" i="6"/>
  <c r="F491" i="6"/>
  <c r="E491" i="6"/>
  <c r="D491" i="6"/>
  <c r="H491" i="6" s="1"/>
  <c r="C491" i="6"/>
  <c r="B491" i="6"/>
  <c r="A491" i="6"/>
  <c r="G490" i="6"/>
  <c r="F490" i="6"/>
  <c r="E490" i="6"/>
  <c r="D490" i="6"/>
  <c r="H490" i="6" s="1"/>
  <c r="C490" i="6"/>
  <c r="B490" i="6"/>
  <c r="A490" i="6"/>
  <c r="G489" i="6"/>
  <c r="F489" i="6"/>
  <c r="E489" i="6"/>
  <c r="E487" i="6" s="1"/>
  <c r="E486" i="6" s="1"/>
  <c r="D489" i="6"/>
  <c r="C489" i="6"/>
  <c r="B489" i="6"/>
  <c r="A489" i="6"/>
  <c r="G488" i="6"/>
  <c r="F488" i="6"/>
  <c r="F487" i="6" s="1"/>
  <c r="F486" i="6" s="1"/>
  <c r="E488" i="6"/>
  <c r="D488" i="6"/>
  <c r="C488" i="6"/>
  <c r="B488" i="6"/>
  <c r="A488" i="6"/>
  <c r="G487" i="6"/>
  <c r="G486" i="6" s="1"/>
  <c r="C487" i="6"/>
  <c r="B487" i="6"/>
  <c r="C486" i="6"/>
  <c r="B486" i="6"/>
  <c r="A486" i="6"/>
  <c r="G485" i="6"/>
  <c r="E485" i="6"/>
  <c r="D485" i="6"/>
  <c r="C485" i="6"/>
  <c r="B485" i="6"/>
  <c r="A485" i="6"/>
  <c r="G484" i="6"/>
  <c r="E484" i="6"/>
  <c r="D484" i="6"/>
  <c r="C484" i="6"/>
  <c r="B484" i="6"/>
  <c r="A484" i="6"/>
  <c r="G483" i="6"/>
  <c r="E483" i="6"/>
  <c r="D483" i="6"/>
  <c r="C483" i="6"/>
  <c r="B483" i="6"/>
  <c r="A483" i="6"/>
  <c r="G482" i="6"/>
  <c r="E482" i="6"/>
  <c r="D482" i="6"/>
  <c r="H482" i="6" s="1"/>
  <c r="C482" i="6"/>
  <c r="B482" i="6"/>
  <c r="A482" i="6"/>
  <c r="G481" i="6"/>
  <c r="F481" i="6"/>
  <c r="E481" i="6"/>
  <c r="D481" i="6"/>
  <c r="H481" i="6" s="1"/>
  <c r="C481" i="6"/>
  <c r="B481" i="6"/>
  <c r="A481" i="6"/>
  <c r="G480" i="6"/>
  <c r="F480" i="6"/>
  <c r="E480" i="6"/>
  <c r="D480" i="6"/>
  <c r="C480" i="6"/>
  <c r="B480" i="6"/>
  <c r="A480" i="6"/>
  <c r="F479" i="6"/>
  <c r="F478" i="6" s="1"/>
  <c r="C479" i="6"/>
  <c r="B479" i="6"/>
  <c r="C478" i="6"/>
  <c r="B478" i="6"/>
  <c r="A478" i="6"/>
  <c r="G477" i="6"/>
  <c r="F477" i="6"/>
  <c r="E477" i="6"/>
  <c r="D477" i="6"/>
  <c r="C477" i="6"/>
  <c r="B477" i="6"/>
  <c r="A477" i="6"/>
  <c r="G476" i="6"/>
  <c r="F476" i="6"/>
  <c r="E476" i="6"/>
  <c r="D476" i="6"/>
  <c r="C476" i="6"/>
  <c r="B476" i="6"/>
  <c r="A476" i="6"/>
  <c r="G475" i="6"/>
  <c r="F475" i="6"/>
  <c r="E475" i="6"/>
  <c r="D475" i="6"/>
  <c r="C475" i="6"/>
  <c r="B475" i="6"/>
  <c r="A475" i="6"/>
  <c r="G474" i="6"/>
  <c r="F474" i="6"/>
  <c r="E474" i="6"/>
  <c r="D474" i="6"/>
  <c r="H474" i="6" s="1"/>
  <c r="C474" i="6"/>
  <c r="B474" i="6"/>
  <c r="A474" i="6"/>
  <c r="G473" i="6"/>
  <c r="F473" i="6"/>
  <c r="E473" i="6"/>
  <c r="D473" i="6"/>
  <c r="C473" i="6"/>
  <c r="B473" i="6"/>
  <c r="A473" i="6"/>
  <c r="G472" i="6"/>
  <c r="F472" i="6"/>
  <c r="F468" i="6" s="1"/>
  <c r="F467" i="6" s="1"/>
  <c r="E472" i="6"/>
  <c r="D472" i="6"/>
  <c r="C472" i="6"/>
  <c r="B472" i="6"/>
  <c r="A472" i="6"/>
  <c r="G471" i="6"/>
  <c r="F471" i="6"/>
  <c r="E471" i="6"/>
  <c r="D471" i="6"/>
  <c r="C471" i="6"/>
  <c r="B471" i="6"/>
  <c r="A471" i="6"/>
  <c r="G470" i="6"/>
  <c r="F470" i="6"/>
  <c r="E470" i="6"/>
  <c r="D470" i="6"/>
  <c r="H470" i="6" s="1"/>
  <c r="C470" i="6"/>
  <c r="B470" i="6"/>
  <c r="A470" i="6"/>
  <c r="G469" i="6"/>
  <c r="F469" i="6"/>
  <c r="E469" i="6"/>
  <c r="D469" i="6"/>
  <c r="D468" i="6" s="1"/>
  <c r="D467" i="6" s="1"/>
  <c r="C469" i="6"/>
  <c r="B469" i="6"/>
  <c r="A469" i="6"/>
  <c r="C468" i="6"/>
  <c r="B468" i="6"/>
  <c r="C467" i="6"/>
  <c r="B467" i="6"/>
  <c r="A467" i="6"/>
  <c r="G466" i="6"/>
  <c r="F466" i="6"/>
  <c r="E466" i="6"/>
  <c r="D466" i="6"/>
  <c r="C466" i="6"/>
  <c r="B466" i="6"/>
  <c r="A466" i="6"/>
  <c r="G465" i="6"/>
  <c r="F465" i="6"/>
  <c r="E465" i="6"/>
  <c r="D465" i="6"/>
  <c r="C465" i="6"/>
  <c r="B465" i="6"/>
  <c r="A465" i="6"/>
  <c r="G464" i="6"/>
  <c r="F464" i="6"/>
  <c r="E464" i="6"/>
  <c r="D464" i="6"/>
  <c r="C464" i="6"/>
  <c r="B464" i="6"/>
  <c r="A464" i="6"/>
  <c r="G463" i="6"/>
  <c r="F463" i="6"/>
  <c r="E463" i="6"/>
  <c r="D463" i="6"/>
  <c r="C463" i="6"/>
  <c r="B463" i="6"/>
  <c r="A463" i="6"/>
  <c r="I462" i="6"/>
  <c r="G462" i="6"/>
  <c r="F462" i="6"/>
  <c r="E462" i="6"/>
  <c r="D462" i="6"/>
  <c r="H462" i="6" s="1"/>
  <c r="C462" i="6"/>
  <c r="B462" i="6"/>
  <c r="A462" i="6"/>
  <c r="G461" i="6"/>
  <c r="F461" i="6"/>
  <c r="E461" i="6"/>
  <c r="D461" i="6"/>
  <c r="C461" i="6"/>
  <c r="B461" i="6"/>
  <c r="A461" i="6"/>
  <c r="G460" i="6"/>
  <c r="F460" i="6"/>
  <c r="E460" i="6"/>
  <c r="D460" i="6"/>
  <c r="C460" i="6"/>
  <c r="B460" i="6"/>
  <c r="A460" i="6"/>
  <c r="G459" i="6"/>
  <c r="G457" i="6" s="1"/>
  <c r="G456" i="6" s="1"/>
  <c r="F459" i="6"/>
  <c r="E459" i="6"/>
  <c r="D459" i="6"/>
  <c r="C459" i="6"/>
  <c r="B459" i="6"/>
  <c r="A459" i="6"/>
  <c r="G458" i="6"/>
  <c r="F458" i="6"/>
  <c r="E458" i="6"/>
  <c r="D458" i="6"/>
  <c r="H458" i="6" s="1"/>
  <c r="C458" i="6"/>
  <c r="B458" i="6"/>
  <c r="A458" i="6"/>
  <c r="C457" i="6"/>
  <c r="B457" i="6"/>
  <c r="A457" i="6"/>
  <c r="C456" i="6"/>
  <c r="B456" i="6"/>
  <c r="A456" i="6"/>
  <c r="G455" i="6"/>
  <c r="F455" i="6"/>
  <c r="E455" i="6"/>
  <c r="D455" i="6"/>
  <c r="C455" i="6"/>
  <c r="B455" i="6"/>
  <c r="A455" i="6"/>
  <c r="G454" i="6"/>
  <c r="F454" i="6"/>
  <c r="E454" i="6"/>
  <c r="D454" i="6"/>
  <c r="C454" i="6"/>
  <c r="B454" i="6"/>
  <c r="A454" i="6"/>
  <c r="G453" i="6"/>
  <c r="F453" i="6"/>
  <c r="E453" i="6"/>
  <c r="D453" i="6"/>
  <c r="C453" i="6"/>
  <c r="B453" i="6"/>
  <c r="A453" i="6"/>
  <c r="G452" i="6"/>
  <c r="G451" i="6" s="1"/>
  <c r="F452" i="6"/>
  <c r="E452" i="6"/>
  <c r="D452" i="6"/>
  <c r="D451" i="6" s="1"/>
  <c r="C452" i="6"/>
  <c r="B452" i="6"/>
  <c r="A452" i="6"/>
  <c r="C451" i="6"/>
  <c r="B451" i="6"/>
  <c r="A451" i="6"/>
  <c r="G450" i="6"/>
  <c r="F450" i="6"/>
  <c r="E450" i="6"/>
  <c r="D450" i="6"/>
  <c r="C450" i="6"/>
  <c r="B450" i="6"/>
  <c r="A450" i="6"/>
  <c r="C449" i="6"/>
  <c r="B449" i="6"/>
  <c r="A449" i="6"/>
  <c r="H448" i="6"/>
  <c r="G448" i="6"/>
  <c r="F448" i="6"/>
  <c r="E448" i="6"/>
  <c r="D448" i="6"/>
  <c r="C448" i="6"/>
  <c r="B448" i="6"/>
  <c r="A448" i="6"/>
  <c r="H447" i="6"/>
  <c r="C447" i="6"/>
  <c r="B447" i="6"/>
  <c r="A447" i="6"/>
  <c r="H446" i="6"/>
  <c r="C446" i="6"/>
  <c r="B446" i="6"/>
  <c r="A446" i="6"/>
  <c r="H445" i="6"/>
  <c r="C445" i="6"/>
  <c r="B445" i="6"/>
  <c r="A445" i="6"/>
  <c r="H444" i="6"/>
  <c r="H443" i="6" s="1"/>
  <c r="G444" i="6"/>
  <c r="F444" i="6"/>
  <c r="F443" i="6" s="1"/>
  <c r="E444" i="6"/>
  <c r="E443" i="6" s="1"/>
  <c r="D444" i="6"/>
  <c r="D443" i="6" s="1"/>
  <c r="B444" i="6"/>
  <c r="A444" i="6"/>
  <c r="G443" i="6"/>
  <c r="B443" i="6"/>
  <c r="A443" i="6"/>
  <c r="D442" i="6"/>
  <c r="D441" i="6"/>
  <c r="D440" i="6"/>
  <c r="D439" i="6"/>
  <c r="D438" i="6"/>
  <c r="D437" i="6"/>
  <c r="D436" i="6"/>
  <c r="D435" i="6"/>
  <c r="D434" i="6"/>
  <c r="D433" i="6"/>
  <c r="D432" i="6"/>
  <c r="G425" i="6"/>
  <c r="F425" i="6"/>
  <c r="F422" i="6" s="1"/>
  <c r="F421" i="6" s="1"/>
  <c r="E425" i="6"/>
  <c r="H425" i="6" s="1"/>
  <c r="G423" i="6"/>
  <c r="E423" i="6"/>
  <c r="D423" i="6"/>
  <c r="C423" i="6"/>
  <c r="B423" i="6"/>
  <c r="A423" i="6"/>
  <c r="B422" i="6"/>
  <c r="A422" i="6"/>
  <c r="C421" i="6"/>
  <c r="B421" i="6"/>
  <c r="A421" i="6"/>
  <c r="H420" i="6"/>
  <c r="C420" i="6"/>
  <c r="B420" i="6"/>
  <c r="A420" i="6"/>
  <c r="C419" i="6"/>
  <c r="B419" i="6"/>
  <c r="H418" i="6"/>
  <c r="C418" i="6"/>
  <c r="B418" i="6"/>
  <c r="H417" i="6"/>
  <c r="C417" i="6"/>
  <c r="B417" i="6"/>
  <c r="A417" i="6"/>
  <c r="H416" i="6"/>
  <c r="C416" i="6"/>
  <c r="B416" i="6"/>
  <c r="A416" i="6"/>
  <c r="H415" i="6"/>
  <c r="C415" i="6"/>
  <c r="B415" i="6"/>
  <c r="A415" i="6"/>
  <c r="G414" i="6"/>
  <c r="F414" i="6"/>
  <c r="F413" i="6" s="1"/>
  <c r="E414" i="6"/>
  <c r="E413" i="6" s="1"/>
  <c r="D414" i="6"/>
  <c r="D413" i="6" s="1"/>
  <c r="C414" i="6"/>
  <c r="B414" i="6"/>
  <c r="A414" i="6"/>
  <c r="G413" i="6"/>
  <c r="C413" i="6"/>
  <c r="B413" i="6"/>
  <c r="A413" i="6"/>
  <c r="G412" i="6"/>
  <c r="F412" i="6"/>
  <c r="E412" i="6"/>
  <c r="D412" i="6"/>
  <c r="C412" i="6"/>
  <c r="B412" i="6"/>
  <c r="A412" i="6"/>
  <c r="G411" i="6"/>
  <c r="F411" i="6"/>
  <c r="F410" i="6" s="1"/>
  <c r="F409" i="6" s="1"/>
  <c r="E411" i="6"/>
  <c r="D411" i="6"/>
  <c r="C411" i="6"/>
  <c r="B411" i="6"/>
  <c r="A411" i="6"/>
  <c r="G410" i="6"/>
  <c r="G409" i="6" s="1"/>
  <c r="D410" i="6"/>
  <c r="D409" i="6" s="1"/>
  <c r="C410" i="6"/>
  <c r="B410" i="6"/>
  <c r="C409" i="6"/>
  <c r="B409" i="6"/>
  <c r="A409" i="6"/>
  <c r="G408" i="6"/>
  <c r="E408" i="6"/>
  <c r="D408" i="6"/>
  <c r="C408" i="6"/>
  <c r="B408" i="6"/>
  <c r="A408" i="6"/>
  <c r="G407" i="6"/>
  <c r="E407" i="6"/>
  <c r="D407" i="6"/>
  <c r="C407" i="6"/>
  <c r="B407" i="6"/>
  <c r="A407" i="6"/>
  <c r="I406" i="6"/>
  <c r="F406" i="6"/>
  <c r="D406" i="6"/>
  <c r="C406" i="6"/>
  <c r="B406" i="6"/>
  <c r="A406" i="6"/>
  <c r="G405" i="6"/>
  <c r="F405" i="6"/>
  <c r="E405" i="6"/>
  <c r="D405" i="6"/>
  <c r="H405" i="6" s="1"/>
  <c r="C405" i="6"/>
  <c r="B405" i="6"/>
  <c r="A405" i="6"/>
  <c r="G404" i="6"/>
  <c r="F404" i="6"/>
  <c r="E404" i="6"/>
  <c r="D404" i="6"/>
  <c r="H404" i="6" s="1"/>
  <c r="H403" i="6" s="1"/>
  <c r="C404" i="6"/>
  <c r="B404" i="6"/>
  <c r="A404" i="6"/>
  <c r="G403" i="6"/>
  <c r="F403" i="6"/>
  <c r="E403" i="6"/>
  <c r="C403" i="6"/>
  <c r="B403" i="6"/>
  <c r="I402" i="6"/>
  <c r="C402" i="6"/>
  <c r="B402" i="6"/>
  <c r="A402" i="6"/>
  <c r="G401" i="6"/>
  <c r="F401" i="6"/>
  <c r="E401" i="6"/>
  <c r="D401" i="6"/>
  <c r="H401" i="6" s="1"/>
  <c r="C401" i="6"/>
  <c r="B401" i="6"/>
  <c r="A401" i="6"/>
  <c r="G400" i="6"/>
  <c r="F400" i="6"/>
  <c r="E400" i="6"/>
  <c r="D400" i="6"/>
  <c r="H400" i="6" s="1"/>
  <c r="C400" i="6"/>
  <c r="B400" i="6"/>
  <c r="A400" i="6"/>
  <c r="G399" i="6"/>
  <c r="G398" i="6" s="1"/>
  <c r="F399" i="6"/>
  <c r="F398" i="6" s="1"/>
  <c r="E399" i="6"/>
  <c r="E398" i="6" s="1"/>
  <c r="C399" i="6"/>
  <c r="B399" i="6"/>
  <c r="C398" i="6"/>
  <c r="B398" i="6"/>
  <c r="A398" i="6"/>
  <c r="H397" i="6"/>
  <c r="B397" i="6"/>
  <c r="A397" i="6"/>
  <c r="H396" i="6"/>
  <c r="B396" i="6"/>
  <c r="A396" i="6"/>
  <c r="H395" i="6"/>
  <c r="B395" i="6"/>
  <c r="A395" i="6"/>
  <c r="H394" i="6"/>
  <c r="C394" i="6"/>
  <c r="B394" i="6"/>
  <c r="A394" i="6"/>
  <c r="G393" i="6"/>
  <c r="F393" i="6"/>
  <c r="E393" i="6"/>
  <c r="D393" i="6"/>
  <c r="C393" i="6"/>
  <c r="C397" i="6" s="1"/>
  <c r="B393" i="6"/>
  <c r="A393" i="6"/>
  <c r="G392" i="6"/>
  <c r="F392" i="6"/>
  <c r="E392" i="6"/>
  <c r="D392" i="6"/>
  <c r="C392" i="6"/>
  <c r="B392" i="6"/>
  <c r="A392" i="6"/>
  <c r="G391" i="6"/>
  <c r="F391" i="6"/>
  <c r="E391" i="6"/>
  <c r="D391" i="6"/>
  <c r="C391" i="6"/>
  <c r="B391" i="6"/>
  <c r="A391" i="6"/>
  <c r="G390" i="6"/>
  <c r="F390" i="6"/>
  <c r="E390" i="6"/>
  <c r="D390" i="6"/>
  <c r="C390" i="6"/>
  <c r="B390" i="6"/>
  <c r="A390" i="6"/>
  <c r="G389" i="6"/>
  <c r="F389" i="6"/>
  <c r="E389" i="6"/>
  <c r="D389" i="6"/>
  <c r="C389" i="6"/>
  <c r="B389" i="6"/>
  <c r="A389" i="6"/>
  <c r="C388" i="6"/>
  <c r="B388" i="6"/>
  <c r="A388" i="6"/>
  <c r="C387" i="6"/>
  <c r="B387" i="6"/>
  <c r="A387" i="6"/>
  <c r="G386" i="6"/>
  <c r="F386" i="6"/>
  <c r="E386" i="6"/>
  <c r="D386" i="6"/>
  <c r="C386" i="6"/>
  <c r="B386" i="6"/>
  <c r="A386" i="6"/>
  <c r="C385" i="6"/>
  <c r="B385" i="6"/>
  <c r="A385" i="6"/>
  <c r="C384" i="6"/>
  <c r="B384" i="6"/>
  <c r="A384" i="6"/>
  <c r="G383" i="6"/>
  <c r="F383" i="6"/>
  <c r="E383" i="6"/>
  <c r="D383" i="6"/>
  <c r="B383" i="6"/>
  <c r="A383" i="6"/>
  <c r="B382" i="6"/>
  <c r="C381" i="6"/>
  <c r="B381" i="6"/>
  <c r="A381" i="6"/>
  <c r="B380" i="6"/>
  <c r="H379" i="6"/>
  <c r="G379" i="6"/>
  <c r="F379" i="6"/>
  <c r="E379" i="6"/>
  <c r="D379" i="6"/>
  <c r="C379" i="6"/>
  <c r="B379" i="6"/>
  <c r="A379" i="6"/>
  <c r="G378" i="6"/>
  <c r="F378" i="6"/>
  <c r="E378" i="6"/>
  <c r="D378" i="6"/>
  <c r="C378" i="6"/>
  <c r="B378" i="6"/>
  <c r="A378" i="6"/>
  <c r="H377" i="6"/>
  <c r="F377" i="6"/>
  <c r="E377" i="6"/>
  <c r="D377" i="6"/>
  <c r="C377" i="6"/>
  <c r="B377" i="6"/>
  <c r="A377" i="6"/>
  <c r="G376" i="6"/>
  <c r="G375" i="6" s="1"/>
  <c r="B376" i="6"/>
  <c r="C375" i="6"/>
  <c r="B375" i="6"/>
  <c r="A375" i="6"/>
  <c r="G374" i="6"/>
  <c r="F374" i="6"/>
  <c r="E374" i="6"/>
  <c r="D374" i="6"/>
  <c r="C374" i="6"/>
  <c r="B374" i="6"/>
  <c r="A374" i="6"/>
  <c r="G373" i="6"/>
  <c r="F373" i="6"/>
  <c r="E373" i="6"/>
  <c r="D373" i="6"/>
  <c r="H373" i="6" s="1"/>
  <c r="C373" i="6"/>
  <c r="B373" i="6"/>
  <c r="A373" i="6"/>
  <c r="G372" i="6"/>
  <c r="F372" i="6"/>
  <c r="E372" i="6"/>
  <c r="D372" i="6"/>
  <c r="H372" i="6" s="1"/>
  <c r="C372" i="6"/>
  <c r="B372" i="6"/>
  <c r="A372" i="6"/>
  <c r="G371" i="6"/>
  <c r="F371" i="6"/>
  <c r="E371" i="6"/>
  <c r="D371" i="6"/>
  <c r="C371" i="6"/>
  <c r="B371" i="6"/>
  <c r="A371" i="6"/>
  <c r="G370" i="6"/>
  <c r="F370" i="6"/>
  <c r="E370" i="6"/>
  <c r="E368" i="6" s="1"/>
  <c r="E367" i="6" s="1"/>
  <c r="D370" i="6"/>
  <c r="C370" i="6"/>
  <c r="B370" i="6"/>
  <c r="A370" i="6"/>
  <c r="G369" i="6"/>
  <c r="F369" i="6"/>
  <c r="F368" i="6" s="1"/>
  <c r="F367" i="6" s="1"/>
  <c r="E369" i="6"/>
  <c r="D369" i="6"/>
  <c r="C369" i="6"/>
  <c r="B369" i="6"/>
  <c r="A369" i="6"/>
  <c r="G368" i="6"/>
  <c r="G367" i="6" s="1"/>
  <c r="C368" i="6"/>
  <c r="B368" i="6"/>
  <c r="C367" i="6"/>
  <c r="B367" i="6"/>
  <c r="A367" i="6"/>
  <c r="G366" i="6"/>
  <c r="F366" i="6"/>
  <c r="F364" i="6" s="1"/>
  <c r="F363" i="6" s="1"/>
  <c r="E366" i="6"/>
  <c r="D366" i="6"/>
  <c r="C366" i="6"/>
  <c r="B366" i="6"/>
  <c r="A366" i="6"/>
  <c r="G365" i="6"/>
  <c r="G364" i="6" s="1"/>
  <c r="G363" i="6" s="1"/>
  <c r="F365" i="6"/>
  <c r="E365" i="6"/>
  <c r="D365" i="6"/>
  <c r="C365" i="6"/>
  <c r="B365" i="6"/>
  <c r="A365" i="6"/>
  <c r="E364" i="6"/>
  <c r="E363" i="6" s="1"/>
  <c r="D364" i="6"/>
  <c r="D363" i="6" s="1"/>
  <c r="C364" i="6"/>
  <c r="B364" i="6"/>
  <c r="C363" i="6"/>
  <c r="B363" i="6"/>
  <c r="A363" i="6"/>
  <c r="C362" i="6"/>
  <c r="C380" i="6" s="1"/>
  <c r="B362" i="6"/>
  <c r="A362" i="6"/>
  <c r="H361" i="6"/>
  <c r="C361" i="6"/>
  <c r="B361" i="6"/>
  <c r="A361" i="6"/>
  <c r="H360" i="6"/>
  <c r="H359" i="6" s="1"/>
  <c r="H358" i="6" s="1"/>
  <c r="C360" i="6"/>
  <c r="B360" i="6"/>
  <c r="A360" i="6"/>
  <c r="G359" i="6"/>
  <c r="G358" i="6" s="1"/>
  <c r="F359" i="6"/>
  <c r="F358" i="6" s="1"/>
  <c r="E359" i="6"/>
  <c r="E358" i="6" s="1"/>
  <c r="E354" i="6" s="1"/>
  <c r="E353" i="6" s="1"/>
  <c r="E352" i="6" s="1"/>
  <c r="D359" i="6"/>
  <c r="D358" i="6" s="1"/>
  <c r="C359" i="6"/>
  <c r="C376" i="6" s="1"/>
  <c r="B359" i="6"/>
  <c r="C358" i="6"/>
  <c r="B358" i="6"/>
  <c r="A358" i="6"/>
  <c r="G357" i="6"/>
  <c r="G356" i="6" s="1"/>
  <c r="F357" i="6"/>
  <c r="E357" i="6"/>
  <c r="D357" i="6"/>
  <c r="D356" i="6" s="1"/>
  <c r="C357" i="6"/>
  <c r="E356" i="6"/>
  <c r="C356" i="6"/>
  <c r="B356" i="6"/>
  <c r="E355" i="6"/>
  <c r="D355" i="6"/>
  <c r="D354" i="6" s="1"/>
  <c r="D353" i="6" s="1"/>
  <c r="D352" i="6" s="1"/>
  <c r="C355" i="6"/>
  <c r="B355" i="6"/>
  <c r="A355" i="6"/>
  <c r="B354" i="6"/>
  <c r="A354" i="6"/>
  <c r="B353" i="6"/>
  <c r="C352" i="6"/>
  <c r="B352" i="6"/>
  <c r="A352" i="6"/>
  <c r="C351" i="6"/>
  <c r="B351" i="6"/>
  <c r="A351" i="6"/>
  <c r="H349" i="6"/>
  <c r="H348" i="6" s="1"/>
  <c r="H347" i="6" s="1"/>
  <c r="C349" i="6"/>
  <c r="B349" i="6"/>
  <c r="A349" i="6"/>
  <c r="G348" i="6"/>
  <c r="F348" i="6"/>
  <c r="F347" i="6" s="1"/>
  <c r="E348" i="6"/>
  <c r="E347" i="6" s="1"/>
  <c r="D348" i="6"/>
  <c r="C348" i="6"/>
  <c r="B348" i="6"/>
  <c r="G347" i="6"/>
  <c r="D347" i="6"/>
  <c r="C347" i="6"/>
  <c r="B347" i="6"/>
  <c r="A347" i="6"/>
  <c r="G346" i="6"/>
  <c r="E346" i="6"/>
  <c r="H346" i="6" s="1"/>
  <c r="D346" i="6"/>
  <c r="C346" i="6"/>
  <c r="B346" i="6"/>
  <c r="A346" i="6"/>
  <c r="G345" i="6"/>
  <c r="E345" i="6"/>
  <c r="H345" i="6" s="1"/>
  <c r="D345" i="6"/>
  <c r="C345" i="6"/>
  <c r="B345" i="6"/>
  <c r="A345" i="6"/>
  <c r="G344" i="6"/>
  <c r="E344" i="6"/>
  <c r="D344" i="6"/>
  <c r="C344" i="6"/>
  <c r="B344" i="6"/>
  <c r="A344" i="6"/>
  <c r="G343" i="6"/>
  <c r="H343" i="6" s="1"/>
  <c r="E343" i="6"/>
  <c r="D343" i="6"/>
  <c r="C343" i="6"/>
  <c r="B343" i="6"/>
  <c r="A343" i="6"/>
  <c r="F342" i="6"/>
  <c r="F341" i="6" s="1"/>
  <c r="F340" i="6" s="1"/>
  <c r="C342" i="6"/>
  <c r="B342" i="6"/>
  <c r="C341" i="6"/>
  <c r="B341" i="6"/>
  <c r="A341" i="6"/>
  <c r="C340" i="6"/>
  <c r="B340" i="6"/>
  <c r="A340" i="6"/>
  <c r="G339" i="6"/>
  <c r="E339" i="6"/>
  <c r="D339" i="6"/>
  <c r="C339" i="6"/>
  <c r="B339" i="6"/>
  <c r="A339" i="6"/>
  <c r="G338" i="6"/>
  <c r="F338" i="6"/>
  <c r="E338" i="6"/>
  <c r="D338" i="6"/>
  <c r="C338" i="6"/>
  <c r="B338" i="6"/>
  <c r="A338" i="6"/>
  <c r="F337" i="6"/>
  <c r="C337" i="6"/>
  <c r="B337" i="6"/>
  <c r="A337" i="6"/>
  <c r="C336" i="6"/>
  <c r="B336" i="6"/>
  <c r="A336" i="6"/>
  <c r="B335" i="6"/>
  <c r="C334" i="6"/>
  <c r="B334" i="6"/>
  <c r="A334" i="6"/>
  <c r="H333" i="6"/>
  <c r="C333" i="6"/>
  <c r="B333" i="6"/>
  <c r="A333" i="6"/>
  <c r="H332" i="6"/>
  <c r="C332" i="6"/>
  <c r="B332" i="6"/>
  <c r="A332" i="6"/>
  <c r="I331" i="6"/>
  <c r="I322" i="6" s="1"/>
  <c r="G331" i="6"/>
  <c r="F331" i="6"/>
  <c r="E331" i="6"/>
  <c r="D331" i="6"/>
  <c r="C331" i="6"/>
  <c r="B331" i="6"/>
  <c r="A331" i="6"/>
  <c r="G330" i="6"/>
  <c r="G324" i="6" s="1"/>
  <c r="F330" i="6"/>
  <c r="E330" i="6"/>
  <c r="D330" i="6"/>
  <c r="C330" i="6"/>
  <c r="B330" i="6"/>
  <c r="A330" i="6"/>
  <c r="C329" i="6"/>
  <c r="B329" i="6"/>
  <c r="A329" i="6"/>
  <c r="C328" i="6"/>
  <c r="B328" i="6"/>
  <c r="A328" i="6"/>
  <c r="C327" i="6"/>
  <c r="B327" i="6"/>
  <c r="A327" i="6"/>
  <c r="G326" i="6"/>
  <c r="F326" i="6"/>
  <c r="E326" i="6"/>
  <c r="E324" i="6" s="1"/>
  <c r="D326" i="6"/>
  <c r="D324" i="6" s="1"/>
  <c r="C326" i="6"/>
  <c r="B326" i="6"/>
  <c r="A326" i="6"/>
  <c r="H325" i="6"/>
  <c r="G325" i="6"/>
  <c r="F325" i="6"/>
  <c r="E325" i="6"/>
  <c r="D325" i="6"/>
  <c r="C325" i="6"/>
  <c r="B325" i="6"/>
  <c r="A325" i="6"/>
  <c r="I324" i="6"/>
  <c r="C324" i="6"/>
  <c r="B324" i="6"/>
  <c r="A324" i="6"/>
  <c r="I323" i="6"/>
  <c r="H323" i="6"/>
  <c r="C323" i="6"/>
  <c r="B323" i="6"/>
  <c r="A323" i="6"/>
  <c r="G322" i="6"/>
  <c r="G316" i="6" s="1"/>
  <c r="F322" i="6"/>
  <c r="F316" i="6" s="1"/>
  <c r="E322" i="6"/>
  <c r="E316" i="6" s="1"/>
  <c r="D322" i="6"/>
  <c r="D316" i="6" s="1"/>
  <c r="C322" i="6"/>
  <c r="B322" i="6"/>
  <c r="A322" i="6"/>
  <c r="H321" i="6"/>
  <c r="C321" i="6"/>
  <c r="B321" i="6"/>
  <c r="A321" i="6"/>
  <c r="H320" i="6"/>
  <c r="C320" i="6"/>
  <c r="B320" i="6"/>
  <c r="A320" i="6"/>
  <c r="H319" i="6"/>
  <c r="C319" i="6"/>
  <c r="B319" i="6"/>
  <c r="A319" i="6"/>
  <c r="H318" i="6"/>
  <c r="C318" i="6"/>
  <c r="B318" i="6"/>
  <c r="A318" i="6"/>
  <c r="H317" i="6"/>
  <c r="C317" i="6"/>
  <c r="B317" i="6"/>
  <c r="A317" i="6"/>
  <c r="B316" i="6"/>
  <c r="A316" i="6"/>
  <c r="G315" i="6"/>
  <c r="F315" i="6"/>
  <c r="E315" i="6"/>
  <c r="D315" i="6"/>
  <c r="B315" i="6"/>
  <c r="A315" i="6"/>
  <c r="C314" i="6"/>
  <c r="B314" i="6"/>
  <c r="A314" i="6"/>
  <c r="B313" i="6"/>
  <c r="G312" i="6"/>
  <c r="F312" i="6"/>
  <c r="E312" i="6"/>
  <c r="D312" i="6"/>
  <c r="H312" i="6" s="1"/>
  <c r="C312" i="6"/>
  <c r="B312" i="6"/>
  <c r="A312" i="6"/>
  <c r="B311" i="6"/>
  <c r="G310" i="6"/>
  <c r="F310" i="6"/>
  <c r="E310" i="6"/>
  <c r="E302" i="6" s="1"/>
  <c r="E301" i="6" s="1"/>
  <c r="E300" i="6" s="1"/>
  <c r="E299" i="6" s="1"/>
  <c r="D310" i="6"/>
  <c r="C310" i="6"/>
  <c r="B310" i="6"/>
  <c r="A310" i="6"/>
  <c r="B309" i="6"/>
  <c r="G308" i="6"/>
  <c r="F308" i="6"/>
  <c r="E308" i="6"/>
  <c r="D308" i="6"/>
  <c r="C308" i="6"/>
  <c r="B308" i="6"/>
  <c r="A308" i="6"/>
  <c r="G307" i="6"/>
  <c r="F307" i="6"/>
  <c r="E307" i="6"/>
  <c r="D307" i="6"/>
  <c r="H307" i="6" s="1"/>
  <c r="C307" i="6"/>
  <c r="B307" i="6"/>
  <c r="A307" i="6"/>
  <c r="B306" i="6"/>
  <c r="G305" i="6"/>
  <c r="F305" i="6"/>
  <c r="E305" i="6"/>
  <c r="D305" i="6"/>
  <c r="C305" i="6"/>
  <c r="B305" i="6"/>
  <c r="A305" i="6"/>
  <c r="B304" i="6"/>
  <c r="G303" i="6"/>
  <c r="F303" i="6"/>
  <c r="E303" i="6"/>
  <c r="D303" i="6"/>
  <c r="C303" i="6"/>
  <c r="B303" i="6"/>
  <c r="A303" i="6"/>
  <c r="B302" i="6"/>
  <c r="C301" i="6"/>
  <c r="B301" i="6"/>
  <c r="A301" i="6"/>
  <c r="I299" i="6"/>
  <c r="B299" i="6"/>
  <c r="A299" i="6"/>
  <c r="C298" i="6"/>
  <c r="B298" i="6"/>
  <c r="A298" i="6"/>
  <c r="C297" i="6"/>
  <c r="B297" i="6"/>
  <c r="A297" i="6"/>
  <c r="G296" i="6"/>
  <c r="F296" i="6"/>
  <c r="E296" i="6"/>
  <c r="D296" i="6"/>
  <c r="C296" i="6"/>
  <c r="B296" i="6"/>
  <c r="A296" i="6"/>
  <c r="C295" i="6"/>
  <c r="B295" i="6"/>
  <c r="A295" i="6"/>
  <c r="C294" i="6"/>
  <c r="B294" i="6"/>
  <c r="A294" i="6"/>
  <c r="G293" i="6"/>
  <c r="F293" i="6"/>
  <c r="E293" i="6"/>
  <c r="D293" i="6"/>
  <c r="H293" i="6" s="1"/>
  <c r="C293" i="6"/>
  <c r="B293" i="6"/>
  <c r="A293" i="6"/>
  <c r="C292" i="6"/>
  <c r="B292" i="6"/>
  <c r="A292" i="6"/>
  <c r="C291" i="6"/>
  <c r="B291" i="6"/>
  <c r="A291" i="6"/>
  <c r="G290" i="6"/>
  <c r="F290" i="6"/>
  <c r="E290" i="6"/>
  <c r="E281" i="6" s="1"/>
  <c r="D290" i="6"/>
  <c r="C290" i="6"/>
  <c r="B290" i="6"/>
  <c r="A290" i="6"/>
  <c r="C289" i="6"/>
  <c r="B289" i="6"/>
  <c r="A289" i="6"/>
  <c r="C288" i="6"/>
  <c r="B288" i="6"/>
  <c r="A288" i="6"/>
  <c r="G287" i="6"/>
  <c r="F287" i="6"/>
  <c r="E287" i="6"/>
  <c r="D287" i="6"/>
  <c r="C287" i="6"/>
  <c r="B287" i="6"/>
  <c r="A287" i="6"/>
  <c r="C286" i="6"/>
  <c r="B286" i="6"/>
  <c r="A286" i="6"/>
  <c r="C285" i="6"/>
  <c r="B285" i="6"/>
  <c r="A285" i="6"/>
  <c r="G284" i="6"/>
  <c r="F284" i="6"/>
  <c r="E284" i="6"/>
  <c r="D284" i="6"/>
  <c r="C284" i="6"/>
  <c r="B284" i="6"/>
  <c r="A284" i="6"/>
  <c r="B283" i="6"/>
  <c r="A283" i="6"/>
  <c r="B282" i="6"/>
  <c r="A282" i="6"/>
  <c r="D281" i="6"/>
  <c r="C281" i="6"/>
  <c r="B281" i="6"/>
  <c r="A281" i="6"/>
  <c r="G280" i="6"/>
  <c r="F280" i="6"/>
  <c r="E280" i="6"/>
  <c r="E276" i="6" s="1"/>
  <c r="D280" i="6"/>
  <c r="C280" i="6"/>
  <c r="B280" i="6"/>
  <c r="A280" i="6"/>
  <c r="G279" i="6"/>
  <c r="F279" i="6"/>
  <c r="F276" i="6" s="1"/>
  <c r="E279" i="6"/>
  <c r="D279" i="6"/>
  <c r="D276" i="6" s="1"/>
  <c r="C279" i="6"/>
  <c r="B279" i="6"/>
  <c r="A279" i="6"/>
  <c r="B278" i="6"/>
  <c r="H277" i="6"/>
  <c r="C277" i="6"/>
  <c r="B277" i="6"/>
  <c r="A277" i="6"/>
  <c r="I276" i="6"/>
  <c r="G276" i="6"/>
  <c r="C276" i="6"/>
  <c r="B276" i="6"/>
  <c r="A276" i="6"/>
  <c r="C275" i="6"/>
  <c r="B275" i="6"/>
  <c r="C274" i="6"/>
  <c r="B274" i="6"/>
  <c r="G273" i="6"/>
  <c r="F273" i="6"/>
  <c r="E273" i="6"/>
  <c r="D273" i="6"/>
  <c r="B273" i="6"/>
  <c r="A273" i="6"/>
  <c r="G272" i="6"/>
  <c r="F272" i="6"/>
  <c r="E272" i="6"/>
  <c r="D272" i="6"/>
  <c r="C272" i="6"/>
  <c r="B272" i="6"/>
  <c r="A272" i="6"/>
  <c r="G271" i="6"/>
  <c r="F271" i="6"/>
  <c r="E271" i="6"/>
  <c r="D271" i="6"/>
  <c r="C271" i="6"/>
  <c r="B271" i="6"/>
  <c r="A271" i="6"/>
  <c r="G270" i="6"/>
  <c r="F270" i="6"/>
  <c r="E270" i="6"/>
  <c r="D270" i="6"/>
  <c r="C270" i="6"/>
  <c r="B270" i="6"/>
  <c r="A270" i="6"/>
  <c r="G269" i="6"/>
  <c r="F269" i="6"/>
  <c r="E269" i="6"/>
  <c r="D269" i="6"/>
  <c r="C269" i="6"/>
  <c r="B269" i="6"/>
  <c r="A269" i="6"/>
  <c r="G268" i="6"/>
  <c r="G262" i="6" s="1"/>
  <c r="F268" i="6"/>
  <c r="E268" i="6"/>
  <c r="E262" i="6" s="1"/>
  <c r="D268" i="6"/>
  <c r="D262" i="6" s="1"/>
  <c r="C268" i="6"/>
  <c r="B268" i="6"/>
  <c r="A268" i="6"/>
  <c r="C267" i="6"/>
  <c r="B267" i="6"/>
  <c r="A267" i="6"/>
  <c r="C266" i="6"/>
  <c r="B266" i="6"/>
  <c r="A266" i="6"/>
  <c r="C265" i="6"/>
  <c r="B265" i="6"/>
  <c r="A265" i="6"/>
  <c r="C264" i="6"/>
  <c r="B264" i="6"/>
  <c r="A264" i="6"/>
  <c r="C263" i="6"/>
  <c r="B263" i="6"/>
  <c r="A263" i="6"/>
  <c r="I262" i="6"/>
  <c r="C262" i="6"/>
  <c r="B262" i="6"/>
  <c r="A262" i="6"/>
  <c r="H261" i="6"/>
  <c r="C261" i="6"/>
  <c r="B261" i="6"/>
  <c r="A261" i="6"/>
  <c r="H260" i="6"/>
  <c r="C260" i="6"/>
  <c r="B260" i="6"/>
  <c r="A260" i="6"/>
  <c r="H259" i="6"/>
  <c r="C259" i="6"/>
  <c r="B259" i="6"/>
  <c r="A259" i="6"/>
  <c r="H258" i="6"/>
  <c r="C258" i="6"/>
  <c r="B258" i="6"/>
  <c r="A258" i="6"/>
  <c r="H257" i="6"/>
  <c r="H256" i="6" s="1"/>
  <c r="C257" i="6"/>
  <c r="B257" i="6"/>
  <c r="A257" i="6"/>
  <c r="I256" i="6"/>
  <c r="G256" i="6"/>
  <c r="F256" i="6"/>
  <c r="E256" i="6"/>
  <c r="D256" i="6"/>
  <c r="C256" i="6"/>
  <c r="B256" i="6"/>
  <c r="A256" i="6"/>
  <c r="C255" i="6"/>
  <c r="B255" i="6"/>
  <c r="A255" i="6"/>
  <c r="C254" i="6"/>
  <c r="C300" i="6" s="1"/>
  <c r="B254" i="6"/>
  <c r="B300" i="6" s="1"/>
  <c r="C253" i="6"/>
  <c r="B253" i="6"/>
  <c r="A253" i="6"/>
  <c r="C252" i="6"/>
  <c r="B252" i="6"/>
  <c r="A252" i="6"/>
  <c r="B249" i="6"/>
  <c r="A249" i="6"/>
  <c r="G248" i="6"/>
  <c r="G247" i="6" s="1"/>
  <c r="G246" i="6" s="1"/>
  <c r="F248" i="6"/>
  <c r="E248" i="6"/>
  <c r="D248" i="6"/>
  <c r="C248" i="6"/>
  <c r="B248" i="6"/>
  <c r="A248" i="6"/>
  <c r="F247" i="6"/>
  <c r="F246" i="6" s="1"/>
  <c r="E247" i="6"/>
  <c r="E246" i="6" s="1"/>
  <c r="D247" i="6"/>
  <c r="D246" i="6" s="1"/>
  <c r="C247" i="6"/>
  <c r="B247" i="6"/>
  <c r="A247" i="6"/>
  <c r="C246" i="6"/>
  <c r="B246" i="6"/>
  <c r="A246" i="6"/>
  <c r="G245" i="6"/>
  <c r="F245" i="6"/>
  <c r="F244" i="6" s="1"/>
  <c r="F235" i="6" s="1"/>
  <c r="E245" i="6"/>
  <c r="E244" i="6" s="1"/>
  <c r="E235" i="6" s="1"/>
  <c r="D245" i="6"/>
  <c r="D244" i="6" s="1"/>
  <c r="C245" i="6"/>
  <c r="B245" i="6"/>
  <c r="A245" i="6"/>
  <c r="G244" i="6"/>
  <c r="G235" i="6" s="1"/>
  <c r="C244" i="6"/>
  <c r="B244" i="6"/>
  <c r="A244" i="6"/>
  <c r="G243" i="6"/>
  <c r="F243" i="6"/>
  <c r="E243" i="6"/>
  <c r="D243" i="6"/>
  <c r="C243" i="6"/>
  <c r="B243" i="6"/>
  <c r="A243" i="6"/>
  <c r="G242" i="6"/>
  <c r="F242" i="6"/>
  <c r="E242" i="6"/>
  <c r="D242" i="6"/>
  <c r="C242" i="6"/>
  <c r="B242" i="6"/>
  <c r="A242" i="6"/>
  <c r="G241" i="6"/>
  <c r="F241" i="6"/>
  <c r="E241" i="6"/>
  <c r="D241" i="6"/>
  <c r="H241" i="6" s="1"/>
  <c r="C241" i="6"/>
  <c r="B241" i="6"/>
  <c r="A241" i="6"/>
  <c r="G240" i="6"/>
  <c r="F240" i="6"/>
  <c r="E240" i="6"/>
  <c r="D240" i="6"/>
  <c r="C240" i="6"/>
  <c r="B240" i="6"/>
  <c r="A240" i="6"/>
  <c r="G239" i="6"/>
  <c r="F239" i="6"/>
  <c r="E239" i="6"/>
  <c r="D239" i="6"/>
  <c r="D238" i="6" s="1"/>
  <c r="D236" i="6" s="1"/>
  <c r="C239" i="6"/>
  <c r="B239" i="6"/>
  <c r="A239" i="6"/>
  <c r="C238" i="6"/>
  <c r="B238" i="6"/>
  <c r="A238" i="6"/>
  <c r="C237" i="6"/>
  <c r="B237" i="6"/>
  <c r="A237" i="6"/>
  <c r="C236" i="6"/>
  <c r="B236" i="6"/>
  <c r="A236" i="6"/>
  <c r="C235" i="6"/>
  <c r="B235" i="6"/>
  <c r="A235" i="6"/>
  <c r="I234" i="6"/>
  <c r="C234" i="6"/>
  <c r="B234" i="6"/>
  <c r="A234" i="6"/>
  <c r="G232" i="6"/>
  <c r="E232" i="6"/>
  <c r="D232" i="6"/>
  <c r="C232" i="6"/>
  <c r="B232" i="6"/>
  <c r="A232" i="6"/>
  <c r="G231" i="6"/>
  <c r="F231" i="6"/>
  <c r="E231" i="6"/>
  <c r="D231" i="6"/>
  <c r="C231" i="6"/>
  <c r="B231" i="6"/>
  <c r="A231" i="6"/>
  <c r="G230" i="6"/>
  <c r="F230" i="6"/>
  <c r="E230" i="6"/>
  <c r="D230" i="6"/>
  <c r="C230" i="6"/>
  <c r="B230" i="6"/>
  <c r="A230" i="6"/>
  <c r="G229" i="6"/>
  <c r="F229" i="6"/>
  <c r="E229" i="6"/>
  <c r="D229" i="6"/>
  <c r="D228" i="6" s="1"/>
  <c r="D227" i="6" s="1"/>
  <c r="C229" i="6"/>
  <c r="B229" i="6"/>
  <c r="A229" i="6"/>
  <c r="C228" i="6"/>
  <c r="B228" i="6"/>
  <c r="B200" i="6" s="1"/>
  <c r="A228" i="6"/>
  <c r="C227" i="6"/>
  <c r="B227" i="6"/>
  <c r="A227" i="6"/>
  <c r="H225" i="6"/>
  <c r="G225" i="6"/>
  <c r="F225" i="6"/>
  <c r="E225" i="6"/>
  <c r="D225" i="6"/>
  <c r="C225" i="6"/>
  <c r="B225" i="6"/>
  <c r="A225" i="6"/>
  <c r="G224" i="6"/>
  <c r="F223" i="6"/>
  <c r="E223" i="6"/>
  <c r="E222" i="6" s="1"/>
  <c r="D223" i="6"/>
  <c r="F222" i="6"/>
  <c r="D222" i="6"/>
  <c r="C222" i="6"/>
  <c r="B222" i="6"/>
  <c r="A222" i="6"/>
  <c r="H221" i="6"/>
  <c r="C221" i="6"/>
  <c r="B221" i="6"/>
  <c r="A221" i="6"/>
  <c r="H220" i="6"/>
  <c r="C220" i="6"/>
  <c r="B220" i="6"/>
  <c r="A220" i="6"/>
  <c r="G219" i="6"/>
  <c r="G218" i="6" s="1"/>
  <c r="G217" i="6" s="1"/>
  <c r="F219" i="6"/>
  <c r="F218" i="6" s="1"/>
  <c r="E219" i="6"/>
  <c r="E218" i="6" s="1"/>
  <c r="D219" i="6"/>
  <c r="C219" i="6"/>
  <c r="B219" i="6"/>
  <c r="A219" i="6"/>
  <c r="D218" i="6"/>
  <c r="C218" i="6"/>
  <c r="B218" i="6"/>
  <c r="B202" i="6" s="1"/>
  <c r="C217" i="6"/>
  <c r="B217" i="6"/>
  <c r="A217" i="6"/>
  <c r="G215" i="6"/>
  <c r="E215" i="6"/>
  <c r="D215" i="6"/>
  <c r="C215" i="6"/>
  <c r="B215" i="6"/>
  <c r="A215" i="6"/>
  <c r="G214" i="6"/>
  <c r="E214" i="6"/>
  <c r="D214" i="6"/>
  <c r="C214" i="6"/>
  <c r="B214" i="6"/>
  <c r="A214" i="6"/>
  <c r="G213" i="6"/>
  <c r="E213" i="6"/>
  <c r="D213" i="6"/>
  <c r="H213" i="6" s="1"/>
  <c r="C213" i="6"/>
  <c r="B213" i="6"/>
  <c r="A213" i="6"/>
  <c r="G212" i="6"/>
  <c r="E212" i="6"/>
  <c r="D212" i="6"/>
  <c r="H212" i="6" s="1"/>
  <c r="C212" i="6"/>
  <c r="B212" i="6"/>
  <c r="A212" i="6"/>
  <c r="G211" i="6"/>
  <c r="E211" i="6"/>
  <c r="D211" i="6"/>
  <c r="C211" i="6"/>
  <c r="B211" i="6"/>
  <c r="A211" i="6"/>
  <c r="G210" i="6"/>
  <c r="E210" i="6"/>
  <c r="D210" i="6"/>
  <c r="C210" i="6"/>
  <c r="B210" i="6"/>
  <c r="A210" i="6"/>
  <c r="G209" i="6"/>
  <c r="E209" i="6"/>
  <c r="D209" i="6"/>
  <c r="C209" i="6"/>
  <c r="B209" i="6"/>
  <c r="A209" i="6"/>
  <c r="G208" i="6"/>
  <c r="E208" i="6"/>
  <c r="D208" i="6"/>
  <c r="H208" i="6" s="1"/>
  <c r="C208" i="6"/>
  <c r="B208" i="6"/>
  <c r="A208" i="6"/>
  <c r="G207" i="6"/>
  <c r="E207" i="6"/>
  <c r="D207" i="6"/>
  <c r="H207" i="6" s="1"/>
  <c r="C207" i="6"/>
  <c r="B207" i="6"/>
  <c r="A207" i="6"/>
  <c r="G206" i="6"/>
  <c r="E206" i="6"/>
  <c r="D206" i="6"/>
  <c r="H206" i="6" s="1"/>
  <c r="C206" i="6"/>
  <c r="B206" i="6"/>
  <c r="A206" i="6"/>
  <c r="G205" i="6"/>
  <c r="G204" i="6" s="1"/>
  <c r="E205" i="6"/>
  <c r="D205" i="6"/>
  <c r="C205" i="6"/>
  <c r="B205" i="6"/>
  <c r="A205" i="6"/>
  <c r="F204" i="6"/>
  <c r="F203" i="6" s="1"/>
  <c r="E204" i="6"/>
  <c r="D204" i="6"/>
  <c r="C204" i="6"/>
  <c r="B204" i="6"/>
  <c r="A204" i="6"/>
  <c r="C203" i="6"/>
  <c r="B203" i="6"/>
  <c r="A203" i="6"/>
  <c r="B201" i="6"/>
  <c r="C200" i="6"/>
  <c r="I199" i="6"/>
  <c r="C199" i="6"/>
  <c r="B199" i="6"/>
  <c r="A199" i="6"/>
  <c r="G198" i="6"/>
  <c r="E198" i="6"/>
  <c r="D198" i="6"/>
  <c r="C198" i="6"/>
  <c r="B198" i="6"/>
  <c r="A198" i="6"/>
  <c r="G197" i="6"/>
  <c r="F197" i="6"/>
  <c r="E197" i="6"/>
  <c r="D197" i="6"/>
  <c r="H197" i="6" s="1"/>
  <c r="C197" i="6"/>
  <c r="B197" i="6"/>
  <c r="A197" i="6"/>
  <c r="G196" i="6"/>
  <c r="G195" i="6" s="1"/>
  <c r="G194" i="6" s="1"/>
  <c r="F196" i="6"/>
  <c r="E196" i="6"/>
  <c r="D196" i="6"/>
  <c r="H196" i="6" s="1"/>
  <c r="C196" i="6"/>
  <c r="B196" i="6"/>
  <c r="A196" i="6"/>
  <c r="E195" i="6"/>
  <c r="E194" i="6" s="1"/>
  <c r="D195" i="6"/>
  <c r="D194" i="6" s="1"/>
  <c r="C195" i="6"/>
  <c r="B195" i="6"/>
  <c r="C194" i="6"/>
  <c r="B194" i="6"/>
  <c r="A194" i="6"/>
  <c r="H193" i="6"/>
  <c r="H192" i="6" s="1"/>
  <c r="C193" i="6"/>
  <c r="B193" i="6"/>
  <c r="A193" i="6"/>
  <c r="I192" i="6"/>
  <c r="G192" i="6"/>
  <c r="F192" i="6"/>
  <c r="E192" i="6"/>
  <c r="D192" i="6"/>
  <c r="C192" i="6"/>
  <c r="B192" i="6"/>
  <c r="A192" i="6"/>
  <c r="H191" i="6"/>
  <c r="H189" i="6" s="1"/>
  <c r="C191" i="6"/>
  <c r="B191" i="6"/>
  <c r="A191" i="6"/>
  <c r="H190" i="6"/>
  <c r="C190" i="6"/>
  <c r="B190" i="6"/>
  <c r="A190" i="6"/>
  <c r="G189" i="6"/>
  <c r="F189" i="6"/>
  <c r="E189" i="6"/>
  <c r="D189" i="6"/>
  <c r="D188" i="6" s="1"/>
  <c r="D187" i="6" s="1"/>
  <c r="C189" i="6"/>
  <c r="B189" i="6"/>
  <c r="C188" i="6"/>
  <c r="B188" i="6"/>
  <c r="A188" i="6"/>
  <c r="C187" i="6"/>
  <c r="B187" i="6"/>
  <c r="C186" i="6"/>
  <c r="B186" i="6"/>
  <c r="A186" i="6"/>
  <c r="H185" i="6"/>
  <c r="H184" i="6" s="1"/>
  <c r="H183" i="6" s="1"/>
  <c r="C185" i="6"/>
  <c r="B185" i="6"/>
  <c r="A185" i="6"/>
  <c r="I184" i="6"/>
  <c r="I183" i="6" s="1"/>
  <c r="G184" i="6"/>
  <c r="G183" i="6" s="1"/>
  <c r="F184" i="6"/>
  <c r="E184" i="6"/>
  <c r="D184" i="6"/>
  <c r="C184" i="6"/>
  <c r="B184" i="6"/>
  <c r="A184" i="6"/>
  <c r="F183" i="6"/>
  <c r="E183" i="6"/>
  <c r="D183" i="6"/>
  <c r="C183" i="6"/>
  <c r="B183" i="6"/>
  <c r="A183" i="6"/>
  <c r="G182" i="6"/>
  <c r="F182" i="6"/>
  <c r="F180" i="6" s="1"/>
  <c r="E182" i="6"/>
  <c r="D182" i="6"/>
  <c r="C182" i="6"/>
  <c r="B182" i="6"/>
  <c r="A182" i="6"/>
  <c r="G181" i="6"/>
  <c r="G180" i="6" s="1"/>
  <c r="F181" i="6"/>
  <c r="E181" i="6"/>
  <c r="E180" i="6" s="1"/>
  <c r="D181" i="6"/>
  <c r="C181" i="6"/>
  <c r="B181" i="6"/>
  <c r="A181" i="6"/>
  <c r="D180" i="6"/>
  <c r="C180" i="6"/>
  <c r="B180" i="6"/>
  <c r="A180" i="6"/>
  <c r="G179" i="6"/>
  <c r="F179" i="6"/>
  <c r="E179" i="6"/>
  <c r="D179" i="6"/>
  <c r="H179" i="6" s="1"/>
  <c r="D178" i="6"/>
  <c r="C178" i="6"/>
  <c r="B178" i="6"/>
  <c r="A178" i="6"/>
  <c r="G177" i="6"/>
  <c r="F177" i="6"/>
  <c r="E177" i="6"/>
  <c r="D177" i="6"/>
  <c r="C177" i="6"/>
  <c r="B177" i="6"/>
  <c r="A177" i="6"/>
  <c r="C176" i="6"/>
  <c r="B176" i="6"/>
  <c r="A176" i="6"/>
  <c r="C175" i="6"/>
  <c r="B175" i="6"/>
  <c r="A175" i="6"/>
  <c r="C174" i="6"/>
  <c r="B174" i="6"/>
  <c r="A174" i="6"/>
  <c r="C173" i="6"/>
  <c r="B173" i="6"/>
  <c r="A173" i="6"/>
  <c r="G172" i="6"/>
  <c r="G161" i="6" s="1"/>
  <c r="G160" i="6" s="1"/>
  <c r="F172" i="6"/>
  <c r="F161" i="6" s="1"/>
  <c r="F160" i="6" s="1"/>
  <c r="E172" i="6"/>
  <c r="D172" i="6"/>
  <c r="C172" i="6"/>
  <c r="B172" i="6"/>
  <c r="A172" i="6"/>
  <c r="H171" i="6"/>
  <c r="C171" i="6"/>
  <c r="B171" i="6"/>
  <c r="H170" i="6"/>
  <c r="C170" i="6"/>
  <c r="B170" i="6"/>
  <c r="A170" i="6"/>
  <c r="H169" i="6"/>
  <c r="C169" i="6"/>
  <c r="B169" i="6"/>
  <c r="A169" i="6"/>
  <c r="H168" i="6"/>
  <c r="C168" i="6"/>
  <c r="B168" i="6"/>
  <c r="A168" i="6"/>
  <c r="G167" i="6"/>
  <c r="F167" i="6"/>
  <c r="E167" i="6"/>
  <c r="D167" i="6"/>
  <c r="C167" i="6"/>
  <c r="B167" i="6"/>
  <c r="A167" i="6"/>
  <c r="C166" i="6"/>
  <c r="B166" i="6"/>
  <c r="A166" i="6"/>
  <c r="C165" i="6"/>
  <c r="B165" i="6"/>
  <c r="A165" i="6"/>
  <c r="C164" i="6"/>
  <c r="B164" i="6"/>
  <c r="A164" i="6"/>
  <c r="C163" i="6"/>
  <c r="B163" i="6"/>
  <c r="A163" i="6"/>
  <c r="G162" i="6"/>
  <c r="F162" i="6"/>
  <c r="E162" i="6"/>
  <c r="E161" i="6" s="1"/>
  <c r="E160" i="6" s="1"/>
  <c r="D162" i="6"/>
  <c r="C162" i="6"/>
  <c r="B162" i="6"/>
  <c r="A162" i="6"/>
  <c r="I161" i="6"/>
  <c r="I160" i="6" s="1"/>
  <c r="C161" i="6"/>
  <c r="B161" i="6"/>
  <c r="A161" i="6"/>
  <c r="C160" i="6"/>
  <c r="B160" i="6"/>
  <c r="A160" i="6"/>
  <c r="C159" i="6"/>
  <c r="B159" i="6"/>
  <c r="A159" i="6"/>
  <c r="C158" i="6"/>
  <c r="B158" i="6"/>
  <c r="A158" i="6"/>
  <c r="C157" i="6"/>
  <c r="B157" i="6"/>
  <c r="A157" i="6"/>
  <c r="G156" i="6"/>
  <c r="F156" i="6"/>
  <c r="E156" i="6"/>
  <c r="D156" i="6"/>
  <c r="C156" i="6"/>
  <c r="B156" i="6"/>
  <c r="A156" i="6"/>
  <c r="C155" i="6"/>
  <c r="B155" i="6"/>
  <c r="A155" i="6"/>
  <c r="C154" i="6"/>
  <c r="B154" i="6"/>
  <c r="A154" i="6"/>
  <c r="G153" i="6"/>
  <c r="F153" i="6"/>
  <c r="E153" i="6"/>
  <c r="D153" i="6"/>
  <c r="C153" i="6"/>
  <c r="B153" i="6"/>
  <c r="A153" i="6"/>
  <c r="G152" i="6"/>
  <c r="G145" i="6" s="1"/>
  <c r="G144" i="6" s="1"/>
  <c r="F152" i="6"/>
  <c r="F145" i="6" s="1"/>
  <c r="F144" i="6" s="1"/>
  <c r="E152" i="6"/>
  <c r="D152" i="6"/>
  <c r="C152" i="6"/>
  <c r="B152" i="6"/>
  <c r="A152" i="6"/>
  <c r="C151" i="6"/>
  <c r="B151" i="6"/>
  <c r="A151" i="6"/>
  <c r="C150" i="6"/>
  <c r="B150" i="6"/>
  <c r="A150" i="6"/>
  <c r="C149" i="6"/>
  <c r="B149" i="6"/>
  <c r="A149" i="6"/>
  <c r="C148" i="6"/>
  <c r="B148" i="6"/>
  <c r="A148" i="6"/>
  <c r="C147" i="6"/>
  <c r="B147" i="6"/>
  <c r="A147" i="6"/>
  <c r="G146" i="6"/>
  <c r="F146" i="6"/>
  <c r="D146" i="6"/>
  <c r="H146" i="6" s="1"/>
  <c r="C146" i="6"/>
  <c r="B146" i="6"/>
  <c r="A146" i="6"/>
  <c r="I145" i="6"/>
  <c r="I144" i="6" s="1"/>
  <c r="C145" i="6"/>
  <c r="B145" i="6"/>
  <c r="A145" i="6"/>
  <c r="C144" i="6"/>
  <c r="B144" i="6"/>
  <c r="A144" i="6"/>
  <c r="C143" i="6"/>
  <c r="B143" i="6"/>
  <c r="A143" i="6"/>
  <c r="C142" i="6"/>
  <c r="B142" i="6"/>
  <c r="A142" i="6"/>
  <c r="C141" i="6"/>
  <c r="B141" i="6"/>
  <c r="A141" i="6"/>
  <c r="C140" i="6"/>
  <c r="B140" i="6"/>
  <c r="A140" i="6"/>
  <c r="C139" i="6"/>
  <c r="B139" i="6"/>
  <c r="A139" i="6"/>
  <c r="H138" i="6"/>
  <c r="C138" i="6"/>
  <c r="B138" i="6"/>
  <c r="A138" i="6"/>
  <c r="C137" i="6"/>
  <c r="B137" i="6"/>
  <c r="A137" i="6"/>
  <c r="G136" i="6"/>
  <c r="G135" i="6" s="1"/>
  <c r="G134" i="6" s="1"/>
  <c r="F136" i="6"/>
  <c r="F135" i="6" s="1"/>
  <c r="F134" i="6" s="1"/>
  <c r="E136" i="6"/>
  <c r="D136" i="6"/>
  <c r="D135" i="6" s="1"/>
  <c r="D134" i="6" s="1"/>
  <c r="C136" i="6"/>
  <c r="B136" i="6"/>
  <c r="A136" i="6"/>
  <c r="I135" i="6"/>
  <c r="I134" i="6" s="1"/>
  <c r="E135" i="6"/>
  <c r="E134" i="6" s="1"/>
  <c r="C135" i="6"/>
  <c r="B135" i="6"/>
  <c r="A135" i="6"/>
  <c r="C134" i="6"/>
  <c r="B134" i="6"/>
  <c r="A134" i="6"/>
  <c r="C133" i="6"/>
  <c r="B133" i="6"/>
  <c r="A133" i="6"/>
  <c r="C132" i="6"/>
  <c r="B132" i="6"/>
  <c r="A132" i="6"/>
  <c r="C131" i="6"/>
  <c r="B131" i="6"/>
  <c r="A131" i="6"/>
  <c r="G130" i="6"/>
  <c r="G129" i="6" s="1"/>
  <c r="G128" i="6" s="1"/>
  <c r="F130" i="6"/>
  <c r="F129" i="6" s="1"/>
  <c r="F128" i="6" s="1"/>
  <c r="E130" i="6"/>
  <c r="D130" i="6"/>
  <c r="C130" i="6"/>
  <c r="B130" i="6"/>
  <c r="A130" i="6"/>
  <c r="I129" i="6"/>
  <c r="E129" i="6"/>
  <c r="E128" i="6" s="1"/>
  <c r="D129" i="6"/>
  <c r="D128" i="6" s="1"/>
  <c r="C129" i="6"/>
  <c r="B129" i="6"/>
  <c r="A129" i="6"/>
  <c r="I128" i="6"/>
  <c r="I124" i="6" s="1"/>
  <c r="I122" i="6" s="1"/>
  <c r="I121" i="6" s="1"/>
  <c r="C128" i="6"/>
  <c r="B128" i="6"/>
  <c r="A128" i="6"/>
  <c r="B124" i="6"/>
  <c r="A124" i="6"/>
  <c r="G123" i="6"/>
  <c r="G122" i="6" s="1"/>
  <c r="G121" i="6" s="1"/>
  <c r="F123" i="6"/>
  <c r="E123" i="6"/>
  <c r="D123" i="6"/>
  <c r="C123" i="6"/>
  <c r="B123" i="6"/>
  <c r="A123" i="6"/>
  <c r="F122" i="6"/>
  <c r="F121" i="6" s="1"/>
  <c r="E122" i="6"/>
  <c r="D122" i="6"/>
  <c r="B122" i="6"/>
  <c r="A122" i="6"/>
  <c r="E121" i="6"/>
  <c r="D121" i="6"/>
  <c r="C121" i="6"/>
  <c r="B121" i="6"/>
  <c r="A121" i="6"/>
  <c r="G120" i="6"/>
  <c r="E120" i="6"/>
  <c r="D120" i="6"/>
  <c r="H120" i="6" s="1"/>
  <c r="C120" i="6"/>
  <c r="B120" i="6"/>
  <c r="A120" i="6"/>
  <c r="G119" i="6"/>
  <c r="E119" i="6"/>
  <c r="H119" i="6" s="1"/>
  <c r="D119" i="6"/>
  <c r="C119" i="6"/>
  <c r="B119" i="6"/>
  <c r="A119" i="6"/>
  <c r="G118" i="6"/>
  <c r="E118" i="6"/>
  <c r="D118" i="6"/>
  <c r="C118" i="6"/>
  <c r="B118" i="6"/>
  <c r="A118" i="6"/>
  <c r="G117" i="6"/>
  <c r="E117" i="6"/>
  <c r="E116" i="6" s="1"/>
  <c r="E115" i="6" s="1"/>
  <c r="D117" i="6"/>
  <c r="C117" i="6"/>
  <c r="B117" i="6"/>
  <c r="A117" i="6"/>
  <c r="I116" i="6"/>
  <c r="I115" i="6" s="1"/>
  <c r="F116" i="6"/>
  <c r="F115" i="6" s="1"/>
  <c r="B116" i="6"/>
  <c r="A116" i="6"/>
  <c r="C115" i="6"/>
  <c r="B115" i="6"/>
  <c r="A115" i="6"/>
  <c r="G114" i="6"/>
  <c r="F114" i="6"/>
  <c r="I113" i="6"/>
  <c r="I112" i="6" s="1"/>
  <c r="G113" i="6"/>
  <c r="F113" i="6"/>
  <c r="F112" i="6" s="1"/>
  <c r="E113" i="6"/>
  <c r="D113" i="6"/>
  <c r="B113" i="6"/>
  <c r="A113" i="6"/>
  <c r="E112" i="6"/>
  <c r="D112" i="6"/>
  <c r="B112" i="6"/>
  <c r="A112" i="6"/>
  <c r="G111" i="6"/>
  <c r="F111" i="6"/>
  <c r="E111" i="6"/>
  <c r="D111" i="6"/>
  <c r="A111" i="6"/>
  <c r="G110" i="6"/>
  <c r="E110" i="6"/>
  <c r="D110" i="6"/>
  <c r="C110" i="6"/>
  <c r="B110" i="6"/>
  <c r="A110" i="6"/>
  <c r="G109" i="6"/>
  <c r="E109" i="6"/>
  <c r="D109" i="6"/>
  <c r="C109" i="6"/>
  <c r="B109" i="6"/>
  <c r="A109" i="6"/>
  <c r="G108" i="6"/>
  <c r="E108" i="6"/>
  <c r="D108" i="6"/>
  <c r="C108" i="6"/>
  <c r="B108" i="6"/>
  <c r="A108" i="6"/>
  <c r="G107" i="6"/>
  <c r="E107" i="6"/>
  <c r="D107" i="6"/>
  <c r="H107" i="6" s="1"/>
  <c r="C107" i="6"/>
  <c r="B107" i="6"/>
  <c r="A107" i="6"/>
  <c r="G106" i="6"/>
  <c r="F106" i="6"/>
  <c r="F105" i="6" s="1"/>
  <c r="F104" i="6" s="1"/>
  <c r="E106" i="6"/>
  <c r="D106" i="6"/>
  <c r="H106" i="6" s="1"/>
  <c r="C106" i="6"/>
  <c r="B106" i="6"/>
  <c r="A106" i="6"/>
  <c r="I105" i="6"/>
  <c r="I104" i="6" s="1"/>
  <c r="G105" i="6"/>
  <c r="G104" i="6" s="1"/>
  <c r="C105" i="6"/>
  <c r="B105" i="6"/>
  <c r="A105" i="6"/>
  <c r="C104" i="6"/>
  <c r="B104" i="6"/>
  <c r="A104" i="6"/>
  <c r="G103" i="6"/>
  <c r="E103" i="6"/>
  <c r="D103" i="6"/>
  <c r="C103" i="6"/>
  <c r="B103" i="6"/>
  <c r="A103" i="6"/>
  <c r="G102" i="6"/>
  <c r="E102" i="6"/>
  <c r="D102" i="6"/>
  <c r="C102" i="6"/>
  <c r="B102" i="6"/>
  <c r="A102" i="6"/>
  <c r="I101" i="6"/>
  <c r="I100" i="6" s="1"/>
  <c r="G101" i="6"/>
  <c r="G100" i="6" s="1"/>
  <c r="F101" i="6"/>
  <c r="F100" i="6" s="1"/>
  <c r="E101" i="6"/>
  <c r="E100" i="6" s="1"/>
  <c r="C101" i="6"/>
  <c r="B101" i="6"/>
  <c r="A101" i="6"/>
  <c r="C100" i="6"/>
  <c r="B100" i="6"/>
  <c r="A100" i="6"/>
  <c r="H99" i="6"/>
  <c r="C99" i="6"/>
  <c r="B99" i="6"/>
  <c r="A99" i="6"/>
  <c r="H98" i="6"/>
  <c r="C98" i="6"/>
  <c r="B98" i="6"/>
  <c r="A98" i="6"/>
  <c r="G97" i="6"/>
  <c r="F97" i="6"/>
  <c r="E97" i="6"/>
  <c r="D97" i="6"/>
  <c r="D96" i="6" s="1"/>
  <c r="D95" i="6" s="1"/>
  <c r="D93" i="6" s="1"/>
  <c r="C97" i="6"/>
  <c r="B97" i="6"/>
  <c r="A97" i="6"/>
  <c r="I96" i="6"/>
  <c r="I95" i="6" s="1"/>
  <c r="G96" i="6"/>
  <c r="F96" i="6"/>
  <c r="E96" i="6"/>
  <c r="E95" i="6" s="1"/>
  <c r="B96" i="6"/>
  <c r="A96" i="6"/>
  <c r="G95" i="6"/>
  <c r="C95" i="6"/>
  <c r="B95" i="6"/>
  <c r="A95" i="6"/>
  <c r="G94" i="6"/>
  <c r="G93" i="6" s="1"/>
  <c r="F94" i="6"/>
  <c r="E94" i="6"/>
  <c r="D94" i="6"/>
  <c r="C94" i="6"/>
  <c r="B94" i="6"/>
  <c r="A94" i="6"/>
  <c r="I93" i="6"/>
  <c r="C93" i="6"/>
  <c r="B93" i="6"/>
  <c r="A93" i="6"/>
  <c r="I92" i="6"/>
  <c r="C92" i="6"/>
  <c r="B92" i="6"/>
  <c r="A92" i="6"/>
  <c r="B91" i="6"/>
  <c r="B90" i="6"/>
  <c r="C89" i="6"/>
  <c r="B89" i="6"/>
  <c r="A89" i="6"/>
  <c r="E87" i="6"/>
  <c r="E86" i="6" s="1"/>
  <c r="E85" i="6" s="1"/>
  <c r="H86" i="6"/>
  <c r="G86" i="6"/>
  <c r="G85" i="6" s="1"/>
  <c r="F86" i="6"/>
  <c r="F85" i="6" s="1"/>
  <c r="D86" i="6"/>
  <c r="C86" i="6"/>
  <c r="B86" i="6"/>
  <c r="A86" i="6"/>
  <c r="H85" i="6"/>
  <c r="D85" i="6"/>
  <c r="C85" i="6"/>
  <c r="B85" i="6"/>
  <c r="A85" i="6"/>
  <c r="G84" i="6"/>
  <c r="E84" i="6"/>
  <c r="D84" i="6"/>
  <c r="C84" i="6"/>
  <c r="B84" i="6"/>
  <c r="A84" i="6"/>
  <c r="G83" i="6"/>
  <c r="G82" i="6" s="1"/>
  <c r="F83" i="6"/>
  <c r="F82" i="6" s="1"/>
  <c r="E83" i="6"/>
  <c r="E82" i="6" s="1"/>
  <c r="D83" i="6"/>
  <c r="D82" i="6" s="1"/>
  <c r="C83" i="6"/>
  <c r="B83" i="6"/>
  <c r="C82" i="6"/>
  <c r="B82" i="6"/>
  <c r="A82" i="6"/>
  <c r="G81" i="6"/>
  <c r="F81" i="6"/>
  <c r="E81" i="6"/>
  <c r="D81" i="6"/>
  <c r="D80" i="6" s="1"/>
  <c r="C81" i="6"/>
  <c r="B81" i="6"/>
  <c r="G80" i="6"/>
  <c r="G79" i="6" s="1"/>
  <c r="F80" i="6"/>
  <c r="F79" i="6" s="1"/>
  <c r="E80" i="6"/>
  <c r="C80" i="6"/>
  <c r="B80" i="6"/>
  <c r="E79" i="6"/>
  <c r="C79" i="6"/>
  <c r="B79" i="6"/>
  <c r="A79" i="6"/>
  <c r="G78" i="6"/>
  <c r="E78" i="6"/>
  <c r="D78" i="6"/>
  <c r="H78" i="6" s="1"/>
  <c r="C78" i="6"/>
  <c r="B78" i="6"/>
  <c r="A78" i="6"/>
  <c r="G77" i="6"/>
  <c r="E77" i="6"/>
  <c r="D77" i="6"/>
  <c r="H77" i="6" s="1"/>
  <c r="C77" i="6"/>
  <c r="B77" i="6"/>
  <c r="A77" i="6"/>
  <c r="G76" i="6"/>
  <c r="E76" i="6"/>
  <c r="D76" i="6"/>
  <c r="C76" i="6"/>
  <c r="B76" i="6"/>
  <c r="A76" i="6"/>
  <c r="G75" i="6"/>
  <c r="E75" i="6"/>
  <c r="D75" i="6"/>
  <c r="H75" i="6" s="1"/>
  <c r="C75" i="6"/>
  <c r="B75" i="6"/>
  <c r="A75" i="6"/>
  <c r="G74" i="6"/>
  <c r="F74" i="6"/>
  <c r="E74" i="6"/>
  <c r="D74" i="6"/>
  <c r="C74" i="6"/>
  <c r="A74" i="6"/>
  <c r="G73" i="6"/>
  <c r="F73" i="6"/>
  <c r="E73" i="6"/>
  <c r="D73" i="6"/>
  <c r="C73" i="6"/>
  <c r="A73" i="6"/>
  <c r="G72" i="6"/>
  <c r="F72" i="6"/>
  <c r="E72" i="6"/>
  <c r="D72" i="6"/>
  <c r="C72" i="6"/>
  <c r="A72" i="6"/>
  <c r="I71" i="6"/>
  <c r="I70" i="6" s="1"/>
  <c r="C71" i="6"/>
  <c r="B71" i="6"/>
  <c r="C70" i="6"/>
  <c r="B70" i="6"/>
  <c r="A70" i="6"/>
  <c r="C69" i="6"/>
  <c r="B69" i="6"/>
  <c r="C68" i="6"/>
  <c r="B68" i="6"/>
  <c r="A68" i="6"/>
  <c r="G67" i="6"/>
  <c r="G66" i="6" s="1"/>
  <c r="G65" i="6" s="1"/>
  <c r="F67" i="6"/>
  <c r="E67" i="6"/>
  <c r="E66" i="6" s="1"/>
  <c r="E65" i="6" s="1"/>
  <c r="D67" i="6"/>
  <c r="C67" i="6"/>
  <c r="B67" i="6"/>
  <c r="A67" i="6"/>
  <c r="F66" i="6"/>
  <c r="F65" i="6" s="1"/>
  <c r="D66" i="6"/>
  <c r="D65" i="6" s="1"/>
  <c r="C66" i="6"/>
  <c r="B66" i="6"/>
  <c r="C65" i="6"/>
  <c r="B65" i="6"/>
  <c r="A65" i="6"/>
  <c r="H63" i="6"/>
  <c r="G63" i="6"/>
  <c r="F63" i="6"/>
  <c r="E63" i="6"/>
  <c r="D63" i="6"/>
  <c r="C63" i="6"/>
  <c r="B63" i="6"/>
  <c r="A63" i="6"/>
  <c r="G61" i="6"/>
  <c r="F61" i="6"/>
  <c r="E61" i="6"/>
  <c r="D61" i="6"/>
  <c r="G60" i="6"/>
  <c r="F60" i="6"/>
  <c r="E60" i="6"/>
  <c r="D60" i="6"/>
  <c r="A60" i="6"/>
  <c r="H59" i="6"/>
  <c r="A59" i="6"/>
  <c r="G58" i="6"/>
  <c r="F58" i="6"/>
  <c r="E58" i="6"/>
  <c r="D58" i="6"/>
  <c r="C58" i="6"/>
  <c r="B58" i="6"/>
  <c r="A58" i="6"/>
  <c r="G57" i="6"/>
  <c r="F57" i="6"/>
  <c r="E57" i="6"/>
  <c r="D57" i="6"/>
  <c r="C57" i="6"/>
  <c r="B57" i="6"/>
  <c r="A57" i="6"/>
  <c r="C56" i="6"/>
  <c r="B56" i="6"/>
  <c r="C55" i="6"/>
  <c r="B55" i="6"/>
  <c r="A55" i="6"/>
  <c r="G54" i="6"/>
  <c r="G52" i="6" s="1"/>
  <c r="G51" i="6" s="1"/>
  <c r="F54" i="6"/>
  <c r="E54" i="6"/>
  <c r="D54" i="6"/>
  <c r="C54" i="6"/>
  <c r="B54" i="6"/>
  <c r="A54" i="6"/>
  <c r="G53" i="6"/>
  <c r="F53" i="6"/>
  <c r="F52" i="6" s="1"/>
  <c r="F51" i="6" s="1"/>
  <c r="E53" i="6"/>
  <c r="D53" i="6"/>
  <c r="H53" i="6" s="1"/>
  <c r="C53" i="6"/>
  <c r="B53" i="6"/>
  <c r="A53" i="6"/>
  <c r="E52" i="6"/>
  <c r="E51" i="6" s="1"/>
  <c r="D52" i="6"/>
  <c r="D51" i="6" s="1"/>
  <c r="C52" i="6"/>
  <c r="B52" i="6"/>
  <c r="C51" i="6"/>
  <c r="B51" i="6"/>
  <c r="A51" i="6"/>
  <c r="G50" i="6"/>
  <c r="G48" i="6" s="1"/>
  <c r="G47" i="6" s="1"/>
  <c r="F50" i="6"/>
  <c r="E50" i="6"/>
  <c r="E48" i="6" s="1"/>
  <c r="E47" i="6" s="1"/>
  <c r="D50" i="6"/>
  <c r="D48" i="6" s="1"/>
  <c r="D47" i="6" s="1"/>
  <c r="H49" i="6"/>
  <c r="C49" i="6"/>
  <c r="B49" i="6"/>
  <c r="A49" i="6"/>
  <c r="F48" i="6"/>
  <c r="F47" i="6" s="1"/>
  <c r="C48" i="6"/>
  <c r="B48" i="6"/>
  <c r="C47" i="6"/>
  <c r="B47" i="6"/>
  <c r="A47" i="6"/>
  <c r="H46" i="6"/>
  <c r="C46" i="6"/>
  <c r="B46" i="6"/>
  <c r="A46" i="6"/>
  <c r="H45" i="6"/>
  <c r="C45" i="6"/>
  <c r="B45" i="6"/>
  <c r="A45" i="6"/>
  <c r="H44" i="6"/>
  <c r="H43" i="6" s="1"/>
  <c r="H42" i="6" s="1"/>
  <c r="C44" i="6"/>
  <c r="B44" i="6"/>
  <c r="A44" i="6"/>
  <c r="G43" i="6"/>
  <c r="G42" i="6" s="1"/>
  <c r="F43" i="6"/>
  <c r="F42" i="6" s="1"/>
  <c r="E43" i="6"/>
  <c r="E42" i="6" s="1"/>
  <c r="D43" i="6"/>
  <c r="D42" i="6" s="1"/>
  <c r="C43" i="6"/>
  <c r="B43" i="6"/>
  <c r="C42" i="6"/>
  <c r="B42" i="6"/>
  <c r="A42" i="6"/>
  <c r="G41" i="6"/>
  <c r="F41" i="6"/>
  <c r="E41" i="6"/>
  <c r="D41" i="6"/>
  <c r="H41" i="6" s="1"/>
  <c r="C41" i="6"/>
  <c r="B41" i="6"/>
  <c r="A41" i="6"/>
  <c r="G40" i="6"/>
  <c r="F40" i="6"/>
  <c r="E40" i="6"/>
  <c r="D40" i="6"/>
  <c r="H40" i="6" s="1"/>
  <c r="C40" i="6"/>
  <c r="B40" i="6"/>
  <c r="A40" i="6"/>
  <c r="G39" i="6"/>
  <c r="F39" i="6"/>
  <c r="E39" i="6"/>
  <c r="D39" i="6"/>
  <c r="C39" i="6"/>
  <c r="B39" i="6"/>
  <c r="A39" i="6"/>
  <c r="F38" i="6"/>
  <c r="F37" i="6" s="1"/>
  <c r="E38" i="6"/>
  <c r="E37" i="6" s="1"/>
  <c r="C38" i="6"/>
  <c r="B38" i="6"/>
  <c r="C37" i="6"/>
  <c r="B37" i="6"/>
  <c r="A37" i="6"/>
  <c r="G36" i="6"/>
  <c r="G35" i="6" s="1"/>
  <c r="G34" i="6" s="1"/>
  <c r="E36" i="6"/>
  <c r="E35" i="6" s="1"/>
  <c r="E34" i="6" s="1"/>
  <c r="D36" i="6"/>
  <c r="H36" i="6" s="1"/>
  <c r="H35" i="6" s="1"/>
  <c r="H34" i="6" s="1"/>
  <c r="C36" i="6"/>
  <c r="B36" i="6"/>
  <c r="A36" i="6"/>
  <c r="I35" i="6"/>
  <c r="F35" i="6"/>
  <c r="F34" i="6" s="1"/>
  <c r="C35" i="6"/>
  <c r="B35" i="6"/>
  <c r="C34" i="6"/>
  <c r="B34" i="6"/>
  <c r="A34" i="6"/>
  <c r="C33" i="6"/>
  <c r="B33" i="6"/>
  <c r="A33" i="6"/>
  <c r="I32" i="6"/>
  <c r="I539" i="6" s="1"/>
  <c r="C32" i="6"/>
  <c r="B32" i="6"/>
  <c r="A32" i="6"/>
  <c r="C31" i="6"/>
  <c r="B31" i="6"/>
  <c r="A31" i="6"/>
  <c r="C30" i="6"/>
  <c r="B30" i="6"/>
  <c r="A30" i="6"/>
  <c r="G29" i="6"/>
  <c r="F29" i="6"/>
  <c r="E29" i="6"/>
  <c r="E20" i="6" s="1"/>
  <c r="D29" i="6"/>
  <c r="C29" i="6"/>
  <c r="B29" i="6"/>
  <c r="A29" i="6"/>
  <c r="C28" i="6"/>
  <c r="B28" i="6"/>
  <c r="A28" i="6"/>
  <c r="C27" i="6"/>
  <c r="B27" i="6"/>
  <c r="A27" i="6"/>
  <c r="G26" i="6"/>
  <c r="F26" i="6"/>
  <c r="F20" i="6" s="1"/>
  <c r="E26" i="6"/>
  <c r="D26" i="6"/>
  <c r="C26" i="6"/>
  <c r="B26" i="6"/>
  <c r="A26" i="6"/>
  <c r="C25" i="6"/>
  <c r="B25" i="6"/>
  <c r="A25" i="6"/>
  <c r="C24" i="6"/>
  <c r="B24" i="6"/>
  <c r="A24" i="6"/>
  <c r="C23" i="6"/>
  <c r="B23" i="6"/>
  <c r="A23" i="6"/>
  <c r="C22" i="6"/>
  <c r="B22" i="6"/>
  <c r="A22" i="6"/>
  <c r="G21" i="6"/>
  <c r="G20" i="6" s="1"/>
  <c r="F21" i="6"/>
  <c r="E21" i="6"/>
  <c r="D21" i="6"/>
  <c r="C21" i="6"/>
  <c r="B21" i="6"/>
  <c r="A21" i="6"/>
  <c r="C20" i="6"/>
  <c r="B20" i="6"/>
  <c r="A20" i="6"/>
  <c r="G18" i="6"/>
  <c r="F18" i="6"/>
  <c r="E18" i="6"/>
  <c r="D18" i="6"/>
  <c r="C18" i="6"/>
  <c r="B18" i="6"/>
  <c r="A18" i="6"/>
  <c r="G17" i="6"/>
  <c r="F17" i="6"/>
  <c r="E17" i="6"/>
  <c r="D17" i="6"/>
  <c r="C17" i="6"/>
  <c r="B17" i="6"/>
  <c r="A17" i="6"/>
  <c r="C16" i="6"/>
  <c r="B16" i="6"/>
  <c r="A16" i="6"/>
  <c r="C15" i="6"/>
  <c r="B15" i="6"/>
  <c r="A15" i="6"/>
  <c r="G14" i="6"/>
  <c r="F14" i="6"/>
  <c r="E14" i="6"/>
  <c r="D14" i="6"/>
  <c r="H14" i="6" s="1"/>
  <c r="C14" i="6"/>
  <c r="B14" i="6"/>
  <c r="A14" i="6"/>
  <c r="C13" i="6"/>
  <c r="B13" i="6"/>
  <c r="G12" i="6"/>
  <c r="F12" i="6"/>
  <c r="E12" i="6"/>
  <c r="C12" i="6"/>
  <c r="B12" i="6"/>
  <c r="A12" i="6"/>
  <c r="G11" i="6"/>
  <c r="F11" i="6"/>
  <c r="E11" i="6"/>
  <c r="C11" i="6"/>
  <c r="B11" i="6"/>
  <c r="A11" i="6"/>
  <c r="G10" i="6"/>
  <c r="F10" i="6"/>
  <c r="F9" i="6" s="1"/>
  <c r="E10" i="6"/>
  <c r="E9" i="6" s="1"/>
  <c r="D10" i="6"/>
  <c r="C10" i="6"/>
  <c r="B10" i="6"/>
  <c r="A10" i="6"/>
  <c r="D9" i="6"/>
  <c r="C9" i="6"/>
  <c r="B9" i="6"/>
  <c r="C8" i="6"/>
  <c r="B8" i="6"/>
  <c r="A8" i="6"/>
  <c r="C7" i="6"/>
  <c r="B7" i="6"/>
  <c r="A7" i="6"/>
  <c r="C6" i="6"/>
  <c r="B6" i="6"/>
  <c r="A6" i="6"/>
  <c r="B4" i="6"/>
  <c r="K114" i="3"/>
  <c r="B114" i="3"/>
  <c r="C112" i="3"/>
  <c r="B112" i="3"/>
  <c r="B110" i="3"/>
  <c r="G108" i="3"/>
  <c r="B108" i="3"/>
  <c r="J107" i="3"/>
  <c r="I107" i="3"/>
  <c r="H107" i="3"/>
  <c r="G107" i="3"/>
  <c r="F107" i="3"/>
  <c r="E107" i="3"/>
  <c r="I106" i="3"/>
  <c r="G106" i="3"/>
  <c r="E106" i="3"/>
  <c r="J105" i="3"/>
  <c r="I105" i="3"/>
  <c r="H105" i="3"/>
  <c r="G105" i="3"/>
  <c r="F105" i="3"/>
  <c r="E105" i="3"/>
  <c r="D105" i="3"/>
  <c r="C105" i="3"/>
  <c r="B105" i="3"/>
  <c r="A105" i="3"/>
  <c r="J104" i="3"/>
  <c r="I104" i="3"/>
  <c r="H104" i="3"/>
  <c r="G104" i="3"/>
  <c r="G102" i="3" s="1"/>
  <c r="F104" i="3"/>
  <c r="E104" i="3"/>
  <c r="K104" i="3" s="1"/>
  <c r="D104" i="3"/>
  <c r="C104" i="3"/>
  <c r="B104" i="3"/>
  <c r="A104" i="3"/>
  <c r="J103" i="3"/>
  <c r="I103" i="3"/>
  <c r="H103" i="3"/>
  <c r="H102" i="3" s="1"/>
  <c r="G103" i="3"/>
  <c r="F103" i="3"/>
  <c r="E103" i="3"/>
  <c r="D103" i="3"/>
  <c r="C103" i="3"/>
  <c r="B103" i="3"/>
  <c r="A103" i="3"/>
  <c r="C102" i="3"/>
  <c r="B102" i="3"/>
  <c r="J101" i="3"/>
  <c r="I101" i="3"/>
  <c r="H101" i="3"/>
  <c r="G101" i="3"/>
  <c r="F101" i="3"/>
  <c r="E101" i="3"/>
  <c r="D101" i="3"/>
  <c r="C101" i="3"/>
  <c r="B101" i="3"/>
  <c r="A101" i="3"/>
  <c r="J100" i="3"/>
  <c r="I100" i="3"/>
  <c r="H100" i="3"/>
  <c r="G100" i="3"/>
  <c r="F100" i="3"/>
  <c r="E100" i="3"/>
  <c r="D100" i="3"/>
  <c r="C100" i="3"/>
  <c r="B100" i="3"/>
  <c r="A100" i="3"/>
  <c r="J99" i="3"/>
  <c r="I99" i="3"/>
  <c r="H99" i="3"/>
  <c r="G99" i="3"/>
  <c r="F99" i="3"/>
  <c r="E99" i="3"/>
  <c r="D99" i="3"/>
  <c r="K99" i="3" s="1"/>
  <c r="C99" i="3"/>
  <c r="B99" i="3"/>
  <c r="A99" i="3"/>
  <c r="J98" i="3"/>
  <c r="I98" i="3"/>
  <c r="H98" i="3"/>
  <c r="G98" i="3"/>
  <c r="F98" i="3"/>
  <c r="E98" i="3"/>
  <c r="D98" i="3"/>
  <c r="C98" i="3"/>
  <c r="B98" i="3"/>
  <c r="A98" i="3"/>
  <c r="J97" i="3"/>
  <c r="I97" i="3"/>
  <c r="I96" i="3" s="1"/>
  <c r="H97" i="3"/>
  <c r="H96" i="3" s="1"/>
  <c r="G97" i="3"/>
  <c r="F97" i="3"/>
  <c r="E97" i="3"/>
  <c r="D97" i="3"/>
  <c r="C97" i="3"/>
  <c r="B97" i="3"/>
  <c r="A97" i="3"/>
  <c r="C96" i="3"/>
  <c r="B96" i="3"/>
  <c r="C95" i="3"/>
  <c r="B95" i="3"/>
  <c r="B111" i="3" s="1"/>
  <c r="A95" i="3"/>
  <c r="B94" i="3"/>
  <c r="C93" i="3"/>
  <c r="B93" i="3"/>
  <c r="C92" i="3"/>
  <c r="B92" i="3"/>
  <c r="B91" i="3"/>
  <c r="A91" i="3"/>
  <c r="C90" i="3"/>
  <c r="J89" i="3"/>
  <c r="J88" i="3" s="1"/>
  <c r="I89" i="3"/>
  <c r="I88" i="3" s="1"/>
  <c r="H89" i="3"/>
  <c r="H88" i="3" s="1"/>
  <c r="G89" i="3"/>
  <c r="F89" i="3"/>
  <c r="E89" i="3"/>
  <c r="D89" i="3"/>
  <c r="D88" i="3" s="1"/>
  <c r="C89" i="3"/>
  <c r="B89" i="3"/>
  <c r="A89" i="3"/>
  <c r="F88" i="3"/>
  <c r="C88" i="3"/>
  <c r="B88" i="3"/>
  <c r="C87" i="3"/>
  <c r="J86" i="3"/>
  <c r="I86" i="3"/>
  <c r="H86" i="3"/>
  <c r="G86" i="3"/>
  <c r="F86" i="3"/>
  <c r="E86" i="3"/>
  <c r="D86" i="3"/>
  <c r="C86" i="3"/>
  <c r="B86" i="3"/>
  <c r="J85" i="3"/>
  <c r="I85" i="3"/>
  <c r="H85" i="3"/>
  <c r="G85" i="3"/>
  <c r="F85" i="3"/>
  <c r="E85" i="3"/>
  <c r="D85" i="3"/>
  <c r="K85" i="3" s="1"/>
  <c r="C85" i="3"/>
  <c r="B85" i="3"/>
  <c r="B84" i="3"/>
  <c r="J83" i="3"/>
  <c r="J82" i="3" s="1"/>
  <c r="I83" i="3"/>
  <c r="I82" i="3" s="1"/>
  <c r="H83" i="3"/>
  <c r="H82" i="3" s="1"/>
  <c r="G83" i="3"/>
  <c r="G82" i="3" s="1"/>
  <c r="G81" i="3" s="1"/>
  <c r="G109" i="3" s="1"/>
  <c r="G110" i="3" s="1"/>
  <c r="F83" i="3"/>
  <c r="E83" i="3"/>
  <c r="E82" i="3" s="1"/>
  <c r="D83" i="3"/>
  <c r="D82" i="3" s="1"/>
  <c r="C83" i="3"/>
  <c r="B83" i="3"/>
  <c r="A83" i="3"/>
  <c r="F82" i="3"/>
  <c r="F81" i="3" s="1"/>
  <c r="B82" i="3"/>
  <c r="C81" i="3"/>
  <c r="B81" i="3"/>
  <c r="B109" i="3" s="1"/>
  <c r="A81" i="3"/>
  <c r="C80" i="3"/>
  <c r="B80" i="3"/>
  <c r="K79" i="3"/>
  <c r="J79" i="3"/>
  <c r="I79" i="3"/>
  <c r="H79" i="3"/>
  <c r="F79" i="3"/>
  <c r="E79" i="3"/>
  <c r="D79" i="3"/>
  <c r="C79" i="3"/>
  <c r="B79" i="3"/>
  <c r="A79" i="3"/>
  <c r="K78" i="3"/>
  <c r="J78" i="3"/>
  <c r="I78" i="3"/>
  <c r="H78" i="3"/>
  <c r="F78" i="3"/>
  <c r="E78" i="3"/>
  <c r="D78" i="3"/>
  <c r="B78" i="3"/>
  <c r="A78" i="3"/>
  <c r="K77" i="3"/>
  <c r="J77" i="3"/>
  <c r="I77" i="3"/>
  <c r="H77" i="3"/>
  <c r="F77" i="3"/>
  <c r="E77" i="3"/>
  <c r="D77" i="3"/>
  <c r="B77" i="3"/>
  <c r="A77" i="3"/>
  <c r="K76" i="3"/>
  <c r="J76" i="3"/>
  <c r="I76" i="3"/>
  <c r="H76" i="3"/>
  <c r="F76" i="3"/>
  <c r="E76" i="3"/>
  <c r="D76" i="3"/>
  <c r="C76" i="3"/>
  <c r="B76" i="3"/>
  <c r="A76" i="3"/>
  <c r="K75" i="3"/>
  <c r="J75" i="3"/>
  <c r="I75" i="3"/>
  <c r="H75" i="3"/>
  <c r="F75" i="3"/>
  <c r="E75" i="3"/>
  <c r="D75" i="3"/>
  <c r="C75" i="3"/>
  <c r="B75" i="3"/>
  <c r="A75" i="3"/>
  <c r="K74" i="3"/>
  <c r="J74" i="3"/>
  <c r="I74" i="3"/>
  <c r="H74" i="3"/>
  <c r="F74" i="3"/>
  <c r="E74" i="3"/>
  <c r="D74" i="3"/>
  <c r="B74" i="3"/>
  <c r="A74" i="3"/>
  <c r="J72" i="3"/>
  <c r="I72" i="3"/>
  <c r="H72" i="3"/>
  <c r="G72" i="3"/>
  <c r="G68" i="3" s="1"/>
  <c r="G67" i="3" s="1"/>
  <c r="G53" i="3" s="1"/>
  <c r="F72" i="3"/>
  <c r="E72" i="3"/>
  <c r="D72" i="3"/>
  <c r="C72" i="3"/>
  <c r="B72" i="3"/>
  <c r="J71" i="3"/>
  <c r="J68" i="3" s="1"/>
  <c r="J67" i="3" s="1"/>
  <c r="J53" i="3" s="1"/>
  <c r="I71" i="3"/>
  <c r="H71" i="3"/>
  <c r="G71" i="3"/>
  <c r="F71" i="3"/>
  <c r="F68" i="3" s="1"/>
  <c r="F67" i="3" s="1"/>
  <c r="F53" i="3" s="1"/>
  <c r="E71" i="3"/>
  <c r="D71" i="3"/>
  <c r="C71" i="3"/>
  <c r="B71" i="3"/>
  <c r="C70" i="3"/>
  <c r="K69" i="3"/>
  <c r="J69" i="3"/>
  <c r="I69" i="3"/>
  <c r="H69" i="3"/>
  <c r="F69" i="3"/>
  <c r="E69" i="3"/>
  <c r="D69" i="3"/>
  <c r="C69" i="3"/>
  <c r="B69" i="3"/>
  <c r="I68" i="3"/>
  <c r="I67" i="3" s="1"/>
  <c r="I53" i="3" s="1"/>
  <c r="E68" i="3"/>
  <c r="E67" i="3" s="1"/>
  <c r="E53" i="3" s="1"/>
  <c r="C68" i="3"/>
  <c r="B68" i="3"/>
  <c r="B67" i="3"/>
  <c r="K66" i="3"/>
  <c r="K65" i="3" s="1"/>
  <c r="J66" i="3"/>
  <c r="J65" i="3" s="1"/>
  <c r="I66" i="3"/>
  <c r="I65" i="3" s="1"/>
  <c r="H66" i="3"/>
  <c r="E66" i="3"/>
  <c r="H65" i="3"/>
  <c r="F65" i="3"/>
  <c r="E65" i="3"/>
  <c r="D65" i="3"/>
  <c r="K64" i="3"/>
  <c r="J64" i="3"/>
  <c r="I64" i="3"/>
  <c r="H64" i="3"/>
  <c r="E64" i="3"/>
  <c r="K62" i="3"/>
  <c r="K61" i="3" s="1"/>
  <c r="I62" i="3"/>
  <c r="H62" i="3"/>
  <c r="H61" i="3" s="1"/>
  <c r="J61" i="3"/>
  <c r="I61" i="3"/>
  <c r="G61" i="3"/>
  <c r="F61" i="3"/>
  <c r="E61" i="3"/>
  <c r="D61" i="3"/>
  <c r="D63" i="3" s="1"/>
  <c r="C61" i="3"/>
  <c r="B61" i="3"/>
  <c r="A61" i="3"/>
  <c r="C60" i="3"/>
  <c r="J58" i="3"/>
  <c r="H58" i="3"/>
  <c r="J56" i="3"/>
  <c r="I56" i="3"/>
  <c r="H56" i="3"/>
  <c r="H44" i="3" s="1"/>
  <c r="F56" i="3"/>
  <c r="E56" i="3"/>
  <c r="E55" i="3" s="1"/>
  <c r="E54" i="3" s="1"/>
  <c r="D56" i="3"/>
  <c r="D52" i="3" s="1"/>
  <c r="J55" i="3"/>
  <c r="J54" i="3" s="1"/>
  <c r="I55" i="3"/>
  <c r="F55" i="3"/>
  <c r="F54" i="3" s="1"/>
  <c r="I54" i="3"/>
  <c r="B54" i="3"/>
  <c r="I52" i="3"/>
  <c r="I51" i="3" s="1"/>
  <c r="F52" i="3"/>
  <c r="B52" i="3"/>
  <c r="C50" i="3"/>
  <c r="B50" i="3"/>
  <c r="G49" i="3"/>
  <c r="B49" i="3"/>
  <c r="K46" i="3"/>
  <c r="K45" i="3" s="1"/>
  <c r="J46" i="3"/>
  <c r="J45" i="3" s="1"/>
  <c r="I46" i="3"/>
  <c r="I45" i="3" s="1"/>
  <c r="I44" i="3" s="1"/>
  <c r="H46" i="3"/>
  <c r="F46" i="3"/>
  <c r="F45" i="3" s="1"/>
  <c r="F44" i="3" s="1"/>
  <c r="E46" i="3"/>
  <c r="D46" i="3"/>
  <c r="C46" i="3"/>
  <c r="B46" i="3"/>
  <c r="A46" i="3"/>
  <c r="H45" i="3"/>
  <c r="E45" i="3"/>
  <c r="E44" i="3" s="1"/>
  <c r="D45" i="3"/>
  <c r="C45" i="3"/>
  <c r="B45" i="3"/>
  <c r="A45" i="3"/>
  <c r="C44" i="3"/>
  <c r="B44" i="3"/>
  <c r="K43" i="3"/>
  <c r="J43" i="3"/>
  <c r="J42" i="3" s="1"/>
  <c r="I43" i="3"/>
  <c r="H43" i="3"/>
  <c r="H42" i="3" s="1"/>
  <c r="F43" i="3"/>
  <c r="F42" i="3" s="1"/>
  <c r="E43" i="3"/>
  <c r="E42" i="3" s="1"/>
  <c r="D43" i="3"/>
  <c r="C43" i="3"/>
  <c r="B43" i="3"/>
  <c r="A43" i="3"/>
  <c r="K42" i="3"/>
  <c r="I42" i="3"/>
  <c r="D42" i="3"/>
  <c r="C42" i="3"/>
  <c r="B42" i="3"/>
  <c r="A42" i="3"/>
  <c r="K41" i="3"/>
  <c r="J41" i="3"/>
  <c r="I41" i="3"/>
  <c r="H41" i="3"/>
  <c r="H40" i="3" s="1"/>
  <c r="F41" i="3"/>
  <c r="F40" i="3" s="1"/>
  <c r="F37" i="3" s="1"/>
  <c r="E41" i="3"/>
  <c r="D41" i="3"/>
  <c r="C41" i="3"/>
  <c r="B41" i="3"/>
  <c r="A41" i="3"/>
  <c r="K40" i="3"/>
  <c r="K37" i="3" s="1"/>
  <c r="J40" i="3"/>
  <c r="I40" i="3"/>
  <c r="E40" i="3"/>
  <c r="D40" i="3"/>
  <c r="C40" i="3"/>
  <c r="B40" i="3"/>
  <c r="A40" i="3"/>
  <c r="K39" i="3"/>
  <c r="J39" i="3"/>
  <c r="I39" i="3"/>
  <c r="I38" i="3" s="1"/>
  <c r="I37" i="3" s="1"/>
  <c r="H39" i="3"/>
  <c r="H38" i="3" s="1"/>
  <c r="F39" i="3"/>
  <c r="E39" i="3"/>
  <c r="D39" i="3"/>
  <c r="C39" i="3"/>
  <c r="B39" i="3"/>
  <c r="A39" i="3"/>
  <c r="K38" i="3"/>
  <c r="J38" i="3"/>
  <c r="F38" i="3"/>
  <c r="E38" i="3"/>
  <c r="D38" i="3"/>
  <c r="D37" i="3" s="1"/>
  <c r="C38" i="3"/>
  <c r="B38" i="3"/>
  <c r="A38" i="3"/>
  <c r="C37" i="3"/>
  <c r="B37" i="3"/>
  <c r="K36" i="3"/>
  <c r="K35" i="3" s="1"/>
  <c r="J36" i="3"/>
  <c r="J35" i="3" s="1"/>
  <c r="I36" i="3"/>
  <c r="I35" i="3" s="1"/>
  <c r="H36" i="3"/>
  <c r="G36" i="3"/>
  <c r="F36" i="3"/>
  <c r="E36" i="3"/>
  <c r="E35" i="3" s="1"/>
  <c r="D36" i="3"/>
  <c r="D35" i="3" s="1"/>
  <c r="D28" i="3" s="1"/>
  <c r="C36" i="3"/>
  <c r="B36" i="3"/>
  <c r="A36" i="3"/>
  <c r="H35" i="3"/>
  <c r="F35" i="3"/>
  <c r="C35" i="3"/>
  <c r="B35" i="3"/>
  <c r="A35" i="3"/>
  <c r="K34" i="3"/>
  <c r="J34" i="3"/>
  <c r="J33" i="3" s="1"/>
  <c r="I34" i="3"/>
  <c r="I33" i="3" s="1"/>
  <c r="H34" i="3"/>
  <c r="F34" i="3"/>
  <c r="E34" i="3"/>
  <c r="E33" i="3" s="1"/>
  <c r="D34" i="3"/>
  <c r="C34" i="3"/>
  <c r="B34" i="3"/>
  <c r="A34" i="3"/>
  <c r="K33" i="3"/>
  <c r="H33" i="3"/>
  <c r="F33" i="3"/>
  <c r="D33" i="3"/>
  <c r="C33" i="3"/>
  <c r="B33" i="3"/>
  <c r="A33" i="3"/>
  <c r="K32" i="3"/>
  <c r="J32" i="3"/>
  <c r="J31" i="3" s="1"/>
  <c r="I32" i="3"/>
  <c r="I31" i="3" s="1"/>
  <c r="H32" i="3"/>
  <c r="F32" i="3"/>
  <c r="E32" i="3"/>
  <c r="E31" i="3" s="1"/>
  <c r="D32" i="3"/>
  <c r="C32" i="3"/>
  <c r="B32" i="3"/>
  <c r="A32" i="3"/>
  <c r="K31" i="3"/>
  <c r="H31" i="3"/>
  <c r="H28" i="3" s="1"/>
  <c r="F31" i="3"/>
  <c r="F28" i="3" s="1"/>
  <c r="D31" i="3"/>
  <c r="C31" i="3"/>
  <c r="B31" i="3"/>
  <c r="A31" i="3"/>
  <c r="K30" i="3"/>
  <c r="J30" i="3"/>
  <c r="J29" i="3" s="1"/>
  <c r="I30" i="3"/>
  <c r="I29" i="3" s="1"/>
  <c r="H30" i="3"/>
  <c r="F30" i="3"/>
  <c r="E30" i="3"/>
  <c r="E29" i="3" s="1"/>
  <c r="D30" i="3"/>
  <c r="C30" i="3"/>
  <c r="B30" i="3"/>
  <c r="A30" i="3"/>
  <c r="K29" i="3"/>
  <c r="H29" i="3"/>
  <c r="F29" i="3"/>
  <c r="D29" i="3"/>
  <c r="C29" i="3"/>
  <c r="B29" i="3"/>
  <c r="A29" i="3"/>
  <c r="C28" i="3"/>
  <c r="C27" i="3"/>
  <c r="J26" i="3"/>
  <c r="I26" i="3"/>
  <c r="H26" i="3"/>
  <c r="H25" i="3" s="1"/>
  <c r="G26" i="3"/>
  <c r="K26" i="3" s="1"/>
  <c r="K25" i="3" s="1"/>
  <c r="F26" i="3"/>
  <c r="E26" i="3"/>
  <c r="E25" i="3" s="1"/>
  <c r="D26" i="3"/>
  <c r="D25" i="3" s="1"/>
  <c r="C26" i="3"/>
  <c r="B26" i="3"/>
  <c r="J25" i="3"/>
  <c r="I25" i="3"/>
  <c r="F25" i="3"/>
  <c r="C25" i="3"/>
  <c r="B25" i="3"/>
  <c r="C24" i="3"/>
  <c r="J23" i="3"/>
  <c r="I23" i="3"/>
  <c r="H23" i="3"/>
  <c r="G23" i="3"/>
  <c r="F23" i="3"/>
  <c r="F22" i="3" s="1"/>
  <c r="E23" i="3"/>
  <c r="E22" i="3" s="1"/>
  <c r="D23" i="3"/>
  <c r="C23" i="3"/>
  <c r="B23" i="3"/>
  <c r="J22" i="3"/>
  <c r="I22" i="3"/>
  <c r="H22" i="3"/>
  <c r="D22" i="3"/>
  <c r="C22" i="3"/>
  <c r="B22" i="3"/>
  <c r="C21" i="3"/>
  <c r="J20" i="3"/>
  <c r="I20" i="3"/>
  <c r="H20" i="3"/>
  <c r="G20" i="3"/>
  <c r="F20" i="3"/>
  <c r="E20" i="3"/>
  <c r="E17" i="3" s="1"/>
  <c r="E16" i="3" s="1"/>
  <c r="E15" i="3" s="1"/>
  <c r="E14" i="3" s="1"/>
  <c r="D20" i="3"/>
  <c r="C20" i="3"/>
  <c r="B20" i="3"/>
  <c r="C19" i="3"/>
  <c r="J18" i="3"/>
  <c r="I18" i="3"/>
  <c r="H18" i="3"/>
  <c r="H17" i="3" s="1"/>
  <c r="G18" i="3"/>
  <c r="F18" i="3"/>
  <c r="F17" i="3" s="1"/>
  <c r="E18" i="3"/>
  <c r="D18" i="3"/>
  <c r="C18" i="3"/>
  <c r="B18" i="3"/>
  <c r="D17" i="3"/>
  <c r="C17" i="3"/>
  <c r="B17" i="3"/>
  <c r="B16" i="3"/>
  <c r="C15" i="3"/>
  <c r="B15" i="3"/>
  <c r="C14" i="3"/>
  <c r="B14" i="3"/>
  <c r="J13" i="3"/>
  <c r="I13" i="3"/>
  <c r="H13" i="3"/>
  <c r="F13" i="3"/>
  <c r="F10" i="3" s="1"/>
  <c r="F9" i="3" s="1"/>
  <c r="E13" i="3"/>
  <c r="D13" i="3"/>
  <c r="J12" i="3"/>
  <c r="J10" i="3" s="1"/>
  <c r="J9" i="3" s="1"/>
  <c r="I12" i="3"/>
  <c r="H12" i="3"/>
  <c r="G12" i="3"/>
  <c r="F12" i="3"/>
  <c r="E12" i="3"/>
  <c r="D12" i="3"/>
  <c r="D10" i="3" s="1"/>
  <c r="D9" i="3" s="1"/>
  <c r="J11" i="3"/>
  <c r="I11" i="3"/>
  <c r="H11" i="3"/>
  <c r="H10" i="3" s="1"/>
  <c r="H9" i="3" s="1"/>
  <c r="G11" i="3"/>
  <c r="F11" i="3"/>
  <c r="E11" i="3"/>
  <c r="D11" i="3"/>
  <c r="B11" i="3"/>
  <c r="E10" i="3"/>
  <c r="E9" i="3" s="1"/>
  <c r="C10" i="3"/>
  <c r="B10" i="3"/>
  <c r="C9" i="3"/>
  <c r="B9" i="3"/>
  <c r="G8" i="3"/>
  <c r="C8" i="3"/>
  <c r="B8" i="3"/>
  <c r="C7" i="3"/>
  <c r="B7" i="3"/>
  <c r="G6" i="3"/>
  <c r="B6" i="3"/>
  <c r="A2" i="3"/>
  <c r="C50" i="7"/>
  <c r="AG105" i="7"/>
  <c r="Q104" i="7"/>
  <c r="P104" i="7"/>
  <c r="AD104" i="7" s="1"/>
  <c r="O104" i="7"/>
  <c r="AC104" i="7" s="1"/>
  <c r="N104" i="7"/>
  <c r="AB104" i="7" s="1"/>
  <c r="L104" i="7"/>
  <c r="Z104" i="7" s="1"/>
  <c r="K104" i="7"/>
  <c r="C104" i="7"/>
  <c r="B104" i="7"/>
  <c r="A104" i="7"/>
  <c r="P103" i="7"/>
  <c r="O103" i="7"/>
  <c r="N103" i="7"/>
  <c r="L103" i="7"/>
  <c r="K103" i="7"/>
  <c r="I103" i="7"/>
  <c r="H103" i="7"/>
  <c r="AC103" i="7" s="1"/>
  <c r="G103" i="7"/>
  <c r="F103" i="7"/>
  <c r="E103" i="7"/>
  <c r="D103" i="7"/>
  <c r="B103" i="7"/>
  <c r="A103" i="7"/>
  <c r="B102" i="7"/>
  <c r="A102" i="7"/>
  <c r="B101" i="7"/>
  <c r="A101" i="7"/>
  <c r="B100" i="7"/>
  <c r="A100" i="7"/>
  <c r="B99" i="7"/>
  <c r="P98" i="7"/>
  <c r="O98" i="7"/>
  <c r="N98" i="7"/>
  <c r="L98" i="7"/>
  <c r="K98" i="7"/>
  <c r="I98" i="7"/>
  <c r="H98" i="7"/>
  <c r="G98" i="7"/>
  <c r="F98" i="7"/>
  <c r="E98" i="7"/>
  <c r="D98" i="7"/>
  <c r="B98" i="7"/>
  <c r="A98" i="7"/>
  <c r="AG97" i="7"/>
  <c r="P97" i="7"/>
  <c r="O97" i="7"/>
  <c r="N97" i="7"/>
  <c r="L97" i="7"/>
  <c r="K97" i="7"/>
  <c r="I97" i="7"/>
  <c r="H97" i="7"/>
  <c r="G97" i="7"/>
  <c r="F97" i="7"/>
  <c r="E97" i="7"/>
  <c r="D97" i="7"/>
  <c r="Y97" i="7" s="1"/>
  <c r="B97" i="7"/>
  <c r="A97" i="7"/>
  <c r="B96" i="7"/>
  <c r="A96" i="7"/>
  <c r="P95" i="7"/>
  <c r="O95" i="7"/>
  <c r="N95" i="7"/>
  <c r="L95" i="7"/>
  <c r="K95" i="7"/>
  <c r="Y95" i="7" s="1"/>
  <c r="I95" i="7"/>
  <c r="AD95" i="7" s="1"/>
  <c r="H95" i="7"/>
  <c r="G95" i="7"/>
  <c r="AB95" i="7" s="1"/>
  <c r="F95" i="7"/>
  <c r="E95" i="7"/>
  <c r="D95" i="7"/>
  <c r="B95" i="7"/>
  <c r="A95" i="7"/>
  <c r="AG94" i="7"/>
  <c r="P94" i="7"/>
  <c r="O94" i="7"/>
  <c r="N94" i="7"/>
  <c r="L94" i="7"/>
  <c r="K94" i="7"/>
  <c r="I94" i="7"/>
  <c r="AD94" i="7" s="1"/>
  <c r="H94" i="7"/>
  <c r="G94" i="7"/>
  <c r="F94" i="7"/>
  <c r="E94" i="7"/>
  <c r="D94" i="7"/>
  <c r="B94" i="7"/>
  <c r="A94" i="7"/>
  <c r="P93" i="7"/>
  <c r="O93" i="7"/>
  <c r="N93" i="7"/>
  <c r="L93" i="7"/>
  <c r="K93" i="7"/>
  <c r="I93" i="7"/>
  <c r="AD93" i="7" s="1"/>
  <c r="H93" i="7"/>
  <c r="G93" i="7"/>
  <c r="F93" i="7"/>
  <c r="E93" i="7"/>
  <c r="D93" i="7"/>
  <c r="B93" i="7"/>
  <c r="A93" i="7"/>
  <c r="P92" i="7"/>
  <c r="O92" i="7"/>
  <c r="N92" i="7"/>
  <c r="L92" i="7"/>
  <c r="K92" i="7"/>
  <c r="I92" i="7"/>
  <c r="AD92" i="7" s="1"/>
  <c r="H92" i="7"/>
  <c r="G92" i="7"/>
  <c r="F92" i="7"/>
  <c r="E92" i="7"/>
  <c r="D92" i="7"/>
  <c r="B92" i="7"/>
  <c r="A92" i="7"/>
  <c r="P91" i="7"/>
  <c r="O91" i="7"/>
  <c r="N91" i="7"/>
  <c r="L91" i="7"/>
  <c r="K91" i="7"/>
  <c r="I91" i="7"/>
  <c r="H91" i="7"/>
  <c r="G91" i="7"/>
  <c r="F91" i="7"/>
  <c r="E91" i="7"/>
  <c r="D91" i="7"/>
  <c r="B91" i="7"/>
  <c r="A91" i="7"/>
  <c r="P90" i="7"/>
  <c r="O90" i="7"/>
  <c r="N90" i="7"/>
  <c r="L90" i="7"/>
  <c r="K90" i="7"/>
  <c r="I90" i="7"/>
  <c r="H90" i="7"/>
  <c r="G90" i="7"/>
  <c r="F90" i="7"/>
  <c r="E90" i="7"/>
  <c r="D90" i="7"/>
  <c r="B90" i="7"/>
  <c r="A90" i="7"/>
  <c r="P89" i="7"/>
  <c r="O89" i="7"/>
  <c r="N89" i="7"/>
  <c r="L89" i="7"/>
  <c r="K89" i="7"/>
  <c r="I89" i="7"/>
  <c r="AD89" i="7" s="1"/>
  <c r="H89" i="7"/>
  <c r="G89" i="7"/>
  <c r="F89" i="7"/>
  <c r="E89" i="7"/>
  <c r="D89" i="7"/>
  <c r="B89" i="7"/>
  <c r="A89" i="7"/>
  <c r="P88" i="7"/>
  <c r="O88" i="7"/>
  <c r="N88" i="7"/>
  <c r="L88" i="7"/>
  <c r="K88" i="7"/>
  <c r="I88" i="7"/>
  <c r="AD88" i="7" s="1"/>
  <c r="H88" i="7"/>
  <c r="G88" i="7"/>
  <c r="F88" i="7"/>
  <c r="E88" i="7"/>
  <c r="D88" i="7"/>
  <c r="B88" i="7"/>
  <c r="A88" i="7"/>
  <c r="P87" i="7"/>
  <c r="O87" i="7"/>
  <c r="N87" i="7"/>
  <c r="L87" i="7"/>
  <c r="K87" i="7"/>
  <c r="I87" i="7"/>
  <c r="AD87" i="7" s="1"/>
  <c r="H87" i="7"/>
  <c r="G87" i="7"/>
  <c r="F87" i="7"/>
  <c r="E87" i="7"/>
  <c r="D87" i="7"/>
  <c r="C87" i="7"/>
  <c r="B87" i="7"/>
  <c r="A87" i="7"/>
  <c r="I86" i="7"/>
  <c r="AD86" i="7" s="1"/>
  <c r="H86" i="7"/>
  <c r="AC86" i="7" s="1"/>
  <c r="G86" i="7"/>
  <c r="AB86" i="7" s="1"/>
  <c r="F86" i="7"/>
  <c r="E86" i="7"/>
  <c r="Z86" i="7" s="1"/>
  <c r="D86" i="7"/>
  <c r="Y86" i="7" s="1"/>
  <c r="C86" i="7"/>
  <c r="C88" i="7" s="1"/>
  <c r="B86" i="7"/>
  <c r="A86" i="7"/>
  <c r="X85" i="7"/>
  <c r="I85" i="7"/>
  <c r="H85" i="7"/>
  <c r="G85" i="7"/>
  <c r="F85" i="7"/>
  <c r="E85" i="7"/>
  <c r="D85" i="7"/>
  <c r="C85" i="7"/>
  <c r="B85" i="7"/>
  <c r="A85" i="7"/>
  <c r="P84" i="7"/>
  <c r="N84" i="7"/>
  <c r="L84" i="7"/>
  <c r="I84" i="7"/>
  <c r="H84" i="7"/>
  <c r="AC84" i="7" s="1"/>
  <c r="G84" i="7"/>
  <c r="F84" i="7"/>
  <c r="E84" i="7"/>
  <c r="D84" i="7"/>
  <c r="Y84" i="7" s="1"/>
  <c r="C84" i="7"/>
  <c r="B84" i="7"/>
  <c r="A84" i="7"/>
  <c r="P83" i="7"/>
  <c r="P82" i="7" s="1"/>
  <c r="N83" i="7"/>
  <c r="N82" i="7" s="1"/>
  <c r="M83" i="7"/>
  <c r="L83" i="7"/>
  <c r="I83" i="7"/>
  <c r="H83" i="7"/>
  <c r="AC83" i="7" s="1"/>
  <c r="G83" i="7"/>
  <c r="F83" i="7"/>
  <c r="E83" i="7"/>
  <c r="D83" i="7"/>
  <c r="Y83" i="7" s="1"/>
  <c r="C83" i="7"/>
  <c r="C89" i="7" s="1"/>
  <c r="C90" i="7" s="1"/>
  <c r="C91" i="7" s="1"/>
  <c r="C92" i="7" s="1"/>
  <c r="C93" i="7" s="1"/>
  <c r="C94" i="7" s="1"/>
  <c r="C95" i="7" s="1"/>
  <c r="C97" i="7" s="1"/>
  <c r="C98" i="7" s="1"/>
  <c r="C103" i="7" s="1"/>
  <c r="B83" i="7"/>
  <c r="A83" i="7"/>
  <c r="O82" i="7"/>
  <c r="C82" i="7"/>
  <c r="B82" i="7"/>
  <c r="A82" i="7"/>
  <c r="Y81" i="7"/>
  <c r="I81" i="7"/>
  <c r="AD81" i="7" s="1"/>
  <c r="H81" i="7"/>
  <c r="AC81" i="7" s="1"/>
  <c r="G81" i="7"/>
  <c r="AB81" i="7" s="1"/>
  <c r="E81" i="7"/>
  <c r="C81" i="7"/>
  <c r="B81" i="7"/>
  <c r="A81" i="7"/>
  <c r="Y80" i="7"/>
  <c r="P80" i="7"/>
  <c r="P77" i="7" s="1"/>
  <c r="N80" i="7"/>
  <c r="L80" i="7"/>
  <c r="M80" i="7" s="1"/>
  <c r="I80" i="7"/>
  <c r="H80" i="7"/>
  <c r="AC80" i="7" s="1"/>
  <c r="G80" i="7"/>
  <c r="E80" i="7"/>
  <c r="Z80" i="7" s="1"/>
  <c r="AA80" i="7" s="1"/>
  <c r="C80" i="7"/>
  <c r="B80" i="7"/>
  <c r="A80" i="7"/>
  <c r="P79" i="7"/>
  <c r="N79" i="7"/>
  <c r="L79" i="7"/>
  <c r="I79" i="7"/>
  <c r="AD79" i="7" s="1"/>
  <c r="H79" i="7"/>
  <c r="AC79" i="7" s="1"/>
  <c r="G79" i="7"/>
  <c r="AB79" i="7" s="1"/>
  <c r="F79" i="7"/>
  <c r="E79" i="7"/>
  <c r="D79" i="7"/>
  <c r="Y79" i="7" s="1"/>
  <c r="C79" i="7"/>
  <c r="B79" i="7"/>
  <c r="A79" i="7"/>
  <c r="P78" i="7"/>
  <c r="N78" i="7"/>
  <c r="L78" i="7"/>
  <c r="M78" i="7" s="1"/>
  <c r="Q78" i="7" s="1"/>
  <c r="I78" i="7"/>
  <c r="H78" i="7"/>
  <c r="AC78" i="7" s="1"/>
  <c r="G78" i="7"/>
  <c r="F78" i="7"/>
  <c r="E78" i="7"/>
  <c r="D78" i="7"/>
  <c r="Y78" i="7" s="1"/>
  <c r="C78" i="7"/>
  <c r="B78" i="7"/>
  <c r="A78" i="7"/>
  <c r="AF77" i="7"/>
  <c r="AC77" i="7"/>
  <c r="X77" i="7"/>
  <c r="X65" i="7" s="1"/>
  <c r="W77" i="7"/>
  <c r="V77" i="7"/>
  <c r="U77" i="7"/>
  <c r="T77" i="7"/>
  <c r="S77" i="7"/>
  <c r="R77" i="7"/>
  <c r="R65" i="7" s="1"/>
  <c r="O77" i="7"/>
  <c r="K77" i="7"/>
  <c r="B77" i="7"/>
  <c r="A77" i="7"/>
  <c r="AC76" i="7"/>
  <c r="P76" i="7"/>
  <c r="AD76" i="7" s="1"/>
  <c r="N76" i="7"/>
  <c r="AB76" i="7" s="1"/>
  <c r="L76" i="7"/>
  <c r="Z76" i="7" s="1"/>
  <c r="K76" i="7"/>
  <c r="Y76" i="7" s="1"/>
  <c r="C76" i="7"/>
  <c r="B76" i="7"/>
  <c r="A76" i="7"/>
  <c r="AC75" i="7"/>
  <c r="P75" i="7"/>
  <c r="AD75" i="7" s="1"/>
  <c r="N75" i="7"/>
  <c r="AB75" i="7" s="1"/>
  <c r="L75" i="7"/>
  <c r="Z75" i="7" s="1"/>
  <c r="K75" i="7"/>
  <c r="Y75" i="7" s="1"/>
  <c r="C75" i="7"/>
  <c r="B75" i="7"/>
  <c r="A75" i="7"/>
  <c r="P74" i="7"/>
  <c r="N74" i="7"/>
  <c r="L74" i="7"/>
  <c r="K74" i="7"/>
  <c r="M74" i="7" s="1"/>
  <c r="I74" i="7"/>
  <c r="H74" i="7"/>
  <c r="G74" i="7"/>
  <c r="G66" i="7" s="1"/>
  <c r="E74" i="7"/>
  <c r="Z74" i="7" s="1"/>
  <c r="D74" i="7"/>
  <c r="D66" i="7" s="1"/>
  <c r="C74" i="7"/>
  <c r="B74" i="7"/>
  <c r="A74" i="7"/>
  <c r="AC73" i="7"/>
  <c r="P73" i="7"/>
  <c r="AD73" i="7" s="1"/>
  <c r="N73" i="7"/>
  <c r="AB73" i="7" s="1"/>
  <c r="L73" i="7"/>
  <c r="Z73" i="7" s="1"/>
  <c r="K73" i="7"/>
  <c r="C73" i="7"/>
  <c r="B73" i="7"/>
  <c r="A73" i="7"/>
  <c r="AC72" i="7"/>
  <c r="P72" i="7"/>
  <c r="AD72" i="7" s="1"/>
  <c r="N72" i="7"/>
  <c r="AB72" i="7" s="1"/>
  <c r="L72" i="7"/>
  <c r="Z72" i="7" s="1"/>
  <c r="K72" i="7"/>
  <c r="C72" i="7"/>
  <c r="B72" i="7"/>
  <c r="A72" i="7"/>
  <c r="AC71" i="7"/>
  <c r="Z71" i="7"/>
  <c r="P71" i="7"/>
  <c r="AD71" i="7" s="1"/>
  <c r="N71" i="7"/>
  <c r="AB71" i="7" s="1"/>
  <c r="L71" i="7"/>
  <c r="K71" i="7"/>
  <c r="C71" i="7"/>
  <c r="B71" i="7"/>
  <c r="A71" i="7"/>
  <c r="AC70" i="7"/>
  <c r="P70" i="7"/>
  <c r="AD70" i="7" s="1"/>
  <c r="N70" i="7"/>
  <c r="AB70" i="7" s="1"/>
  <c r="L70" i="7"/>
  <c r="Z70" i="7" s="1"/>
  <c r="K70" i="7"/>
  <c r="C70" i="7"/>
  <c r="B70" i="7"/>
  <c r="A70" i="7"/>
  <c r="AC69" i="7"/>
  <c r="AB69" i="7"/>
  <c r="P69" i="7"/>
  <c r="AD69" i="7" s="1"/>
  <c r="N69" i="7"/>
  <c r="L69" i="7"/>
  <c r="K69" i="7"/>
  <c r="Y69" i="7" s="1"/>
  <c r="C69" i="7"/>
  <c r="B69" i="7"/>
  <c r="A69" i="7"/>
  <c r="AC68" i="7"/>
  <c r="P68" i="7"/>
  <c r="AD68" i="7" s="1"/>
  <c r="N68" i="7"/>
  <c r="AB68" i="7" s="1"/>
  <c r="L68" i="7"/>
  <c r="K68" i="7"/>
  <c r="Y68" i="7" s="1"/>
  <c r="C68" i="7"/>
  <c r="B68" i="7"/>
  <c r="A68" i="7"/>
  <c r="AC67" i="7"/>
  <c r="AB67" i="7"/>
  <c r="P67" i="7"/>
  <c r="AD67" i="7" s="1"/>
  <c r="N67" i="7"/>
  <c r="L67" i="7"/>
  <c r="K67" i="7"/>
  <c r="Y67" i="7" s="1"/>
  <c r="C67" i="7"/>
  <c r="B67" i="7"/>
  <c r="A67" i="7"/>
  <c r="AF66" i="7"/>
  <c r="X66" i="7"/>
  <c r="W66" i="7"/>
  <c r="W65" i="7" s="1"/>
  <c r="V66" i="7"/>
  <c r="U66" i="7"/>
  <c r="T66" i="7"/>
  <c r="S66" i="7"/>
  <c r="S65" i="7" s="1"/>
  <c r="R66" i="7"/>
  <c r="O66" i="7"/>
  <c r="B66" i="7"/>
  <c r="A66" i="7"/>
  <c r="AF65" i="7"/>
  <c r="V65" i="7"/>
  <c r="C65" i="7"/>
  <c r="C66" i="7" s="1"/>
  <c r="C77" i="7" s="1"/>
  <c r="B65" i="7"/>
  <c r="A65" i="7"/>
  <c r="Z64" i="7"/>
  <c r="P64" i="7"/>
  <c r="N64" i="7"/>
  <c r="K64" i="7"/>
  <c r="I64" i="7"/>
  <c r="H64" i="7"/>
  <c r="AC64" i="7" s="1"/>
  <c r="G64" i="7"/>
  <c r="D64" i="7"/>
  <c r="F64" i="7" s="1"/>
  <c r="C64" i="7"/>
  <c r="B64" i="7"/>
  <c r="A64" i="7"/>
  <c r="P63" i="7"/>
  <c r="N63" i="7"/>
  <c r="K63" i="7"/>
  <c r="Y63" i="7" s="1"/>
  <c r="I63" i="7"/>
  <c r="H63" i="7"/>
  <c r="AC63" i="7" s="1"/>
  <c r="G63" i="7"/>
  <c r="AB63" i="7" s="1"/>
  <c r="E63" i="7"/>
  <c r="Z63" i="7" s="1"/>
  <c r="C63" i="7"/>
  <c r="B63" i="7"/>
  <c r="A63" i="7"/>
  <c r="Z62" i="7"/>
  <c r="I62" i="7"/>
  <c r="AD62" i="7" s="1"/>
  <c r="H62" i="7"/>
  <c r="AC62" i="7" s="1"/>
  <c r="G62" i="7"/>
  <c r="AB62" i="7" s="1"/>
  <c r="D62" i="7"/>
  <c r="Y62" i="7" s="1"/>
  <c r="C62" i="7"/>
  <c r="B62" i="7"/>
  <c r="A62" i="7"/>
  <c r="Z61" i="7"/>
  <c r="P61" i="7"/>
  <c r="N61" i="7"/>
  <c r="K61" i="7"/>
  <c r="I61" i="7"/>
  <c r="AD61" i="7" s="1"/>
  <c r="H61" i="7"/>
  <c r="AC61" i="7" s="1"/>
  <c r="G61" i="7"/>
  <c r="D61" i="7"/>
  <c r="F61" i="7" s="1"/>
  <c r="C61" i="7"/>
  <c r="B61" i="7"/>
  <c r="A61" i="7"/>
  <c r="C60" i="7"/>
  <c r="B60" i="7"/>
  <c r="A60" i="7"/>
  <c r="Z59" i="7"/>
  <c r="P59" i="7"/>
  <c r="N59" i="7"/>
  <c r="K59" i="7"/>
  <c r="I59" i="7"/>
  <c r="H59" i="7"/>
  <c r="AC59" i="7" s="1"/>
  <c r="G59" i="7"/>
  <c r="AB59" i="7" s="1"/>
  <c r="D59" i="7"/>
  <c r="F59" i="7" s="1"/>
  <c r="C59" i="7"/>
  <c r="B59" i="7"/>
  <c r="A59" i="7"/>
  <c r="Z58" i="7"/>
  <c r="P58" i="7"/>
  <c r="N58" i="7"/>
  <c r="M58" i="7"/>
  <c r="K58" i="7"/>
  <c r="I58" i="7"/>
  <c r="H58" i="7"/>
  <c r="AC58" i="7" s="1"/>
  <c r="G58" i="7"/>
  <c r="D58" i="7"/>
  <c r="F58" i="7" s="1"/>
  <c r="J58" i="7" s="1"/>
  <c r="C58" i="7"/>
  <c r="B58" i="7"/>
  <c r="A58" i="7"/>
  <c r="Z57" i="7"/>
  <c r="P57" i="7"/>
  <c r="N57" i="7"/>
  <c r="K57" i="7"/>
  <c r="I57" i="7"/>
  <c r="AD57" i="7" s="1"/>
  <c r="H57" i="7"/>
  <c r="AC57" i="7" s="1"/>
  <c r="G57" i="7"/>
  <c r="AB57" i="7" s="1"/>
  <c r="D57" i="7"/>
  <c r="F57" i="7" s="1"/>
  <c r="C57" i="7"/>
  <c r="B57" i="7"/>
  <c r="A57" i="7"/>
  <c r="Z56" i="7"/>
  <c r="I56" i="7"/>
  <c r="AD56" i="7" s="1"/>
  <c r="H56" i="7"/>
  <c r="AC56" i="7" s="1"/>
  <c r="G56" i="7"/>
  <c r="AB56" i="7" s="1"/>
  <c r="D56" i="7"/>
  <c r="F56" i="7" s="1"/>
  <c r="C56" i="7"/>
  <c r="B56" i="7"/>
  <c r="A56" i="7"/>
  <c r="Z55" i="7"/>
  <c r="P55" i="7"/>
  <c r="N55" i="7"/>
  <c r="K55" i="7"/>
  <c r="M55" i="7" s="1"/>
  <c r="I55" i="7"/>
  <c r="AD55" i="7" s="1"/>
  <c r="H55" i="7"/>
  <c r="AC55" i="7" s="1"/>
  <c r="G55" i="7"/>
  <c r="D55" i="7"/>
  <c r="F55" i="7" s="1"/>
  <c r="C55" i="7"/>
  <c r="B55" i="7"/>
  <c r="A55" i="7"/>
  <c r="Z54" i="7"/>
  <c r="P54" i="7"/>
  <c r="N54" i="7"/>
  <c r="K54" i="7"/>
  <c r="I54" i="7"/>
  <c r="AD54" i="7" s="1"/>
  <c r="H54" i="7"/>
  <c r="AC54" i="7" s="1"/>
  <c r="G54" i="7"/>
  <c r="D54" i="7"/>
  <c r="F54" i="7" s="1"/>
  <c r="C54" i="7"/>
  <c r="B54" i="7"/>
  <c r="A54" i="7"/>
  <c r="Z53" i="7"/>
  <c r="P53" i="7"/>
  <c r="N53" i="7"/>
  <c r="K53" i="7"/>
  <c r="Y53" i="7" s="1"/>
  <c r="I53" i="7"/>
  <c r="H53" i="7"/>
  <c r="AC53" i="7" s="1"/>
  <c r="G53" i="7"/>
  <c r="F53" i="7"/>
  <c r="D53" i="7"/>
  <c r="C53" i="7"/>
  <c r="B53" i="7"/>
  <c r="A53" i="7"/>
  <c r="Z52" i="7"/>
  <c r="I52" i="7"/>
  <c r="AD52" i="7" s="1"/>
  <c r="H52" i="7"/>
  <c r="AC52" i="7" s="1"/>
  <c r="G52" i="7"/>
  <c r="AB52" i="7" s="1"/>
  <c r="D52" i="7"/>
  <c r="Y52" i="7" s="1"/>
  <c r="C52" i="7"/>
  <c r="B52" i="7"/>
  <c r="A52" i="7"/>
  <c r="X51" i="7"/>
  <c r="W51" i="7"/>
  <c r="V51" i="7"/>
  <c r="U51" i="7"/>
  <c r="T51" i="7"/>
  <c r="S51" i="7"/>
  <c r="S50" i="7" s="1"/>
  <c r="S49" i="7" s="1"/>
  <c r="S48" i="7" s="1"/>
  <c r="R51" i="7"/>
  <c r="O51" i="7"/>
  <c r="L51" i="7"/>
  <c r="E51" i="7"/>
  <c r="B51" i="7"/>
  <c r="A51" i="7"/>
  <c r="B50" i="7"/>
  <c r="C49" i="7"/>
  <c r="C51" i="7" s="1"/>
  <c r="A49" i="7"/>
  <c r="C48" i="7"/>
  <c r="B48" i="7"/>
  <c r="A48" i="7"/>
  <c r="I47" i="7"/>
  <c r="H47" i="7"/>
  <c r="G47" i="7"/>
  <c r="E47" i="7"/>
  <c r="F47" i="7" s="1"/>
  <c r="C47" i="7"/>
  <c r="B47" i="7"/>
  <c r="I46" i="7"/>
  <c r="H46" i="7"/>
  <c r="G46" i="7"/>
  <c r="E46" i="7"/>
  <c r="F46" i="7" s="1"/>
  <c r="C46" i="7"/>
  <c r="B46" i="7"/>
  <c r="I45" i="7"/>
  <c r="H45" i="7"/>
  <c r="G45" i="7"/>
  <c r="F45" i="7"/>
  <c r="E45" i="7"/>
  <c r="C45" i="7"/>
  <c r="B45" i="7"/>
  <c r="I44" i="7"/>
  <c r="H44" i="7"/>
  <c r="G44" i="7"/>
  <c r="E44" i="7"/>
  <c r="F44" i="7" s="1"/>
  <c r="C44" i="7"/>
  <c r="B44" i="7"/>
  <c r="I43" i="7"/>
  <c r="H43" i="7"/>
  <c r="G43" i="7"/>
  <c r="E43" i="7"/>
  <c r="F43" i="7" s="1"/>
  <c r="B43" i="7"/>
  <c r="I42" i="7"/>
  <c r="H42" i="7"/>
  <c r="G42" i="7"/>
  <c r="E42" i="7"/>
  <c r="F42" i="7" s="1"/>
  <c r="J42" i="7" s="1"/>
  <c r="C42" i="7"/>
  <c r="B42" i="7"/>
  <c r="I41" i="7"/>
  <c r="H41" i="7"/>
  <c r="G41" i="7"/>
  <c r="E41" i="7"/>
  <c r="F41" i="7" s="1"/>
  <c r="C41" i="7"/>
  <c r="B41" i="7"/>
  <c r="I40" i="7"/>
  <c r="H40" i="7"/>
  <c r="G40" i="7"/>
  <c r="E40" i="7"/>
  <c r="F40" i="7" s="1"/>
  <c r="I39" i="7"/>
  <c r="H39" i="7"/>
  <c r="H38" i="7" s="1"/>
  <c r="G39" i="7"/>
  <c r="E39" i="7"/>
  <c r="F39" i="7" s="1"/>
  <c r="F37" i="7"/>
  <c r="D36" i="7"/>
  <c r="F36" i="7" s="1"/>
  <c r="D35" i="7"/>
  <c r="F35" i="7" s="1"/>
  <c r="D34" i="7"/>
  <c r="F34" i="7" s="1"/>
  <c r="I33" i="7"/>
  <c r="H33" i="7"/>
  <c r="G33" i="7"/>
  <c r="E33" i="7"/>
  <c r="F33" i="7" s="1"/>
  <c r="I32" i="7"/>
  <c r="H32" i="7"/>
  <c r="G32" i="7"/>
  <c r="E32" i="7"/>
  <c r="F32" i="7" s="1"/>
  <c r="I31" i="7"/>
  <c r="H31" i="7"/>
  <c r="G31" i="7"/>
  <c r="E31" i="7"/>
  <c r="F31" i="7" s="1"/>
  <c r="I30" i="7"/>
  <c r="H30" i="7"/>
  <c r="G30" i="7"/>
  <c r="E30" i="7"/>
  <c r="F30" i="7" s="1"/>
  <c r="J30" i="7" s="1"/>
  <c r="I29" i="7"/>
  <c r="H29" i="7"/>
  <c r="G29" i="7"/>
  <c r="E29" i="7"/>
  <c r="F29" i="7" s="1"/>
  <c r="J29" i="7" s="1"/>
  <c r="I28" i="7"/>
  <c r="H28" i="7"/>
  <c r="H27" i="7" s="1"/>
  <c r="H26" i="7" s="1"/>
  <c r="G28" i="7"/>
  <c r="G27" i="7" s="1"/>
  <c r="E28" i="7"/>
  <c r="F28" i="7" s="1"/>
  <c r="C27" i="7"/>
  <c r="AG26" i="7"/>
  <c r="D26" i="7"/>
  <c r="C26" i="7"/>
  <c r="I24" i="7"/>
  <c r="H24" i="7"/>
  <c r="G24" i="7"/>
  <c r="E24" i="7"/>
  <c r="D24" i="7"/>
  <c r="F24" i="7" s="1"/>
  <c r="C24" i="7"/>
  <c r="B24" i="7"/>
  <c r="A24" i="7"/>
  <c r="I23" i="7"/>
  <c r="H23" i="7"/>
  <c r="G23" i="7"/>
  <c r="D23" i="7"/>
  <c r="F23" i="7" s="1"/>
  <c r="J23" i="7" s="1"/>
  <c r="B23" i="7"/>
  <c r="A23" i="7"/>
  <c r="I22" i="7"/>
  <c r="H22" i="7"/>
  <c r="G22" i="7"/>
  <c r="F22" i="7"/>
  <c r="D22" i="7"/>
  <c r="B22" i="7"/>
  <c r="A22" i="7"/>
  <c r="I21" i="7"/>
  <c r="H21" i="7"/>
  <c r="G21" i="7"/>
  <c r="D21" i="7"/>
  <c r="F21" i="7" s="1"/>
  <c r="C21" i="7"/>
  <c r="B21" i="7"/>
  <c r="A21" i="7"/>
  <c r="I20" i="7"/>
  <c r="H20" i="7"/>
  <c r="G20" i="7"/>
  <c r="D20" i="7"/>
  <c r="F20" i="7" s="1"/>
  <c r="C20" i="7"/>
  <c r="B20" i="7"/>
  <c r="A20" i="7"/>
  <c r="I19" i="7"/>
  <c r="H19" i="7"/>
  <c r="G19" i="7"/>
  <c r="D19" i="7"/>
  <c r="F19" i="7" s="1"/>
  <c r="J19" i="7" s="1"/>
  <c r="C19" i="7"/>
  <c r="B19" i="7"/>
  <c r="A19" i="7"/>
  <c r="I18" i="7"/>
  <c r="H18" i="7"/>
  <c r="G18" i="7"/>
  <c r="D18" i="7"/>
  <c r="F18" i="7" s="1"/>
  <c r="J18" i="7" s="1"/>
  <c r="C18" i="7"/>
  <c r="B18" i="7"/>
  <c r="A18" i="7"/>
  <c r="I17" i="7"/>
  <c r="H17" i="7"/>
  <c r="G17" i="7"/>
  <c r="D17" i="7"/>
  <c r="F17" i="7" s="1"/>
  <c r="J17" i="7" s="1"/>
  <c r="C17" i="7"/>
  <c r="B17" i="7"/>
  <c r="A17" i="7"/>
  <c r="I16" i="7"/>
  <c r="H16" i="7"/>
  <c r="G16" i="7"/>
  <c r="D16" i="7"/>
  <c r="C16" i="7"/>
  <c r="B16" i="7"/>
  <c r="A16" i="7"/>
  <c r="I15" i="7"/>
  <c r="H15" i="7"/>
  <c r="G15" i="7"/>
  <c r="F15" i="7"/>
  <c r="D15" i="7"/>
  <c r="C15" i="7"/>
  <c r="B15" i="7"/>
  <c r="A15" i="7"/>
  <c r="D14" i="7"/>
  <c r="C14" i="7"/>
  <c r="B14" i="7"/>
  <c r="I13" i="7"/>
  <c r="I11" i="7" s="1"/>
  <c r="H13" i="7"/>
  <c r="H11" i="7" s="1"/>
  <c r="G13" i="7"/>
  <c r="D13" i="7"/>
  <c r="F13" i="7" s="1"/>
  <c r="C13" i="7"/>
  <c r="B13" i="7"/>
  <c r="A13" i="7"/>
  <c r="C12" i="7"/>
  <c r="B12" i="7"/>
  <c r="E11" i="7"/>
  <c r="B11" i="7"/>
  <c r="C10" i="7"/>
  <c r="B10" i="7"/>
  <c r="B9" i="7"/>
  <c r="A9" i="7"/>
  <c r="N8" i="7"/>
  <c r="H6" i="7"/>
  <c r="R5" i="7"/>
  <c r="K5" i="7"/>
  <c r="D5" i="7"/>
  <c r="F8" i="3" l="1"/>
  <c r="F7" i="3" s="1"/>
  <c r="F108" i="3"/>
  <c r="H16" i="3"/>
  <c r="H15" i="3" s="1"/>
  <c r="H14" i="3" s="1"/>
  <c r="H81" i="3"/>
  <c r="W50" i="7"/>
  <c r="W49" i="7" s="1"/>
  <c r="W48" i="7" s="1"/>
  <c r="J81" i="3"/>
  <c r="J109" i="3" s="1"/>
  <c r="J110" i="3" s="1"/>
  <c r="I69" i="6"/>
  <c r="I68" i="6"/>
  <c r="J108" i="3"/>
  <c r="J8" i="3"/>
  <c r="J7" i="3" s="1"/>
  <c r="D237" i="6"/>
  <c r="D235" i="6"/>
  <c r="D234" i="6" s="1"/>
  <c r="J31" i="7"/>
  <c r="J45" i="7"/>
  <c r="J46" i="7"/>
  <c r="AA53" i="7"/>
  <c r="AD58" i="7"/>
  <c r="AD59" i="7"/>
  <c r="AB61" i="7"/>
  <c r="AB64" i="7"/>
  <c r="D77" i="7"/>
  <c r="U65" i="7"/>
  <c r="U50" i="7" s="1"/>
  <c r="U49" i="7" s="1"/>
  <c r="U48" i="7" s="1"/>
  <c r="AB78" i="7"/>
  <c r="Z93" i="7"/>
  <c r="K12" i="3"/>
  <c r="F16" i="3"/>
  <c r="F15" i="3" s="1"/>
  <c r="F14" i="3" s="1"/>
  <c r="J37" i="3"/>
  <c r="K98" i="3"/>
  <c r="J96" i="3"/>
  <c r="E13" i="6"/>
  <c r="G38" i="6"/>
  <c r="G37" i="6" s="1"/>
  <c r="H54" i="6"/>
  <c r="H57" i="6"/>
  <c r="H61" i="6"/>
  <c r="H67" i="6"/>
  <c r="H66" i="6" s="1"/>
  <c r="H65" i="6" s="1"/>
  <c r="H103" i="6"/>
  <c r="H181" i="6"/>
  <c r="F188" i="6"/>
  <c r="F195" i="6"/>
  <c r="F194" i="6" s="1"/>
  <c r="H198" i="6"/>
  <c r="F228" i="6"/>
  <c r="F227" i="6" s="1"/>
  <c r="H231" i="6"/>
  <c r="H270" i="6"/>
  <c r="H284" i="6"/>
  <c r="H308" i="6"/>
  <c r="G113" i="4"/>
  <c r="J254" i="4"/>
  <c r="G38" i="7"/>
  <c r="Y58" i="7"/>
  <c r="AA58" i="7" s="1"/>
  <c r="F63" i="7"/>
  <c r="J63" i="7" s="1"/>
  <c r="AD80" i="7"/>
  <c r="Z89" i="7"/>
  <c r="AD90" i="7"/>
  <c r="AD91" i="7"/>
  <c r="AB92" i="7"/>
  <c r="AC92" i="7"/>
  <c r="AC95" i="7"/>
  <c r="M97" i="7"/>
  <c r="AD98" i="7"/>
  <c r="I10" i="3"/>
  <c r="I9" i="3" s="1"/>
  <c r="I17" i="3"/>
  <c r="E52" i="3"/>
  <c r="E51" i="3" s="1"/>
  <c r="H26" i="6"/>
  <c r="E56" i="6"/>
  <c r="E55" i="6" s="1"/>
  <c r="H58" i="6"/>
  <c r="H110" i="6"/>
  <c r="H123" i="6"/>
  <c r="H122" i="6" s="1"/>
  <c r="H121" i="6" s="1"/>
  <c r="H136" i="6"/>
  <c r="H135" i="6" s="1"/>
  <c r="H134" i="6" s="1"/>
  <c r="H152" i="6"/>
  <c r="H182" i="6"/>
  <c r="G188" i="6"/>
  <c r="H215" i="6"/>
  <c r="D202" i="6"/>
  <c r="E238" i="6"/>
  <c r="H271" i="6"/>
  <c r="D302" i="6"/>
  <c r="D301" i="6" s="1"/>
  <c r="D300" i="6" s="1"/>
  <c r="D299" i="6" s="1"/>
  <c r="G164" i="4"/>
  <c r="G163" i="4" s="1"/>
  <c r="J24" i="7"/>
  <c r="J53" i="7"/>
  <c r="K66" i="7"/>
  <c r="Z94" i="7"/>
  <c r="I28" i="3"/>
  <c r="H37" i="3"/>
  <c r="J44" i="3"/>
  <c r="H68" i="3"/>
  <c r="H67" i="3" s="1"/>
  <c r="H53" i="3" s="1"/>
  <c r="I81" i="3"/>
  <c r="F96" i="3"/>
  <c r="K101" i="3"/>
  <c r="K103" i="3"/>
  <c r="J102" i="3"/>
  <c r="F13" i="6"/>
  <c r="D20" i="6"/>
  <c r="D38" i="6"/>
  <c r="D37" i="6" s="1"/>
  <c r="H39" i="6"/>
  <c r="H60" i="6"/>
  <c r="F56" i="6"/>
  <c r="F55" i="6" s="1"/>
  <c r="F33" i="6" s="1"/>
  <c r="H72" i="6"/>
  <c r="H73" i="6"/>
  <c r="H232" i="6"/>
  <c r="H280" i="6"/>
  <c r="I38" i="7"/>
  <c r="Z87" i="7"/>
  <c r="Z90" i="7"/>
  <c r="J28" i="3"/>
  <c r="D96" i="3"/>
  <c r="K97" i="3"/>
  <c r="K100" i="3"/>
  <c r="E8" i="6"/>
  <c r="E7" i="6" s="1"/>
  <c r="E6" i="6" s="1"/>
  <c r="G56" i="6"/>
  <c r="G55" i="6" s="1"/>
  <c r="G33" i="6" s="1"/>
  <c r="D145" i="6"/>
  <c r="D144" i="6" s="1"/>
  <c r="I9" i="4"/>
  <c r="I52" i="4"/>
  <c r="J80" i="4"/>
  <c r="J81" i="4"/>
  <c r="J41" i="7"/>
  <c r="AB58" i="7"/>
  <c r="P51" i="7"/>
  <c r="AB74" i="7"/>
  <c r="N77" i="7"/>
  <c r="N85" i="7"/>
  <c r="Z91" i="7"/>
  <c r="AB94" i="7"/>
  <c r="Z98" i="7"/>
  <c r="J17" i="3"/>
  <c r="J16" i="3" s="1"/>
  <c r="J15" i="3" s="1"/>
  <c r="J14" i="3" s="1"/>
  <c r="K23" i="3"/>
  <c r="K22" i="3" s="1"/>
  <c r="K28" i="3"/>
  <c r="J52" i="3"/>
  <c r="K72" i="3"/>
  <c r="K86" i="3"/>
  <c r="F102" i="3"/>
  <c r="K105" i="3"/>
  <c r="K107" i="3"/>
  <c r="F71" i="6"/>
  <c r="H338" i="6"/>
  <c r="D337" i="6"/>
  <c r="J13" i="7"/>
  <c r="J11" i="7" s="1"/>
  <c r="J21" i="7"/>
  <c r="J44" i="7"/>
  <c r="AD53" i="7"/>
  <c r="Q55" i="7"/>
  <c r="AA63" i="7"/>
  <c r="AD74" i="7"/>
  <c r="T65" i="7"/>
  <c r="AB80" i="7"/>
  <c r="AE80" i="7" s="1"/>
  <c r="D82" i="7"/>
  <c r="Y82" i="7" s="1"/>
  <c r="Z83" i="7"/>
  <c r="AD84" i="7"/>
  <c r="Z88" i="7"/>
  <c r="AB90" i="7"/>
  <c r="AC90" i="7"/>
  <c r="J91" i="7"/>
  <c r="Z92" i="7"/>
  <c r="AC97" i="7"/>
  <c r="K11" i="3"/>
  <c r="G17" i="3"/>
  <c r="G16" i="3" s="1"/>
  <c r="E28" i="3"/>
  <c r="G96" i="3"/>
  <c r="G95" i="3" s="1"/>
  <c r="I102" i="3"/>
  <c r="I95" i="3" s="1"/>
  <c r="K106" i="3"/>
  <c r="G9" i="6"/>
  <c r="H12" i="6"/>
  <c r="E33" i="6"/>
  <c r="H52" i="6"/>
  <c r="H51" i="6" s="1"/>
  <c r="G71" i="6"/>
  <c r="D105" i="6"/>
  <c r="D104" i="6" s="1"/>
  <c r="H210" i="6"/>
  <c r="F238" i="6"/>
  <c r="H371" i="6"/>
  <c r="D368" i="6"/>
  <c r="D367" i="6" s="1"/>
  <c r="H366" i="6"/>
  <c r="H369" i="6"/>
  <c r="H414" i="6"/>
  <c r="H413" i="6" s="1"/>
  <c r="E422" i="6"/>
  <c r="E421" i="6" s="1"/>
  <c r="H465" i="6"/>
  <c r="G468" i="6"/>
  <c r="G467" i="6" s="1"/>
  <c r="H488" i="6"/>
  <c r="H494" i="6"/>
  <c r="H493" i="6" s="1"/>
  <c r="H492" i="6" s="1"/>
  <c r="F503" i="6"/>
  <c r="F502" i="6" s="1"/>
  <c r="F501" i="6" s="1"/>
  <c r="F500" i="6" s="1"/>
  <c r="H548" i="6"/>
  <c r="H547" i="6" s="1"/>
  <c r="H546" i="6" s="1"/>
  <c r="I13" i="4"/>
  <c r="I12" i="4" s="1"/>
  <c r="J22" i="4"/>
  <c r="G28" i="4"/>
  <c r="F34" i="4"/>
  <c r="J38" i="4"/>
  <c r="J37" i="4" s="1"/>
  <c r="J55" i="4"/>
  <c r="J54" i="4" s="1"/>
  <c r="G66" i="4"/>
  <c r="H141" i="4"/>
  <c r="G153" i="4"/>
  <c r="G152" i="4" s="1"/>
  <c r="H154" i="4"/>
  <c r="H172" i="4"/>
  <c r="J175" i="4"/>
  <c r="E196" i="4"/>
  <c r="E195" i="4" s="1"/>
  <c r="J229" i="4"/>
  <c r="F303" i="4"/>
  <c r="J317" i="4"/>
  <c r="J318" i="4"/>
  <c r="J320" i="4"/>
  <c r="J346" i="4"/>
  <c r="J340" i="4" s="1"/>
  <c r="J334" i="4" s="1"/>
  <c r="J375" i="4"/>
  <c r="L17" i="5"/>
  <c r="H310" i="6"/>
  <c r="H315" i="6"/>
  <c r="H330" i="6"/>
  <c r="H344" i="6"/>
  <c r="H370" i="6"/>
  <c r="E376" i="6"/>
  <c r="E375" i="6" s="1"/>
  <c r="H378" i="6"/>
  <c r="F382" i="6"/>
  <c r="F381" i="6" s="1"/>
  <c r="H392" i="6"/>
  <c r="D399" i="6"/>
  <c r="D398" i="6" s="1"/>
  <c r="D403" i="6"/>
  <c r="D402" i="6" s="1"/>
  <c r="E410" i="6"/>
  <c r="E409" i="6" s="1"/>
  <c r="H412" i="6"/>
  <c r="G422" i="6"/>
  <c r="G421" i="6" s="1"/>
  <c r="H466" i="6"/>
  <c r="D479" i="6"/>
  <c r="D478" i="6" s="1"/>
  <c r="H489" i="6"/>
  <c r="D493" i="6"/>
  <c r="D492" i="6" s="1"/>
  <c r="H508" i="6"/>
  <c r="D526" i="6"/>
  <c r="D525" i="6" s="1"/>
  <c r="D531" i="6"/>
  <c r="D530" i="6" s="1"/>
  <c r="G13" i="4"/>
  <c r="G12" i="4" s="1"/>
  <c r="D21" i="4"/>
  <c r="D20" i="4" s="1"/>
  <c r="J23" i="4"/>
  <c r="I41" i="4"/>
  <c r="H53" i="4"/>
  <c r="H52" i="4" s="1"/>
  <c r="D66" i="4"/>
  <c r="I76" i="4"/>
  <c r="I75" i="4" s="1"/>
  <c r="H112" i="4"/>
  <c r="H111" i="4" s="1"/>
  <c r="J125" i="4"/>
  <c r="I154" i="4"/>
  <c r="E153" i="4"/>
  <c r="E152" i="4" s="1"/>
  <c r="D166" i="4"/>
  <c r="F173" i="4"/>
  <c r="F172" i="4" s="1"/>
  <c r="H195" i="4"/>
  <c r="G303" i="4"/>
  <c r="G302" i="4" s="1"/>
  <c r="G300" i="4" s="1"/>
  <c r="E303" i="4"/>
  <c r="D340" i="4"/>
  <c r="D334" i="4" s="1"/>
  <c r="E34" i="4"/>
  <c r="E33" i="4" s="1"/>
  <c r="E32" i="4" s="1"/>
  <c r="F53" i="4"/>
  <c r="F52" i="4" s="1"/>
  <c r="J76" i="4"/>
  <c r="J75" i="4" s="1"/>
  <c r="H95" i="4"/>
  <c r="H94" i="4" s="1"/>
  <c r="H93" i="4" s="1"/>
  <c r="H92" i="4" s="1"/>
  <c r="J371" i="4"/>
  <c r="I15" i="5"/>
  <c r="G342" i="6"/>
  <c r="G341" i="6" s="1"/>
  <c r="G340" i="6" s="1"/>
  <c r="F376" i="6"/>
  <c r="F375" i="6" s="1"/>
  <c r="D382" i="6"/>
  <c r="D381" i="6" s="1"/>
  <c r="D503" i="6"/>
  <c r="D502" i="6" s="1"/>
  <c r="D501" i="6" s="1"/>
  <c r="D500" i="6" s="1"/>
  <c r="E13" i="4"/>
  <c r="E41" i="4"/>
  <c r="G76" i="4"/>
  <c r="G75" i="4" s="1"/>
  <c r="G195" i="4"/>
  <c r="L15" i="5"/>
  <c r="H331" i="6"/>
  <c r="D457" i="6"/>
  <c r="D456" i="6" s="1"/>
  <c r="E468" i="6"/>
  <c r="E467" i="6" s="1"/>
  <c r="H485" i="6"/>
  <c r="F13" i="4"/>
  <c r="F12" i="4" s="1"/>
  <c r="E27" i="4"/>
  <c r="E26" i="4" s="1"/>
  <c r="E25" i="4" s="1"/>
  <c r="F41" i="4"/>
  <c r="F113" i="4"/>
  <c r="G132" i="4"/>
  <c r="I164" i="4"/>
  <c r="I163" i="4" s="1"/>
  <c r="F165" i="4"/>
  <c r="J200" i="4"/>
  <c r="L11" i="5"/>
  <c r="I19" i="5"/>
  <c r="F324" i="6"/>
  <c r="G337" i="6"/>
  <c r="H365" i="6"/>
  <c r="H364" i="6" s="1"/>
  <c r="H363" i="6" s="1"/>
  <c r="H374" i="6"/>
  <c r="G382" i="6"/>
  <c r="G381" i="6" s="1"/>
  <c r="E382" i="6"/>
  <c r="E381" i="6" s="1"/>
  <c r="H452" i="6"/>
  <c r="H464" i="6"/>
  <c r="G479" i="6"/>
  <c r="G478" i="6" s="1"/>
  <c r="D487" i="6"/>
  <c r="D486" i="6" s="1"/>
  <c r="F27" i="4"/>
  <c r="F26" i="4" s="1"/>
  <c r="F25" i="4" s="1"/>
  <c r="I34" i="4"/>
  <c r="I33" i="4" s="1"/>
  <c r="I32" i="4" s="1"/>
  <c r="I24" i="4" s="1"/>
  <c r="D47" i="4"/>
  <c r="D54" i="4"/>
  <c r="G141" i="4"/>
  <c r="J145" i="4"/>
  <c r="J141" i="4" s="1"/>
  <c r="J174" i="4"/>
  <c r="D196" i="4"/>
  <c r="J201" i="4"/>
  <c r="J271" i="4"/>
  <c r="J319" i="4"/>
  <c r="F340" i="4"/>
  <c r="F334" i="4" s="1"/>
  <c r="G370" i="4"/>
  <c r="G367" i="4" s="1"/>
  <c r="G366" i="4" s="1"/>
  <c r="G365" i="4" s="1"/>
  <c r="G364" i="4" s="1"/>
  <c r="J374" i="4"/>
  <c r="L19" i="5"/>
  <c r="L10" i="5"/>
  <c r="L14" i="5"/>
  <c r="G11" i="4"/>
  <c r="G10" i="4" s="1"/>
  <c r="E194" i="4"/>
  <c r="D27" i="4"/>
  <c r="D26" i="4" s="1"/>
  <c r="D25" i="4" s="1"/>
  <c r="F9" i="4"/>
  <c r="H9" i="4"/>
  <c r="J27" i="4"/>
  <c r="J26" i="4" s="1"/>
  <c r="J25" i="4" s="1"/>
  <c r="E59" i="4"/>
  <c r="E53" i="4" s="1"/>
  <c r="E52" i="4" s="1"/>
  <c r="E24" i="4" s="1"/>
  <c r="J62" i="4"/>
  <c r="J67" i="4"/>
  <c r="E112" i="4"/>
  <c r="G30" i="4"/>
  <c r="G27" i="4" s="1"/>
  <c r="G26" i="4" s="1"/>
  <c r="G25" i="4" s="1"/>
  <c r="J31" i="4"/>
  <c r="J30" i="4" s="1"/>
  <c r="G39" i="4"/>
  <c r="G34" i="4" s="1"/>
  <c r="G33" i="4" s="1"/>
  <c r="G32" i="4" s="1"/>
  <c r="J40" i="4"/>
  <c r="J39" i="4" s="1"/>
  <c r="D41" i="4"/>
  <c r="I11" i="4"/>
  <c r="I10" i="4" s="1"/>
  <c r="I8" i="4"/>
  <c r="D12" i="4"/>
  <c r="J18" i="4"/>
  <c r="J17" i="4" s="1"/>
  <c r="E21" i="4"/>
  <c r="E20" i="4" s="1"/>
  <c r="E12" i="4" s="1"/>
  <c r="H25" i="4"/>
  <c r="H33" i="4"/>
  <c r="H32" i="4" s="1"/>
  <c r="J36" i="4"/>
  <c r="J35" i="4" s="1"/>
  <c r="D35" i="4"/>
  <c r="D34" i="4" s="1"/>
  <c r="D33" i="4" s="1"/>
  <c r="D32" i="4" s="1"/>
  <c r="G44" i="4"/>
  <c r="G41" i="4" s="1"/>
  <c r="J45" i="4"/>
  <c r="J44" i="4" s="1"/>
  <c r="J41" i="4" s="1"/>
  <c r="D53" i="4"/>
  <c r="G59" i="4"/>
  <c r="G53" i="4" s="1"/>
  <c r="J60" i="4"/>
  <c r="J69" i="4"/>
  <c r="H194" i="4"/>
  <c r="J171" i="4"/>
  <c r="J170" i="4" s="1"/>
  <c r="J272" i="4"/>
  <c r="J313" i="4"/>
  <c r="J312" i="4" s="1"/>
  <c r="D312" i="4"/>
  <c r="D81" i="4"/>
  <c r="D80" i="4"/>
  <c r="D75" i="4" s="1"/>
  <c r="H81" i="4"/>
  <c r="H80" i="4"/>
  <c r="H75" i="4" s="1"/>
  <c r="J118" i="4"/>
  <c r="J117" i="4" s="1"/>
  <c r="D124" i="4"/>
  <c r="J96" i="4"/>
  <c r="J95" i="4" s="1"/>
  <c r="J94" i="4" s="1"/>
  <c r="J93" i="4" s="1"/>
  <c r="J92" i="4" s="1"/>
  <c r="F132" i="4"/>
  <c r="F112" i="4" s="1"/>
  <c r="E154" i="4"/>
  <c r="D153" i="4"/>
  <c r="D152" i="4" s="1"/>
  <c r="E165" i="4"/>
  <c r="J169" i="4"/>
  <c r="J168" i="4" s="1"/>
  <c r="J165" i="4" s="1"/>
  <c r="D172" i="4"/>
  <c r="E173" i="4"/>
  <c r="E172" i="4" s="1"/>
  <c r="J180" i="4"/>
  <c r="J179" i="4" s="1"/>
  <c r="J178" i="4" s="1"/>
  <c r="G187" i="4"/>
  <c r="J189" i="4"/>
  <c r="J199" i="4"/>
  <c r="J305" i="4"/>
  <c r="J303" i="4" s="1"/>
  <c r="H305" i="4"/>
  <c r="J311" i="4"/>
  <c r="J310" i="4" s="1"/>
  <c r="D310" i="4"/>
  <c r="F194" i="4"/>
  <c r="G194" i="4"/>
  <c r="H317" i="4"/>
  <c r="J15" i="4"/>
  <c r="J14" i="4" s="1"/>
  <c r="I112" i="4"/>
  <c r="J134" i="4"/>
  <c r="J133" i="4" s="1"/>
  <c r="J153" i="4"/>
  <c r="J152" i="4" s="1"/>
  <c r="D165" i="4"/>
  <c r="D164" i="4" s="1"/>
  <c r="D163" i="4" s="1"/>
  <c r="J173" i="4"/>
  <c r="F187" i="4"/>
  <c r="J297" i="4"/>
  <c r="J296" i="4" s="1"/>
  <c r="J323" i="4"/>
  <c r="J322" i="4" s="1"/>
  <c r="D113" i="4"/>
  <c r="J115" i="4"/>
  <c r="J114" i="4" s="1"/>
  <c r="J113" i="4" s="1"/>
  <c r="J121" i="4"/>
  <c r="J120" i="4" s="1"/>
  <c r="J137" i="4"/>
  <c r="J136" i="4" s="1"/>
  <c r="F153" i="4"/>
  <c r="F152" i="4" s="1"/>
  <c r="H165" i="4"/>
  <c r="H164" i="4" s="1"/>
  <c r="J177" i="4"/>
  <c r="J176" i="4" s="1"/>
  <c r="F178" i="4"/>
  <c r="F164" i="4" s="1"/>
  <c r="F163" i="4" s="1"/>
  <c r="J188" i="4"/>
  <c r="D195" i="4"/>
  <c r="J197" i="4"/>
  <c r="J196" i="4" s="1"/>
  <c r="J205" i="4"/>
  <c r="E302" i="4"/>
  <c r="E300" i="4" s="1"/>
  <c r="F302" i="4"/>
  <c r="F300" i="4" s="1"/>
  <c r="J203" i="4"/>
  <c r="J244" i="4"/>
  <c r="J243" i="4" s="1"/>
  <c r="J255" i="4"/>
  <c r="J309" i="4"/>
  <c r="J308" i="4" s="1"/>
  <c r="D308" i="4"/>
  <c r="J316" i="4"/>
  <c r="J315" i="4" s="1"/>
  <c r="D315" i="4"/>
  <c r="H321" i="4"/>
  <c r="H301" i="4" s="1"/>
  <c r="H110" i="4" s="1"/>
  <c r="H385" i="4" s="1"/>
  <c r="I333" i="4"/>
  <c r="I325" i="4" s="1"/>
  <c r="I321" i="4" s="1"/>
  <c r="I301" i="4" s="1"/>
  <c r="I304" i="4"/>
  <c r="I303" i="4" s="1"/>
  <c r="F370" i="4"/>
  <c r="F367" i="4" s="1"/>
  <c r="F366" i="4" s="1"/>
  <c r="F365" i="4" s="1"/>
  <c r="F364" i="4" s="1"/>
  <c r="J373" i="4"/>
  <c r="J377" i="4"/>
  <c r="J381" i="4"/>
  <c r="I195" i="4"/>
  <c r="J275" i="4"/>
  <c r="J274" i="4" s="1"/>
  <c r="J307" i="4"/>
  <c r="J306" i="4" s="1"/>
  <c r="D306" i="4"/>
  <c r="D302" i="4" s="1"/>
  <c r="D300" i="4" s="1"/>
  <c r="J372" i="4"/>
  <c r="J376" i="4"/>
  <c r="J380" i="4"/>
  <c r="E188" i="6"/>
  <c r="E187" i="6" s="1"/>
  <c r="D217" i="6"/>
  <c r="H393" i="6"/>
  <c r="G186" i="6"/>
  <c r="G187" i="6"/>
  <c r="F8" i="6"/>
  <c r="F7" i="6" s="1"/>
  <c r="F6" i="6" s="1"/>
  <c r="H188" i="6"/>
  <c r="H187" i="6" s="1"/>
  <c r="H316" i="6"/>
  <c r="F521" i="6"/>
  <c r="F520" i="6" s="1"/>
  <c r="F519" i="6" s="1"/>
  <c r="E93" i="6"/>
  <c r="E92" i="6" s="1"/>
  <c r="F402" i="6"/>
  <c r="E255" i="6"/>
  <c r="E254" i="6" s="1"/>
  <c r="E251" i="6" s="1"/>
  <c r="G92" i="6"/>
  <c r="G69" i="6"/>
  <c r="G68" i="6" s="1"/>
  <c r="G70" i="6"/>
  <c r="H38" i="6"/>
  <c r="H37" i="6" s="1"/>
  <c r="G13" i="6"/>
  <c r="G8" i="6" s="1"/>
  <c r="G7" i="6" s="1"/>
  <c r="G6" i="6" s="1"/>
  <c r="H18" i="6"/>
  <c r="H21" i="6"/>
  <c r="H29" i="6"/>
  <c r="D56" i="6"/>
  <c r="D55" i="6" s="1"/>
  <c r="D71" i="6"/>
  <c r="H74" i="6"/>
  <c r="H76" i="6"/>
  <c r="H83" i="6"/>
  <c r="H82" i="6" s="1"/>
  <c r="H84" i="6"/>
  <c r="D92" i="6"/>
  <c r="H108" i="6"/>
  <c r="H109" i="6"/>
  <c r="G91" i="6"/>
  <c r="G112" i="6"/>
  <c r="H117" i="6"/>
  <c r="H116" i="6" s="1"/>
  <c r="H115" i="6" s="1"/>
  <c r="D116" i="6"/>
  <c r="D115" i="6" s="1"/>
  <c r="G116" i="6"/>
  <c r="G115" i="6" s="1"/>
  <c r="H118" i="6"/>
  <c r="H130" i="6"/>
  <c r="H129" i="6" s="1"/>
  <c r="H128" i="6" s="1"/>
  <c r="H368" i="6"/>
  <c r="H367" i="6" s="1"/>
  <c r="H399" i="6"/>
  <c r="H398" i="6" s="1"/>
  <c r="H480" i="6"/>
  <c r="H102" i="6"/>
  <c r="H101" i="6" s="1"/>
  <c r="H100" i="6" s="1"/>
  <c r="D101" i="6"/>
  <c r="D100" i="6" s="1"/>
  <c r="H522" i="6"/>
  <c r="H11" i="6"/>
  <c r="D13" i="6"/>
  <c r="D8" i="6" s="1"/>
  <c r="D7" i="6" s="1"/>
  <c r="D6" i="6" s="1"/>
  <c r="H17" i="6"/>
  <c r="E105" i="6"/>
  <c r="E104" i="6" s="1"/>
  <c r="H156" i="6"/>
  <c r="H224" i="6"/>
  <c r="H223" i="6" s="1"/>
  <c r="H222" i="6" s="1"/>
  <c r="G223" i="6"/>
  <c r="H279" i="6"/>
  <c r="H276" i="6" s="1"/>
  <c r="H303" i="6"/>
  <c r="G521" i="6"/>
  <c r="G520" i="6" s="1"/>
  <c r="G519" i="6" s="1"/>
  <c r="G525" i="6"/>
  <c r="H50" i="6"/>
  <c r="H48" i="6" s="1"/>
  <c r="H47" i="6" s="1"/>
  <c r="E90" i="6"/>
  <c r="F217" i="6"/>
  <c r="F202" i="6"/>
  <c r="H10" i="6"/>
  <c r="E71" i="6"/>
  <c r="F70" i="6"/>
  <c r="F69" i="6"/>
  <c r="F68" i="6" s="1"/>
  <c r="D79" i="6"/>
  <c r="H80" i="6"/>
  <c r="H79" i="6" s="1"/>
  <c r="H81" i="6"/>
  <c r="H94" i="6"/>
  <c r="F95" i="6"/>
  <c r="F89" i="6" s="1"/>
  <c r="F91" i="6"/>
  <c r="H111" i="6"/>
  <c r="E145" i="6"/>
  <c r="H167" i="6"/>
  <c r="F187" i="6"/>
  <c r="F186" i="6"/>
  <c r="H195" i="6"/>
  <c r="H194" i="6" s="1"/>
  <c r="D203" i="6"/>
  <c r="D200" i="6"/>
  <c r="D199" i="6" s="1"/>
  <c r="G203" i="6"/>
  <c r="E202" i="6"/>
  <c r="E217" i="6"/>
  <c r="F236" i="6"/>
  <c r="F234" i="6" s="1"/>
  <c r="F237" i="6"/>
  <c r="E236" i="6"/>
  <c r="E234" i="6" s="1"/>
  <c r="E237" i="6"/>
  <c r="F262" i="6"/>
  <c r="H296" i="6"/>
  <c r="F336" i="6"/>
  <c r="F334" i="6" s="1"/>
  <c r="F335" i="6"/>
  <c r="F250" i="6" s="1"/>
  <c r="H339" i="6"/>
  <c r="H337" i="6" s="1"/>
  <c r="E337" i="6"/>
  <c r="H177" i="6"/>
  <c r="E203" i="6"/>
  <c r="H273" i="6"/>
  <c r="G281" i="6"/>
  <c r="H342" i="6"/>
  <c r="H341" i="6" s="1"/>
  <c r="H340" i="6" s="1"/>
  <c r="H376" i="6"/>
  <c r="H375" i="6" s="1"/>
  <c r="E406" i="6"/>
  <c r="E402" i="6" s="1"/>
  <c r="H407" i="6"/>
  <c r="E451" i="6"/>
  <c r="H455" i="6"/>
  <c r="H463" i="6"/>
  <c r="H507" i="6"/>
  <c r="D521" i="6"/>
  <c r="D520" i="6" s="1"/>
  <c r="D519" i="6" s="1"/>
  <c r="D35" i="6"/>
  <c r="D34" i="6" s="1"/>
  <c r="D33" i="6" s="1"/>
  <c r="H114" i="6"/>
  <c r="H113" i="6" s="1"/>
  <c r="H112" i="6" s="1"/>
  <c r="H172" i="6"/>
  <c r="D186" i="6"/>
  <c r="E228" i="6"/>
  <c r="E227" i="6" s="1"/>
  <c r="G228" i="6"/>
  <c r="G227" i="6" s="1"/>
  <c r="H230" i="6"/>
  <c r="G238" i="6"/>
  <c r="H240" i="6"/>
  <c r="H269" i="6"/>
  <c r="H287" i="6"/>
  <c r="D342" i="6"/>
  <c r="F355" i="6"/>
  <c r="F354" i="6" s="1"/>
  <c r="F353" i="6" s="1"/>
  <c r="F352" i="6" s="1"/>
  <c r="F356" i="6"/>
  <c r="H383" i="6"/>
  <c r="H506" i="6"/>
  <c r="G549" i="6"/>
  <c r="G544" i="6"/>
  <c r="G545" i="6"/>
  <c r="H97" i="6"/>
  <c r="H96" i="6" s="1"/>
  <c r="H153" i="6"/>
  <c r="D161" i="6"/>
  <c r="D160" i="6" s="1"/>
  <c r="H162" i="6"/>
  <c r="H211" i="6"/>
  <c r="H214" i="6"/>
  <c r="H219" i="6"/>
  <c r="H218" i="6" s="1"/>
  <c r="H245" i="6"/>
  <c r="H244" i="6" s="1"/>
  <c r="H235" i="6" s="1"/>
  <c r="H248" i="6"/>
  <c r="H247" i="6" s="1"/>
  <c r="H246" i="6" s="1"/>
  <c r="H268" i="6"/>
  <c r="H272" i="6"/>
  <c r="H290" i="6"/>
  <c r="G302" i="6"/>
  <c r="G301" i="6" s="1"/>
  <c r="G300" i="6" s="1"/>
  <c r="G299" i="6" s="1"/>
  <c r="H411" i="6"/>
  <c r="H410" i="6" s="1"/>
  <c r="H409" i="6" s="1"/>
  <c r="H505" i="6"/>
  <c r="H509" i="6"/>
  <c r="H545" i="6"/>
  <c r="H544" i="6"/>
  <c r="H549" i="6"/>
  <c r="E549" i="6"/>
  <c r="E545" i="6"/>
  <c r="E544" i="6"/>
  <c r="F200" i="6"/>
  <c r="F199" i="6" s="1"/>
  <c r="H209" i="6"/>
  <c r="H229" i="6"/>
  <c r="H239" i="6"/>
  <c r="H243" i="6"/>
  <c r="D255" i="6"/>
  <c r="D254" i="6" s="1"/>
  <c r="H305" i="6"/>
  <c r="H322" i="6"/>
  <c r="H326" i="6"/>
  <c r="H324" i="6" s="1"/>
  <c r="G336" i="6"/>
  <c r="G334" i="6" s="1"/>
  <c r="G335" i="6"/>
  <c r="G250" i="6" s="1"/>
  <c r="E342" i="6"/>
  <c r="E341" i="6" s="1"/>
  <c r="E340" i="6" s="1"/>
  <c r="D376" i="6"/>
  <c r="D375" i="6" s="1"/>
  <c r="F451" i="6"/>
  <c r="E457" i="6"/>
  <c r="E456" i="6" s="1"/>
  <c r="H461" i="6"/>
  <c r="H504" i="6"/>
  <c r="H529" i="6"/>
  <c r="H205" i="6"/>
  <c r="H242" i="6"/>
  <c r="F281" i="6"/>
  <c r="F302" i="6"/>
  <c r="F301" i="6" s="1"/>
  <c r="F300" i="6" s="1"/>
  <c r="F299" i="6" s="1"/>
  <c r="I325" i="6"/>
  <c r="I319" i="6" s="1"/>
  <c r="I321" i="6"/>
  <c r="G355" i="6"/>
  <c r="G354" i="6" s="1"/>
  <c r="G353" i="6" s="1"/>
  <c r="G352" i="6" s="1"/>
  <c r="H357" i="6"/>
  <c r="H389" i="6"/>
  <c r="H408" i="6"/>
  <c r="G406" i="6"/>
  <c r="G402" i="6" s="1"/>
  <c r="G362" i="6" s="1"/>
  <c r="F457" i="6"/>
  <c r="F456" i="6" s="1"/>
  <c r="F362" i="6" s="1"/>
  <c r="H469" i="6"/>
  <c r="H473" i="6"/>
  <c r="H477" i="6"/>
  <c r="E479" i="6"/>
  <c r="E478" i="6" s="1"/>
  <c r="H483" i="6"/>
  <c r="H495" i="6"/>
  <c r="H528" i="6"/>
  <c r="F549" i="6"/>
  <c r="F544" i="6"/>
  <c r="H386" i="6"/>
  <c r="H391" i="6"/>
  <c r="H423" i="6"/>
  <c r="H422" i="6" s="1"/>
  <c r="H421" i="6" s="1"/>
  <c r="H450" i="6"/>
  <c r="H454" i="6"/>
  <c r="H460" i="6"/>
  <c r="H472" i="6"/>
  <c r="H476" i="6"/>
  <c r="H484" i="6"/>
  <c r="H511" i="6"/>
  <c r="H513" i="6"/>
  <c r="D545" i="6"/>
  <c r="D544" i="6"/>
  <c r="H390" i="6"/>
  <c r="C395" i="6"/>
  <c r="C396" i="6"/>
  <c r="D422" i="6"/>
  <c r="D421" i="6" s="1"/>
  <c r="H453" i="6"/>
  <c r="H459" i="6"/>
  <c r="H471" i="6"/>
  <c r="H475" i="6"/>
  <c r="H498" i="6"/>
  <c r="H497" i="6" s="1"/>
  <c r="H496" i="6" s="1"/>
  <c r="H499" i="6"/>
  <c r="E503" i="6"/>
  <c r="E502" i="6" s="1"/>
  <c r="E501" i="6" s="1"/>
  <c r="E500" i="6" s="1"/>
  <c r="E525" i="6"/>
  <c r="E521" i="6"/>
  <c r="E520" i="6" s="1"/>
  <c r="E519" i="6" s="1"/>
  <c r="I108" i="3"/>
  <c r="I8" i="3"/>
  <c r="I7" i="3" s="1"/>
  <c r="K10" i="3"/>
  <c r="K9" i="3" s="1"/>
  <c r="F6" i="3"/>
  <c r="H109" i="3"/>
  <c r="H110" i="3" s="1"/>
  <c r="H80" i="3"/>
  <c r="K83" i="3"/>
  <c r="K82" i="3" s="1"/>
  <c r="I16" i="3"/>
  <c r="I15" i="3" s="1"/>
  <c r="I14" i="3" s="1"/>
  <c r="J51" i="3"/>
  <c r="G94" i="3"/>
  <c r="G93" i="3"/>
  <c r="G92" i="3" s="1"/>
  <c r="G91" i="3" s="1"/>
  <c r="G111" i="3"/>
  <c r="G112" i="3" s="1"/>
  <c r="J6" i="3"/>
  <c r="D16" i="3"/>
  <c r="D15" i="3" s="1"/>
  <c r="D14" i="3" s="1"/>
  <c r="K18" i="3"/>
  <c r="D44" i="3"/>
  <c r="F51" i="3"/>
  <c r="H55" i="3"/>
  <c r="H54" i="3" s="1"/>
  <c r="D81" i="3"/>
  <c r="I80" i="3"/>
  <c r="I50" i="3" s="1"/>
  <c r="I49" i="3" s="1"/>
  <c r="I109" i="3"/>
  <c r="I110" i="3" s="1"/>
  <c r="H95" i="3"/>
  <c r="D51" i="3"/>
  <c r="D108" i="3"/>
  <c r="D8" i="3"/>
  <c r="D7" i="3" s="1"/>
  <c r="H108" i="3"/>
  <c r="H8" i="3"/>
  <c r="H7" i="3" s="1"/>
  <c r="H6" i="3" s="1"/>
  <c r="E37" i="3"/>
  <c r="D68" i="3"/>
  <c r="D67" i="3" s="1"/>
  <c r="D53" i="3" s="1"/>
  <c r="E108" i="3"/>
  <c r="E8" i="3"/>
  <c r="E7" i="3" s="1"/>
  <c r="E6" i="3" s="1"/>
  <c r="K20" i="3"/>
  <c r="H52" i="3"/>
  <c r="H51" i="3" s="1"/>
  <c r="D55" i="3"/>
  <c r="D54" i="3" s="1"/>
  <c r="K71" i="3"/>
  <c r="K68" i="3" s="1"/>
  <c r="K67" i="3" s="1"/>
  <c r="K53" i="3" s="1"/>
  <c r="J80" i="3"/>
  <c r="F109" i="3"/>
  <c r="F110" i="3" s="1"/>
  <c r="F80" i="3"/>
  <c r="K89" i="3"/>
  <c r="K88" i="3" s="1"/>
  <c r="E88" i="3"/>
  <c r="E81" i="3" s="1"/>
  <c r="K96" i="3"/>
  <c r="E96" i="3"/>
  <c r="D102" i="3"/>
  <c r="D95" i="3" s="1"/>
  <c r="E102" i="3"/>
  <c r="S9" i="7"/>
  <c r="S10" i="7"/>
  <c r="S105" i="7" s="1"/>
  <c r="U10" i="7"/>
  <c r="U105" i="7" s="1"/>
  <c r="U9" i="7"/>
  <c r="D11" i="7"/>
  <c r="G11" i="7"/>
  <c r="J32" i="7"/>
  <c r="E38" i="7"/>
  <c r="F52" i="7"/>
  <c r="J52" i="7" s="1"/>
  <c r="AB53" i="7"/>
  <c r="AE53" i="7" s="1"/>
  <c r="M53" i="7"/>
  <c r="Q53" i="7" s="1"/>
  <c r="J61" i="7"/>
  <c r="F62" i="7"/>
  <c r="J62" i="7" s="1"/>
  <c r="M63" i="7"/>
  <c r="I66" i="7"/>
  <c r="N66" i="7"/>
  <c r="N65" i="7" s="1"/>
  <c r="Q74" i="7"/>
  <c r="J79" i="7"/>
  <c r="F80" i="7"/>
  <c r="J80" i="7" s="1"/>
  <c r="AA83" i="7"/>
  <c r="AC88" i="7"/>
  <c r="AC89" i="7"/>
  <c r="J90" i="7"/>
  <c r="AB91" i="7"/>
  <c r="AC93" i="7"/>
  <c r="J94" i="7"/>
  <c r="J95" i="7"/>
  <c r="M95" i="7"/>
  <c r="Q95" i="7" s="1"/>
  <c r="AB98" i="7"/>
  <c r="AD103" i="7"/>
  <c r="X50" i="7"/>
  <c r="X49" i="7" s="1"/>
  <c r="X48" i="7" s="1"/>
  <c r="X9" i="7" s="1"/>
  <c r="J15" i="7"/>
  <c r="J22" i="7"/>
  <c r="I27" i="7"/>
  <c r="I26" i="7" s="1"/>
  <c r="J33" i="7"/>
  <c r="J40" i="7"/>
  <c r="J43" i="7"/>
  <c r="J47" i="7"/>
  <c r="R50" i="7"/>
  <c r="R49" i="7" s="1"/>
  <c r="T49" i="7" s="1"/>
  <c r="T48" i="7" s="1"/>
  <c r="V50" i="7"/>
  <c r="V49" i="7" s="1"/>
  <c r="V48" i="7" s="1"/>
  <c r="V9" i="7" s="1"/>
  <c r="G51" i="7"/>
  <c r="N51" i="7"/>
  <c r="J55" i="7"/>
  <c r="Y55" i="7"/>
  <c r="AA55" i="7" s="1"/>
  <c r="Q58" i="7"/>
  <c r="G77" i="7"/>
  <c r="H82" i="7"/>
  <c r="AC82" i="7" s="1"/>
  <c r="E82" i="7"/>
  <c r="I82" i="7"/>
  <c r="AD82" i="7" s="1"/>
  <c r="G82" i="7"/>
  <c r="AB82" i="7" s="1"/>
  <c r="AB85" i="7"/>
  <c r="J87" i="7"/>
  <c r="J88" i="7"/>
  <c r="J89" i="7"/>
  <c r="J93" i="7"/>
  <c r="Z95" i="7"/>
  <c r="AA95" i="7" s="1"/>
  <c r="AE95" i="7" s="1"/>
  <c r="Q97" i="7"/>
  <c r="P85" i="7"/>
  <c r="T50" i="7"/>
  <c r="Z51" i="7"/>
  <c r="AB66" i="7"/>
  <c r="AD85" i="7"/>
  <c r="C11" i="7"/>
  <c r="J20" i="7"/>
  <c r="J28" i="7"/>
  <c r="J27" i="7" s="1"/>
  <c r="AB55" i="7"/>
  <c r="AE55" i="7" s="1"/>
  <c r="AD64" i="7"/>
  <c r="E66" i="7"/>
  <c r="H77" i="7"/>
  <c r="Y77" i="7"/>
  <c r="J83" i="7"/>
  <c r="J86" i="7"/>
  <c r="AB87" i="7"/>
  <c r="AB88" i="7"/>
  <c r="AB89" i="7"/>
  <c r="AC91" i="7"/>
  <c r="J92" i="7"/>
  <c r="AB93" i="7"/>
  <c r="AC94" i="7"/>
  <c r="AB97" i="7"/>
  <c r="AB103" i="7"/>
  <c r="Z103" i="7"/>
  <c r="G26" i="7"/>
  <c r="F38" i="7"/>
  <c r="W9" i="7"/>
  <c r="W10" i="7"/>
  <c r="W105" i="7" s="1"/>
  <c r="T9" i="7"/>
  <c r="T10" i="7"/>
  <c r="T105" i="7" s="1"/>
  <c r="J39" i="7"/>
  <c r="J38" i="7" s="1"/>
  <c r="AB54" i="7"/>
  <c r="AB51" i="7" s="1"/>
  <c r="Z78" i="7"/>
  <c r="E77" i="7"/>
  <c r="Y92" i="7"/>
  <c r="AA92" i="7" s="1"/>
  <c r="AE92" i="7" s="1"/>
  <c r="M92" i="7"/>
  <c r="Q92" i="7" s="1"/>
  <c r="X10" i="7"/>
  <c r="X105" i="7" s="1"/>
  <c r="F16" i="7"/>
  <c r="J16" i="7" s="1"/>
  <c r="E27" i="7"/>
  <c r="AA52" i="7"/>
  <c r="Q63" i="7"/>
  <c r="Y91" i="7"/>
  <c r="AA91" i="7" s="1"/>
  <c r="M91" i="7"/>
  <c r="Q91" i="7" s="1"/>
  <c r="AC51" i="7"/>
  <c r="Y61" i="7"/>
  <c r="AA61" i="7" s="1"/>
  <c r="AE61" i="7" s="1"/>
  <c r="M61" i="7"/>
  <c r="Q61" i="7" s="1"/>
  <c r="AC74" i="7"/>
  <c r="AC66" i="7" s="1"/>
  <c r="H66" i="7"/>
  <c r="AD78" i="7"/>
  <c r="AD77" i="7" s="1"/>
  <c r="I77" i="7"/>
  <c r="H51" i="7"/>
  <c r="I51" i="7"/>
  <c r="AA62" i="7"/>
  <c r="AE62" i="7" s="1"/>
  <c r="AD63" i="7"/>
  <c r="AE63" i="7" s="1"/>
  <c r="AD66" i="7"/>
  <c r="L77" i="7"/>
  <c r="Z79" i="7"/>
  <c r="M79" i="7"/>
  <c r="Y90" i="7"/>
  <c r="AA90" i="7" s="1"/>
  <c r="AE90" i="7" s="1"/>
  <c r="M90" i="7"/>
  <c r="Q90" i="7" s="1"/>
  <c r="Y94" i="7"/>
  <c r="AA94" i="7" s="1"/>
  <c r="AE94" i="7" s="1"/>
  <c r="M94" i="7"/>
  <c r="Q94" i="7" s="1"/>
  <c r="D51" i="7"/>
  <c r="J54" i="7"/>
  <c r="Y54" i="7"/>
  <c r="AA54" i="7" s="1"/>
  <c r="M54" i="7"/>
  <c r="Q54" i="7" s="1"/>
  <c r="K51" i="7"/>
  <c r="J56" i="7"/>
  <c r="Y56" i="7"/>
  <c r="AA56" i="7" s="1"/>
  <c r="AE56" i="7" s="1"/>
  <c r="J57" i="7"/>
  <c r="Y57" i="7"/>
  <c r="AA57" i="7" s="1"/>
  <c r="AE57" i="7" s="1"/>
  <c r="M57" i="7"/>
  <c r="Q57" i="7" s="1"/>
  <c r="J59" i="7"/>
  <c r="Y59" i="7"/>
  <c r="AA59" i="7" s="1"/>
  <c r="AE59" i="7" s="1"/>
  <c r="M59" i="7"/>
  <c r="Q59" i="7" s="1"/>
  <c r="J64" i="7"/>
  <c r="Y64" i="7"/>
  <c r="AA64" i="7" s="1"/>
  <c r="AE64" i="7" s="1"/>
  <c r="M64" i="7"/>
  <c r="Q64" i="7" s="1"/>
  <c r="Z67" i="7"/>
  <c r="M67" i="7"/>
  <c r="L66" i="7"/>
  <c r="Z68" i="7"/>
  <c r="AA68" i="7" s="1"/>
  <c r="AE68" i="7" s="1"/>
  <c r="M68" i="7"/>
  <c r="Q68" i="7" s="1"/>
  <c r="Z69" i="7"/>
  <c r="AA69" i="7" s="1"/>
  <c r="AE69" i="7" s="1"/>
  <c r="M69" i="7"/>
  <c r="Q69" i="7" s="1"/>
  <c r="Z81" i="7"/>
  <c r="AA81" i="7" s="1"/>
  <c r="AE81" i="7" s="1"/>
  <c r="F81" i="7"/>
  <c r="J81" i="7" s="1"/>
  <c r="Y87" i="7"/>
  <c r="AA87" i="7" s="1"/>
  <c r="AE87" i="7" s="1"/>
  <c r="M87" i="7"/>
  <c r="K85" i="7"/>
  <c r="Y88" i="7"/>
  <c r="AA88" i="7" s="1"/>
  <c r="M88" i="7"/>
  <c r="Q88" i="7" s="1"/>
  <c r="Y89" i="7"/>
  <c r="AA89" i="7" s="1"/>
  <c r="AE89" i="7" s="1"/>
  <c r="M89" i="7"/>
  <c r="Q89" i="7" s="1"/>
  <c r="Y93" i="7"/>
  <c r="AA93" i="7" s="1"/>
  <c r="M93" i="7"/>
  <c r="Q93" i="7" s="1"/>
  <c r="D65" i="7"/>
  <c r="P66" i="7"/>
  <c r="P65" i="7" s="1"/>
  <c r="P50" i="7" s="1"/>
  <c r="P49" i="7" s="1"/>
  <c r="P48" i="7" s="1"/>
  <c r="Y70" i="7"/>
  <c r="M70" i="7"/>
  <c r="Q70" i="7" s="1"/>
  <c r="Y71" i="7"/>
  <c r="AA71" i="7" s="1"/>
  <c r="AE71" i="7" s="1"/>
  <c r="M71" i="7"/>
  <c r="Q71" i="7" s="1"/>
  <c r="Y72" i="7"/>
  <c r="AA72" i="7" s="1"/>
  <c r="AE72" i="7" s="1"/>
  <c r="M72" i="7"/>
  <c r="Q72" i="7" s="1"/>
  <c r="AA75" i="7"/>
  <c r="AE75" i="7" s="1"/>
  <c r="AA78" i="7"/>
  <c r="Q80" i="7"/>
  <c r="AB83" i="7"/>
  <c r="AE83" i="7" s="1"/>
  <c r="Q83" i="7"/>
  <c r="AD83" i="7"/>
  <c r="J85" i="7"/>
  <c r="AA86" i="7"/>
  <c r="AE86" i="7" s="1"/>
  <c r="AC87" i="7"/>
  <c r="O85" i="7"/>
  <c r="O65" i="7" s="1"/>
  <c r="O50" i="7" s="1"/>
  <c r="O49" i="7" s="1"/>
  <c r="O48" i="7" s="1"/>
  <c r="Z97" i="7"/>
  <c r="AA97" i="7" s="1"/>
  <c r="L85" i="7"/>
  <c r="Z85" i="7" s="1"/>
  <c r="J98" i="7"/>
  <c r="Y98" i="7"/>
  <c r="AA98" i="7" s="1"/>
  <c r="M98" i="7"/>
  <c r="Q98" i="7" s="1"/>
  <c r="Y104" i="7"/>
  <c r="AA104" i="7" s="1"/>
  <c r="AE104" i="7" s="1"/>
  <c r="M104" i="7"/>
  <c r="F74" i="7"/>
  <c r="Y74" i="7"/>
  <c r="AA74" i="7" s="1"/>
  <c r="AA76" i="7"/>
  <c r="AE76" i="7" s="1"/>
  <c r="J78" i="7"/>
  <c r="J84" i="7"/>
  <c r="J82" i="7" s="1"/>
  <c r="L82" i="7"/>
  <c r="Z82" i="7" s="1"/>
  <c r="AA82" i="7" s="1"/>
  <c r="Z84" i="7"/>
  <c r="AA84" i="7" s="1"/>
  <c r="M84" i="7"/>
  <c r="AB84" i="7"/>
  <c r="AD97" i="7"/>
  <c r="AC98" i="7"/>
  <c r="J103" i="7"/>
  <c r="Y103" i="7"/>
  <c r="AA103" i="7" s="1"/>
  <c r="Y73" i="7"/>
  <c r="AA73" i="7" s="1"/>
  <c r="AE73" i="7" s="1"/>
  <c r="M73" i="7"/>
  <c r="Q73" i="7" s="1"/>
  <c r="AB77" i="7"/>
  <c r="AA79" i="7"/>
  <c r="AE79" i="7" s="1"/>
  <c r="J97" i="7"/>
  <c r="M75" i="7"/>
  <c r="Q75" i="7" s="1"/>
  <c r="M76" i="7"/>
  <c r="Q76" i="7" s="1"/>
  <c r="M103" i="7"/>
  <c r="Q103" i="7" s="1"/>
  <c r="F82" i="7"/>
  <c r="I94" i="3" l="1"/>
  <c r="I93" i="3"/>
  <c r="I92" i="3" s="1"/>
  <c r="I91" i="3" s="1"/>
  <c r="I111" i="3"/>
  <c r="F77" i="7"/>
  <c r="AC85" i="7"/>
  <c r="AE54" i="7"/>
  <c r="AE91" i="7"/>
  <c r="V10" i="7"/>
  <c r="V105" i="7" s="1"/>
  <c r="D6" i="3"/>
  <c r="F50" i="3"/>
  <c r="F49" i="3" s="1"/>
  <c r="H13" i="6"/>
  <c r="J13" i="4"/>
  <c r="J12" i="4" s="1"/>
  <c r="H8" i="4"/>
  <c r="H33" i="6"/>
  <c r="H451" i="6"/>
  <c r="G112" i="4"/>
  <c r="J95" i="3"/>
  <c r="H56" i="6"/>
  <c r="H55" i="6" s="1"/>
  <c r="AE84" i="7"/>
  <c r="R48" i="7"/>
  <c r="I6" i="3"/>
  <c r="H526" i="6"/>
  <c r="E362" i="6"/>
  <c r="E351" i="6" s="1"/>
  <c r="J302" i="4"/>
  <c r="J300" i="4" s="1"/>
  <c r="K102" i="3"/>
  <c r="K95" i="3" s="1"/>
  <c r="AE58" i="7"/>
  <c r="J51" i="7"/>
  <c r="F33" i="4"/>
  <c r="F32" i="4" s="1"/>
  <c r="F24" i="4" s="1"/>
  <c r="D336" i="6"/>
  <c r="D335" i="6"/>
  <c r="D334" i="6" s="1"/>
  <c r="H180" i="6"/>
  <c r="G65" i="7"/>
  <c r="G50" i="7" s="1"/>
  <c r="G49" i="7" s="1"/>
  <c r="G48" i="7" s="1"/>
  <c r="J370" i="4"/>
  <c r="J367" i="4" s="1"/>
  <c r="J366" i="4" s="1"/>
  <c r="J365" i="4" s="1"/>
  <c r="J364" i="4" s="1"/>
  <c r="E164" i="4"/>
  <c r="E163" i="4" s="1"/>
  <c r="H487" i="6"/>
  <c r="H486" i="6" s="1"/>
  <c r="F95" i="3"/>
  <c r="F111" i="4"/>
  <c r="F109" i="4"/>
  <c r="G52" i="4"/>
  <c r="G9" i="4"/>
  <c r="H307" i="4"/>
  <c r="H306" i="4" s="1"/>
  <c r="H311" i="4"/>
  <c r="H310" i="4" s="1"/>
  <c r="E11" i="4"/>
  <c r="E10" i="4" s="1"/>
  <c r="E8" i="4"/>
  <c r="D194" i="4"/>
  <c r="J11" i="4"/>
  <c r="J10" i="4" s="1"/>
  <c r="H7" i="4"/>
  <c r="I194" i="4"/>
  <c r="I110" i="4"/>
  <c r="I385" i="4" s="1"/>
  <c r="J187" i="4"/>
  <c r="D123" i="4"/>
  <c r="D112" i="4" s="1"/>
  <c r="J124" i="4"/>
  <c r="J123" i="4" s="1"/>
  <c r="J112" i="4" s="1"/>
  <c r="D52" i="4"/>
  <c r="D24" i="4" s="1"/>
  <c r="D9" i="4"/>
  <c r="J34" i="4"/>
  <c r="J33" i="4" s="1"/>
  <c r="J32" i="4" s="1"/>
  <c r="E9" i="4"/>
  <c r="F11" i="4"/>
  <c r="F10" i="4" s="1"/>
  <c r="F8" i="4"/>
  <c r="J59" i="4"/>
  <c r="H163" i="4"/>
  <c r="J132" i="4"/>
  <c r="E111" i="4"/>
  <c r="E109" i="4"/>
  <c r="J66" i="4"/>
  <c r="G8" i="4"/>
  <c r="I7" i="4"/>
  <c r="J202" i="4"/>
  <c r="J195" i="4" s="1"/>
  <c r="J172" i="4"/>
  <c r="J164" i="4" s="1"/>
  <c r="J163" i="4" s="1"/>
  <c r="I111" i="4"/>
  <c r="H24" i="4"/>
  <c r="D11" i="4"/>
  <c r="D10" i="4" s="1"/>
  <c r="D8" i="4"/>
  <c r="G24" i="4"/>
  <c r="E186" i="6"/>
  <c r="H186" i="6"/>
  <c r="H281" i="6"/>
  <c r="E253" i="6"/>
  <c r="E252" i="6" s="1"/>
  <c r="G255" i="6"/>
  <c r="G254" i="6" s="1"/>
  <c r="G251" i="6" s="1"/>
  <c r="G249" i="6" s="1"/>
  <c r="H145" i="6"/>
  <c r="H144" i="6" s="1"/>
  <c r="H9" i="6"/>
  <c r="H8" i="6" s="1"/>
  <c r="H7" i="6" s="1"/>
  <c r="H6" i="6" s="1"/>
  <c r="H71" i="6"/>
  <c r="H70" i="6" s="1"/>
  <c r="H20" i="6"/>
  <c r="D362" i="6"/>
  <c r="D351" i="6" s="1"/>
  <c r="H238" i="6"/>
  <c r="H236" i="6" s="1"/>
  <c r="H234" i="6" s="1"/>
  <c r="H105" i="6"/>
  <c r="H104" i="6" s="1"/>
  <c r="H457" i="6"/>
  <c r="H456" i="6" s="1"/>
  <c r="G200" i="6"/>
  <c r="F32" i="6"/>
  <c r="H69" i="6"/>
  <c r="H68" i="6" s="1"/>
  <c r="H525" i="6"/>
  <c r="H521" i="6"/>
  <c r="H520" i="6" s="1"/>
  <c r="H519" i="6" s="1"/>
  <c r="H237" i="6"/>
  <c r="H95" i="6"/>
  <c r="H93" i="6" s="1"/>
  <c r="F351" i="6"/>
  <c r="H336" i="6"/>
  <c r="H334" i="6" s="1"/>
  <c r="H335" i="6"/>
  <c r="H250" i="6" s="1"/>
  <c r="F255" i="6"/>
  <c r="F254" i="6" s="1"/>
  <c r="E144" i="6"/>
  <c r="E89" i="6" s="1"/>
  <c r="E91" i="6"/>
  <c r="H468" i="6"/>
  <c r="H467" i="6" s="1"/>
  <c r="I320" i="6"/>
  <c r="H503" i="6"/>
  <c r="H502" i="6" s="1"/>
  <c r="H501" i="6" s="1"/>
  <c r="H500" i="6" s="1"/>
  <c r="D251" i="6"/>
  <c r="D253" i="6"/>
  <c r="D252" i="6" s="1"/>
  <c r="H228" i="6"/>
  <c r="H227" i="6" s="1"/>
  <c r="H262" i="6"/>
  <c r="H202" i="6"/>
  <c r="H217" i="6"/>
  <c r="H161" i="6"/>
  <c r="H160" i="6" s="1"/>
  <c r="H382" i="6"/>
  <c r="H381" i="6" s="1"/>
  <c r="D250" i="6"/>
  <c r="D249" i="6" s="1"/>
  <c r="D341" i="6"/>
  <c r="D340" i="6" s="1"/>
  <c r="G237" i="6"/>
  <c r="G236" i="6"/>
  <c r="G234" i="6" s="1"/>
  <c r="D91" i="6"/>
  <c r="F93" i="6"/>
  <c r="D90" i="6"/>
  <c r="D89" i="6" s="1"/>
  <c r="G90" i="6"/>
  <c r="G89" i="6" s="1"/>
  <c r="E200" i="6"/>
  <c r="E199" i="6" s="1"/>
  <c r="E336" i="6"/>
  <c r="E334" i="6" s="1"/>
  <c r="E335" i="6"/>
  <c r="E250" i="6" s="1"/>
  <c r="E249" i="6" s="1"/>
  <c r="G222" i="6"/>
  <c r="G202" i="6"/>
  <c r="G351" i="6"/>
  <c r="I318" i="6"/>
  <c r="H356" i="6"/>
  <c r="H355" i="6"/>
  <c r="H354" i="6" s="1"/>
  <c r="H353" i="6" s="1"/>
  <c r="H352" i="6" s="1"/>
  <c r="H204" i="6"/>
  <c r="H406" i="6"/>
  <c r="H402" i="6" s="1"/>
  <c r="E70" i="6"/>
  <c r="E69" i="6"/>
  <c r="E68" i="6" s="1"/>
  <c r="H302" i="6"/>
  <c r="H301" i="6" s="1"/>
  <c r="H300" i="6" s="1"/>
  <c r="H299" i="6" s="1"/>
  <c r="H479" i="6"/>
  <c r="H478" i="6" s="1"/>
  <c r="D70" i="6"/>
  <c r="D69" i="6"/>
  <c r="D68" i="6" s="1"/>
  <c r="D32" i="6" s="1"/>
  <c r="E109" i="3"/>
  <c r="E110" i="3" s="1"/>
  <c r="E80" i="3"/>
  <c r="E50" i="3" s="1"/>
  <c r="E49" i="3" s="1"/>
  <c r="G113" i="3"/>
  <c r="D94" i="3"/>
  <c r="D93" i="3"/>
  <c r="D92" i="3" s="1"/>
  <c r="D91" i="3" s="1"/>
  <c r="D111" i="3"/>
  <c r="J50" i="3"/>
  <c r="J49" i="3" s="1"/>
  <c r="I112" i="3"/>
  <c r="E95" i="3"/>
  <c r="H50" i="3"/>
  <c r="H49" i="3" s="1"/>
  <c r="H112" i="3"/>
  <c r="H113" i="3" s="1"/>
  <c r="H94" i="3"/>
  <c r="H93" i="3"/>
  <c r="H92" i="3" s="1"/>
  <c r="H91" i="3" s="1"/>
  <c r="H111" i="3"/>
  <c r="D109" i="3"/>
  <c r="D110" i="3" s="1"/>
  <c r="D112" i="3" s="1"/>
  <c r="D80" i="3"/>
  <c r="D50" i="3" s="1"/>
  <c r="D49" i="3" s="1"/>
  <c r="K17" i="3"/>
  <c r="K16" i="3" s="1"/>
  <c r="K15" i="3" s="1"/>
  <c r="K14" i="3" s="1"/>
  <c r="K81" i="3"/>
  <c r="K108" i="3"/>
  <c r="K8" i="3"/>
  <c r="K7" i="3" s="1"/>
  <c r="AE103" i="7"/>
  <c r="AE82" i="7"/>
  <c r="AE97" i="7"/>
  <c r="AE93" i="7"/>
  <c r="I65" i="7"/>
  <c r="AB65" i="7"/>
  <c r="AB50" i="7" s="1"/>
  <c r="AB49" i="7" s="1"/>
  <c r="AE98" i="7"/>
  <c r="Z66" i="7"/>
  <c r="F11" i="7"/>
  <c r="E65" i="7"/>
  <c r="E50" i="7" s="1"/>
  <c r="E49" i="7" s="1"/>
  <c r="E48" i="7" s="1"/>
  <c r="E10" i="7" s="1"/>
  <c r="E105" i="7" s="1"/>
  <c r="J26" i="7"/>
  <c r="F51" i="7"/>
  <c r="AE74" i="7"/>
  <c r="AE88" i="7"/>
  <c r="J77" i="7"/>
  <c r="AD65" i="7"/>
  <c r="H65" i="7"/>
  <c r="N50" i="7"/>
  <c r="N49" i="7" s="1"/>
  <c r="N48" i="7" s="1"/>
  <c r="P9" i="7"/>
  <c r="P10" i="7"/>
  <c r="P105" i="7" s="1"/>
  <c r="R10" i="7"/>
  <c r="R105" i="7" s="1"/>
  <c r="R9" i="7"/>
  <c r="AE52" i="7"/>
  <c r="AE51" i="7" s="1"/>
  <c r="AA51" i="7"/>
  <c r="M51" i="7"/>
  <c r="J74" i="7"/>
  <c r="J66" i="7" s="1"/>
  <c r="F66" i="7"/>
  <c r="F65" i="7" s="1"/>
  <c r="O9" i="7"/>
  <c r="O10" i="7"/>
  <c r="O105" i="7" s="1"/>
  <c r="AA70" i="7"/>
  <c r="AE70" i="7" s="1"/>
  <c r="Y66" i="7"/>
  <c r="AA67" i="7"/>
  <c r="D50" i="7"/>
  <c r="D49" i="7" s="1"/>
  <c r="AC65" i="7"/>
  <c r="AC50" i="7" s="1"/>
  <c r="AC49" i="7" s="1"/>
  <c r="Y51" i="7"/>
  <c r="Z77" i="7"/>
  <c r="Z65" i="7" s="1"/>
  <c r="Z50" i="7" s="1"/>
  <c r="Z49" i="7" s="1"/>
  <c r="Q51" i="7"/>
  <c r="AD51" i="7"/>
  <c r="Q84" i="7"/>
  <c r="Q82" i="7" s="1"/>
  <c r="M82" i="7"/>
  <c r="AA77" i="7"/>
  <c r="AE78" i="7"/>
  <c r="AE77" i="7" s="1"/>
  <c r="Y85" i="7"/>
  <c r="AA85" i="7" s="1"/>
  <c r="AE85" i="7" s="1"/>
  <c r="K65" i="7"/>
  <c r="K50" i="7" s="1"/>
  <c r="K49" i="7" s="1"/>
  <c r="L65" i="7"/>
  <c r="L50" i="7" s="1"/>
  <c r="L49" i="7" s="1"/>
  <c r="L48" i="7" s="1"/>
  <c r="I50" i="7"/>
  <c r="I49" i="7" s="1"/>
  <c r="I48" i="7" s="1"/>
  <c r="F27" i="7"/>
  <c r="F26" i="7" s="1"/>
  <c r="E26" i="7"/>
  <c r="Q87" i="7"/>
  <c r="Q85" i="7" s="1"/>
  <c r="M85" i="7"/>
  <c r="Q67" i="7"/>
  <c r="Q66" i="7" s="1"/>
  <c r="M66" i="7"/>
  <c r="Q79" i="7"/>
  <c r="Q77" i="7" s="1"/>
  <c r="M77" i="7"/>
  <c r="H50" i="7"/>
  <c r="H49" i="7" s="1"/>
  <c r="H48" i="7" s="1"/>
  <c r="G9" i="7" l="1"/>
  <c r="G10" i="7"/>
  <c r="G105" i="7" s="1"/>
  <c r="K93" i="3"/>
  <c r="K92" i="3" s="1"/>
  <c r="K91" i="3" s="1"/>
  <c r="K111" i="3"/>
  <c r="K94" i="3"/>
  <c r="F50" i="7"/>
  <c r="AD50" i="7"/>
  <c r="AD49" i="7" s="1"/>
  <c r="J65" i="7"/>
  <c r="J50" i="7" s="1"/>
  <c r="J49" i="7" s="1"/>
  <c r="J48" i="7" s="1"/>
  <c r="J53" i="4"/>
  <c r="J93" i="3"/>
  <c r="J92" i="3" s="1"/>
  <c r="J91" i="3" s="1"/>
  <c r="J111" i="3"/>
  <c r="J112" i="3" s="1"/>
  <c r="I113" i="3" s="1"/>
  <c r="J94" i="3"/>
  <c r="G111" i="4"/>
  <c r="G109" i="4"/>
  <c r="K6" i="3"/>
  <c r="F93" i="3"/>
  <c r="F92" i="3" s="1"/>
  <c r="F91" i="3" s="1"/>
  <c r="F94" i="3"/>
  <c r="F111" i="3"/>
  <c r="F112" i="3" s="1"/>
  <c r="J194" i="4"/>
  <c r="D111" i="4"/>
  <c r="D109" i="4"/>
  <c r="G7" i="4"/>
  <c r="J52" i="4"/>
  <c r="J24" i="4" s="1"/>
  <c r="J9" i="4"/>
  <c r="I311" i="4"/>
  <c r="I310" i="4" s="1"/>
  <c r="I307" i="4"/>
  <c r="I306" i="4" s="1"/>
  <c r="D7" i="4"/>
  <c r="J111" i="4"/>
  <c r="J109" i="4"/>
  <c r="F384" i="4"/>
  <c r="F7" i="4"/>
  <c r="J8" i="4"/>
  <c r="E384" i="4"/>
  <c r="E7" i="4"/>
  <c r="G253" i="6"/>
  <c r="G252" i="6" s="1"/>
  <c r="D539" i="6"/>
  <c r="D551" i="6" s="1"/>
  <c r="G199" i="6"/>
  <c r="G32" i="6" s="1"/>
  <c r="G539" i="6" s="1"/>
  <c r="G552" i="6" s="1"/>
  <c r="H362" i="6"/>
  <c r="H351" i="6" s="1"/>
  <c r="H90" i="6"/>
  <c r="H92" i="6"/>
  <c r="I317" i="6"/>
  <c r="I315" i="6" s="1"/>
  <c r="I316" i="6"/>
  <c r="H255" i="6"/>
  <c r="H254" i="6" s="1"/>
  <c r="H200" i="6"/>
  <c r="H199" i="6" s="1"/>
  <c r="H203" i="6"/>
  <c r="F92" i="6"/>
  <c r="F90" i="6"/>
  <c r="F253" i="6"/>
  <c r="F252" i="6" s="1"/>
  <c r="F251" i="6"/>
  <c r="F249" i="6" s="1"/>
  <c r="E32" i="6"/>
  <c r="E539" i="6" s="1"/>
  <c r="H91" i="6"/>
  <c r="D113" i="3"/>
  <c r="G114" i="3"/>
  <c r="K109" i="3"/>
  <c r="K110" i="3" s="1"/>
  <c r="K112" i="3" s="1"/>
  <c r="K113" i="3" s="1"/>
  <c r="K80" i="3"/>
  <c r="E93" i="3"/>
  <c r="E92" i="3" s="1"/>
  <c r="E91" i="3" s="1"/>
  <c r="E111" i="3"/>
  <c r="E112" i="3" s="1"/>
  <c r="E113" i="3" s="1"/>
  <c r="E114" i="3" s="1"/>
  <c r="E94" i="3"/>
  <c r="I114" i="3"/>
  <c r="H114" i="3"/>
  <c r="N10" i="7"/>
  <c r="N105" i="7" s="1"/>
  <c r="N9" i="7"/>
  <c r="E9" i="7"/>
  <c r="Q65" i="7"/>
  <c r="AC105" i="7"/>
  <c r="AC48" i="7"/>
  <c r="Z105" i="7"/>
  <c r="Z48" i="7"/>
  <c r="M49" i="7"/>
  <c r="M48" i="7" s="1"/>
  <c r="K48" i="7"/>
  <c r="AA66" i="7"/>
  <c r="AA65" i="7" s="1"/>
  <c r="AA50" i="7" s="1"/>
  <c r="AE67" i="7"/>
  <c r="AE66" i="7" s="1"/>
  <c r="AE65" i="7" s="1"/>
  <c r="AE50" i="7" s="1"/>
  <c r="AE49" i="7" s="1"/>
  <c r="Y65" i="7"/>
  <c r="Y50" i="7" s="1"/>
  <c r="Y49" i="7" s="1"/>
  <c r="H9" i="7"/>
  <c r="H10" i="7"/>
  <c r="H105" i="7" s="1"/>
  <c r="I10" i="7"/>
  <c r="I105" i="7" s="1"/>
  <c r="I9" i="7"/>
  <c r="J10" i="7"/>
  <c r="J105" i="7" s="1"/>
  <c r="J9" i="7"/>
  <c r="AD105" i="7"/>
  <c r="AD48" i="7"/>
  <c r="AB105" i="7"/>
  <c r="AB48" i="7"/>
  <c r="M65" i="7"/>
  <c r="M50" i="7" s="1"/>
  <c r="L9" i="7"/>
  <c r="L10" i="7"/>
  <c r="L105" i="7" s="1"/>
  <c r="Q50" i="7"/>
  <c r="Q49" i="7" s="1"/>
  <c r="Q48" i="7" s="1"/>
  <c r="F49" i="7"/>
  <c r="F48" i="7" s="1"/>
  <c r="D48" i="7"/>
  <c r="G384" i="4" l="1"/>
  <c r="F539" i="6"/>
  <c r="F551" i="6" s="1"/>
  <c r="J384" i="4"/>
  <c r="J7" i="4"/>
  <c r="D384" i="4"/>
  <c r="G551" i="6"/>
  <c r="G540" i="6"/>
  <c r="E540" i="6"/>
  <c r="E551" i="6"/>
  <c r="H253" i="6"/>
  <c r="H252" i="6" s="1"/>
  <c r="H251" i="6"/>
  <c r="H249" i="6" s="1"/>
  <c r="I301" i="6"/>
  <c r="I302" i="6"/>
  <c r="H89" i="6"/>
  <c r="H32" i="6" s="1"/>
  <c r="H539" i="6" s="1"/>
  <c r="D114" i="3"/>
  <c r="AE105" i="7"/>
  <c r="AE48" i="7"/>
  <c r="D9" i="7"/>
  <c r="D10" i="7"/>
  <c r="D105" i="7" s="1"/>
  <c r="AD10" i="7"/>
  <c r="AD9" i="7"/>
  <c r="Z10" i="7"/>
  <c r="Z9" i="7"/>
  <c r="F10" i="7"/>
  <c r="F105" i="7" s="1"/>
  <c r="F9" i="7"/>
  <c r="Q10" i="7"/>
  <c r="Q105" i="7" s="1"/>
  <c r="Q9" i="7"/>
  <c r="AB9" i="7"/>
  <c r="AB10" i="7"/>
  <c r="K9" i="7"/>
  <c r="K10" i="7"/>
  <c r="K105" i="7" s="1"/>
  <c r="AC10" i="7"/>
  <c r="AC9" i="7"/>
  <c r="Y105" i="7"/>
  <c r="Y106" i="7" s="1"/>
  <c r="AA49" i="7"/>
  <c r="Y48" i="7"/>
  <c r="M10" i="7"/>
  <c r="M105" i="7" s="1"/>
  <c r="M9" i="7"/>
  <c r="AA105" i="7" l="1"/>
  <c r="AE106" i="7" s="1"/>
  <c r="AA48" i="7"/>
  <c r="AE10" i="7"/>
  <c r="AE9" i="7"/>
  <c r="Y10" i="7"/>
  <c r="Y9" i="7"/>
  <c r="H551" i="6" l="1"/>
  <c r="H540" i="6"/>
  <c r="D540" i="6" s="1"/>
  <c r="AA9" i="7"/>
  <c r="AA10" i="7"/>
  <c r="AB106" i="7"/>
  <c r="AC106" i="7"/>
  <c r="AD106" i="7"/>
  <c r="AA106" i="7" l="1"/>
  <c r="A402" i="4"/>
  <c r="B402" i="4"/>
  <c r="C402" i="4"/>
  <c r="H402" i="4"/>
  <c r="H316" i="4" s="1"/>
  <c r="H315" i="4" s="1"/>
  <c r="I402" i="4"/>
  <c r="I316" i="4" s="1"/>
  <c r="I315" i="4" s="1"/>
  <c r="K402" i="4"/>
  <c r="A403" i="4"/>
  <c r="B403" i="4"/>
  <c r="C403" i="4"/>
  <c r="D403" i="4"/>
  <c r="E403" i="4"/>
  <c r="F403" i="4"/>
  <c r="G403" i="4"/>
  <c r="A404" i="4"/>
  <c r="B404" i="4"/>
  <c r="C404" i="4"/>
  <c r="D404" i="4"/>
  <c r="D360" i="4" s="1"/>
  <c r="D335" i="4" s="1"/>
  <c r="D333" i="4" s="1"/>
  <c r="D325" i="4" s="1"/>
  <c r="D321" i="4" s="1"/>
  <c r="D301" i="4" s="1"/>
  <c r="E404" i="4"/>
  <c r="E360" i="4" s="1"/>
  <c r="E335" i="4" s="1"/>
  <c r="E333" i="4" s="1"/>
  <c r="E325" i="4" s="1"/>
  <c r="E321" i="4" s="1"/>
  <c r="E301" i="4" s="1"/>
  <c r="F404" i="4"/>
  <c r="F360" i="4" s="1"/>
  <c r="F335" i="4" s="1"/>
  <c r="F333" i="4" s="1"/>
  <c r="F325" i="4" s="1"/>
  <c r="F321" i="4" s="1"/>
  <c r="F301" i="4" s="1"/>
  <c r="G404" i="4"/>
  <c r="G360" i="4" s="1"/>
  <c r="G335" i="4" s="1"/>
  <c r="G333" i="4" s="1"/>
  <c r="G325" i="4" s="1"/>
  <c r="G321" i="4" s="1"/>
  <c r="G301" i="4" s="1"/>
  <c r="A405" i="4"/>
  <c r="B405" i="4"/>
  <c r="C405" i="4"/>
  <c r="D405" i="4"/>
  <c r="E405" i="4"/>
  <c r="F405" i="4"/>
  <c r="G405" i="4"/>
  <c r="A406" i="4"/>
  <c r="B406" i="4"/>
  <c r="C406" i="4"/>
  <c r="D406" i="4"/>
  <c r="E406" i="4"/>
  <c r="F406" i="4"/>
  <c r="G406" i="4"/>
  <c r="A407" i="4"/>
  <c r="B407" i="4"/>
  <c r="C407" i="4"/>
  <c r="D407" i="4"/>
  <c r="E407" i="4"/>
  <c r="F407" i="4"/>
  <c r="G407" i="4"/>
  <c r="A408" i="4"/>
  <c r="B408" i="4"/>
  <c r="C408" i="4"/>
  <c r="D408" i="4"/>
  <c r="E408" i="4"/>
  <c r="F408" i="4"/>
  <c r="G408" i="4"/>
  <c r="A409" i="4"/>
  <c r="B409" i="4"/>
  <c r="C409" i="4"/>
  <c r="D409" i="4"/>
  <c r="E409" i="4"/>
  <c r="F409" i="4"/>
  <c r="G409" i="4"/>
  <c r="A410" i="4"/>
  <c r="B410" i="4"/>
  <c r="C410" i="4"/>
  <c r="D410" i="4"/>
  <c r="E410" i="4"/>
  <c r="F410" i="4"/>
  <c r="G410" i="4"/>
  <c r="A411" i="4"/>
  <c r="B411" i="4"/>
  <c r="C411" i="4"/>
  <c r="D411" i="4"/>
  <c r="E411" i="4"/>
  <c r="F411" i="4"/>
  <c r="G411" i="4"/>
  <c r="A412" i="4"/>
  <c r="B412" i="4"/>
  <c r="C412" i="4"/>
  <c r="D412" i="4"/>
  <c r="E412" i="4"/>
  <c r="F412" i="4"/>
  <c r="G412" i="4"/>
  <c r="A413" i="4"/>
  <c r="B413" i="4"/>
  <c r="C413" i="4"/>
  <c r="D413" i="4"/>
  <c r="E413" i="4"/>
  <c r="F413" i="4"/>
  <c r="J413" i="4" s="1"/>
  <c r="G413" i="4"/>
  <c r="C414" i="4"/>
  <c r="C416" i="4" s="1"/>
  <c r="C415" i="4"/>
  <c r="D299" i="4" l="1"/>
  <c r="D110" i="4"/>
  <c r="E402" i="4"/>
  <c r="J407" i="4"/>
  <c r="J411" i="4"/>
  <c r="G299" i="4"/>
  <c r="G110" i="4"/>
  <c r="F110" i="4"/>
  <c r="F299" i="4"/>
  <c r="E110" i="4"/>
  <c r="E299" i="4"/>
  <c r="J410" i="4"/>
  <c r="J406" i="4"/>
  <c r="F402" i="4"/>
  <c r="J412" i="4"/>
  <c r="J408" i="4"/>
  <c r="J404" i="4"/>
  <c r="J360" i="4" s="1"/>
  <c r="J335" i="4" s="1"/>
  <c r="J333" i="4" s="1"/>
  <c r="J325" i="4" s="1"/>
  <c r="J321" i="4" s="1"/>
  <c r="J301" i="4" s="1"/>
  <c r="J409" i="4"/>
  <c r="G402" i="4"/>
  <c r="J405" i="4"/>
  <c r="D402" i="4"/>
  <c r="J403" i="4"/>
  <c r="H415" i="4"/>
  <c r="E108" i="4" l="1"/>
  <c r="E91" i="4" s="1"/>
  <c r="E385" i="4"/>
  <c r="E386" i="4" s="1"/>
  <c r="J299" i="4"/>
  <c r="J110" i="4"/>
  <c r="F385" i="4"/>
  <c r="F386" i="4" s="1"/>
  <c r="F387" i="4" s="1"/>
  <c r="F108" i="4"/>
  <c r="F91" i="4" s="1"/>
  <c r="D385" i="4"/>
  <c r="D386" i="4" s="1"/>
  <c r="E387" i="4" s="1"/>
  <c r="D108" i="4"/>
  <c r="D91" i="4" s="1"/>
  <c r="J402" i="4"/>
  <c r="G385" i="4"/>
  <c r="G386" i="4" s="1"/>
  <c r="G387" i="4" s="1"/>
  <c r="G108" i="4"/>
  <c r="G91" i="4" s="1"/>
  <c r="I415" i="4"/>
  <c r="I414" i="4"/>
  <c r="G414" i="4"/>
  <c r="F415" i="4"/>
  <c r="E415" i="4"/>
  <c r="J108" i="4" l="1"/>
  <c r="J91" i="4" s="1"/>
  <c r="J385" i="4"/>
  <c r="J386" i="4" s="1"/>
  <c r="J387" i="4" s="1"/>
  <c r="D387" i="4" s="1"/>
  <c r="I416" i="4"/>
  <c r="D414" i="4"/>
  <c r="J414" i="4"/>
  <c r="H414" i="4"/>
  <c r="H416" i="4" s="1"/>
  <c r="G415" i="4"/>
  <c r="G416" i="4" s="1"/>
  <c r="E414" i="4"/>
  <c r="E416" i="4" s="1"/>
  <c r="D415" i="4"/>
  <c r="D416" i="4" l="1"/>
  <c r="E417" i="4" s="1"/>
  <c r="F414" i="4"/>
  <c r="F416" i="4" s="1"/>
  <c r="I417" i="4" s="1"/>
  <c r="H417" i="4"/>
  <c r="J415" i="4"/>
  <c r="J416" i="4" s="1"/>
  <c r="J417" i="4" l="1"/>
  <c r="G417" i="4"/>
  <c r="F417" i="4"/>
  <c r="D417" i="4" s="1"/>
  <c r="G56" i="3" l="1"/>
  <c r="G52" i="3" s="1"/>
  <c r="G51" i="3" s="1"/>
  <c r="K56" i="3"/>
  <c r="K55" i="3" s="1"/>
  <c r="K44" i="3" l="1"/>
  <c r="G55" i="3"/>
  <c r="G54" i="3" s="1"/>
  <c r="K52" i="3"/>
  <c r="K51" i="3" s="1"/>
  <c r="K50" i="3" s="1"/>
  <c r="K49" i="3" s="1"/>
  <c r="I91" i="4"/>
  <c r="I108" i="4"/>
  <c r="I312" i="4"/>
  <c r="I313" i="4"/>
  <c r="I109" i="4"/>
  <c r="I384" i="4"/>
  <c r="I386" i="4"/>
  <c r="I387" i="4"/>
  <c r="I309" i="4"/>
  <c r="I308" i="4"/>
  <c r="I302" i="4"/>
  <c r="I300" i="4"/>
  <c r="I299" i="4"/>
  <c r="H91" i="4"/>
  <c r="H108" i="4"/>
  <c r="A395" i="4"/>
  <c r="A395" i="4" a="1"/>
  <c r="A425" i="4"/>
  <c r="A425" i="4" a="1"/>
  <c r="H312" i="4"/>
  <c r="H313" i="4"/>
  <c r="H109" i="4"/>
  <c r="H384" i="4"/>
  <c r="H386" i="4"/>
  <c r="H387" i="4"/>
  <c r="H309" i="4"/>
  <c r="H308" i="4"/>
  <c r="H302" i="4"/>
  <c r="H300" i="4"/>
  <c r="H299" i="4"/>
  <c r="I195" i="6"/>
  <c r="I194" i="6"/>
</calcChain>
</file>

<file path=xl/sharedStrings.xml><?xml version="1.0" encoding="utf-8"?>
<sst xmlns="http://schemas.openxmlformats.org/spreadsheetml/2006/main" count="665" uniqueCount="308">
  <si>
    <t>กลุ่มบริหารงานการเงินและสินทรัพย์  สำนักงานเขตพื้นที่การศึกษาประถมศึกษาปทุมธานี เขต 2</t>
  </si>
  <si>
    <t xml:space="preserve">ที่ </t>
  </si>
  <si>
    <t>รวมเงินงวด</t>
  </si>
  <si>
    <t>ผูกพัน</t>
  </si>
  <si>
    <t>เบิก</t>
  </si>
  <si>
    <t>คงเหลือ</t>
  </si>
  <si>
    <t>ผู้รับผิดชอบ</t>
  </si>
  <si>
    <t>(1)</t>
  </si>
  <si>
    <t>(2)</t>
  </si>
  <si>
    <t>(1)+(2)=3</t>
  </si>
  <si>
    <t>(4)</t>
  </si>
  <si>
    <t>(5)</t>
  </si>
  <si>
    <t>กลุ่มส่งเสริมการจัดการศึกษา</t>
  </si>
  <si>
    <t>กลุ่มนิเทศติดตามและประเมินผลฯ</t>
  </si>
  <si>
    <t>กลุ่มบริหารงานการเงินและสินทรัพย์</t>
  </si>
  <si>
    <t>กลุ่มนโยบายและแผน</t>
  </si>
  <si>
    <t>กลุ่มอำนวยการ</t>
  </si>
  <si>
    <t>กลุ่มบริหารงานบุคคล</t>
  </si>
  <si>
    <t>รวมทั้งสิ้น</t>
  </si>
  <si>
    <t>คิดเป็นร้อยละ</t>
  </si>
  <si>
    <t>ลงชื่อ</t>
  </si>
  <si>
    <t>เงินงวด</t>
  </si>
  <si>
    <t>ที่</t>
  </si>
  <si>
    <t>รายการ</t>
  </si>
  <si>
    <t>เบิกจ่าย</t>
  </si>
  <si>
    <t>รหัสงบประมาณ</t>
  </si>
  <si>
    <t>งบบริหารสำนักงาน</t>
  </si>
  <si>
    <t>หนังสือแจ้งโอน</t>
  </si>
  <si>
    <t>(6)</t>
  </si>
  <si>
    <t>(3)-(4)-(6)=7</t>
  </si>
  <si>
    <t>2.1.1</t>
  </si>
  <si>
    <t>2.1.2</t>
  </si>
  <si>
    <t>2.1.3</t>
  </si>
  <si>
    <t>รหัสงบประมาณ/หนังสือแจ้งโอน</t>
  </si>
  <si>
    <t>กันเงินไว้เบิก</t>
  </si>
  <si>
    <t>1.1.1</t>
  </si>
  <si>
    <t>งบพัฒนาเพื่อพัฒนาคุณภาพการศึกษา</t>
  </si>
  <si>
    <t>เพิ่ม</t>
  </si>
  <si>
    <t>กันไว้เบิก</t>
  </si>
  <si>
    <t>แหล่งของเงิน</t>
  </si>
  <si>
    <t>ผู้อำนวยการสำนักงานเขตพื้นที่การศึกษาประถมศึกษาปทุมธานี เขต 2</t>
  </si>
  <si>
    <t>2.2.1</t>
  </si>
  <si>
    <t>กลุ่มนิเทศติดตามและประเมินผลการจัดการศึกษา</t>
  </si>
  <si>
    <t>รองผู้อำนวยการสำนักงานเขตพื้นที่การศึกษา รักษาราชการแทน</t>
  </si>
  <si>
    <t>นักวิชาการเงินและบัญชีชำนาญการพิเศษ</t>
  </si>
  <si>
    <t>กลุ่มส่งเสริมการจัดการศึกษา/จัดสรรให้ 21 ร.ร.</t>
  </si>
  <si>
    <t>3.2.1</t>
  </si>
  <si>
    <t>กลุ่มนิเทศติดตามและประเมินผลการจัดการศึกษา /จัดสรรให้โรงเรียน</t>
  </si>
  <si>
    <t>ระบบ NEW GFMIS</t>
  </si>
  <si>
    <t>(นายคำโพธิ์  บุญสิงห์)</t>
  </si>
  <si>
    <t>โรงเรียนเจริญดีวิทยา</t>
  </si>
  <si>
    <t xml:space="preserve">กลุ่มนิเทศติดตามและประเมินผลการจัดการศึกษา       </t>
  </si>
  <si>
    <t xml:space="preserve">นางสาวเหมือนฝัน  จันทร์ประสิทธิ์ </t>
  </si>
  <si>
    <t>ส่งเสริม/นิเทศ/ร่วมใจประสิทธิ์/ร่วมจิตประสาท/รวมราษฎร์สามัคคี/รเจริญดีวิทยา</t>
  </si>
  <si>
    <t>กลุ่ม ICT</t>
  </si>
  <si>
    <t>ก</t>
  </si>
  <si>
    <t>1)</t>
  </si>
  <si>
    <t>2)</t>
  </si>
  <si>
    <t>3)</t>
  </si>
  <si>
    <t>ข</t>
  </si>
  <si>
    <t>1.1.2</t>
  </si>
  <si>
    <t>กลุ่มนิเทศติดตามและประเมินผลการจัดการศึกษา สุวรรณศรี</t>
  </si>
  <si>
    <t>กลุ่มนิเทศติดตามและประเมินผลการจัดการศึกษา เศรษฐพล</t>
  </si>
  <si>
    <t>กลุ่มส่งเสริมการจัดการศึกษา/วัดโปรยฝน</t>
  </si>
  <si>
    <t>กลุ่มนิเทศติดตามและประเมินผล วัดเขียนเขต</t>
  </si>
  <si>
    <t>ร.ร.</t>
  </si>
  <si>
    <t>บุคคล</t>
  </si>
  <si>
    <t>กลุ่มนืเทศติดตามและประเมินผลการจัดการศึกษา</t>
  </si>
  <si>
    <t>กลุ่มนิเทศติดตามและประเมินผลการจัดการศึกษา ดำเนินการเอง</t>
  </si>
  <si>
    <t>รายงานผลการเบิกจ่ายเงินงบประมาณ งบประจำเพื่อการบริหารจัดการสำนักงานและงบพัฒนาคุณภาพการศึกษา</t>
  </si>
  <si>
    <t>งบประมาณ</t>
  </si>
  <si>
    <t>ผลการเบิกจ่ายเงินงบประมาณ</t>
  </si>
  <si>
    <t>ผลการใช้จ่ายเงินงบประมาณ</t>
  </si>
  <si>
    <t>บาท</t>
  </si>
  <si>
    <t>%</t>
  </si>
  <si>
    <t>1.</t>
  </si>
  <si>
    <t>การเบิกจ่ายในภาพรวม(ทั้งปี)</t>
  </si>
  <si>
    <t>1.1</t>
  </si>
  <si>
    <t>1.2</t>
  </si>
  <si>
    <t>1.3</t>
  </si>
  <si>
    <t>1.4</t>
  </si>
  <si>
    <t>2.</t>
  </si>
  <si>
    <t xml:space="preserve">การเบิกจ่ายรายจ่ายประจำ </t>
  </si>
  <si>
    <t>2.1</t>
  </si>
  <si>
    <t>2.2</t>
  </si>
  <si>
    <t>2.4</t>
  </si>
  <si>
    <t>3.</t>
  </si>
  <si>
    <t>การเบิกจ่ายงบลงทุน(ทั้งปี)</t>
  </si>
  <si>
    <t>3.1</t>
  </si>
  <si>
    <t>3.2</t>
  </si>
  <si>
    <t>3.3</t>
  </si>
  <si>
    <t>3.4</t>
  </si>
  <si>
    <t>ก่อหนี้ผูกพัน</t>
  </si>
  <si>
    <t>อยู่ระหว่างขอกันไว้เบิกเหลื่อมปี</t>
  </si>
  <si>
    <t>เหลือจ่าย</t>
  </si>
  <si>
    <t>อยู่ระหว่างดำเนินการ</t>
  </si>
  <si>
    <t xml:space="preserve">ลงชื่อ   </t>
  </si>
  <si>
    <t xml:space="preserve">     (นางพัชรี  เรืองรุ่ง)</t>
  </si>
  <si>
    <t xml:space="preserve">  รายละเอียด 1</t>
  </si>
  <si>
    <t>สรุปผลการเบิกจ่ายและการใช้จ่ายฯ</t>
  </si>
  <si>
    <r>
      <rPr>
        <b/>
        <sz val="12"/>
        <rFont val="TH Sarabun New"/>
        <family val="2"/>
      </rPr>
      <t>เป็น</t>
    </r>
    <r>
      <rPr>
        <sz val="12"/>
        <rFont val="TH Sarabun New"/>
        <family val="2"/>
      </rPr>
      <t>ไปตามมาตรการภาครัฐ</t>
    </r>
  </si>
  <si>
    <r>
      <rPr>
        <b/>
        <sz val="12"/>
        <rFont val="TH Sarabun New"/>
        <family val="2"/>
      </rPr>
      <t>ไม่</t>
    </r>
    <r>
      <rPr>
        <sz val="12"/>
        <rFont val="TH Sarabun New"/>
        <family val="2"/>
      </rPr>
      <t>เป็นไปตามมาตรการภาครัฐ</t>
    </r>
  </si>
  <si>
    <t>ประธานคณะกรรมการติดตามเร่งรัด</t>
  </si>
  <si>
    <t xml:space="preserve">                   (นางสาวสุพิชสิริ ถิรวัฒนาพงศ์)     ติดตามเร่งรัดการเบิกจ่ายเงินฯ</t>
  </si>
  <si>
    <t xml:space="preserve">                          ตรวจสอบแล้วถูกต้อง</t>
  </si>
  <si>
    <t>ลงชื่อ                                  เลขานุการคณะกรรมการติดตามเร่งรัด</t>
  </si>
  <si>
    <t xml:space="preserve">                </t>
  </si>
  <si>
    <t xml:space="preserve">         ประธานคณะกรรมการติดตามเร่งรัด</t>
  </si>
  <si>
    <t>รายละเอียด 4</t>
  </si>
  <si>
    <t>กลุ่มนิเทศติดตามและประเมินผลการจัดการศึกษา กำหนดแล้วเสร็จ 6 กย 67</t>
  </si>
  <si>
    <t>กลุ่มนิเทศติดตามและประเมินผลการจัดการศึกษา (รอแจ้งการจัดสรร)</t>
  </si>
  <si>
    <t>3.9.2.3</t>
  </si>
  <si>
    <t>ร.ร. ร่วมใจประสิทธิ์ ร่วมจิตประสาท รวมราษฎร์สามัคคี เจริญดีวิทยา</t>
  </si>
  <si>
    <t>กลุ่มนโยบายและแผน จัดสรร 9 สค 67 ให้รร. 3 รร.</t>
  </si>
  <si>
    <t>โรงเรียนคุณภาพ</t>
  </si>
  <si>
    <t xml:space="preserve">กลุ่มส่งเสริมการศึกษาทางไกลเทคโนโลยีสารสนเทศและการสื่อสาร </t>
  </si>
  <si>
    <t xml:space="preserve">ICT/กลุ่มส่งเสริการจัดการศึกษา   </t>
  </si>
  <si>
    <t xml:space="preserve">นายชวาล  อ่อนแสง </t>
  </si>
  <si>
    <t>ร.ร.แสนจำหน่าย</t>
  </si>
  <si>
    <t>(นางสาวสุพิชสิริ ถิรวัฒนาพงศ์)</t>
  </si>
  <si>
    <t>การอนุมัติเงินงวด</t>
  </si>
  <si>
    <t>ปัญหาอุปสรรค</t>
  </si>
  <si>
    <t>1.2.1</t>
  </si>
  <si>
    <t>1.2.2</t>
  </si>
  <si>
    <t>1.2.3</t>
  </si>
  <si>
    <t>1.3.1</t>
  </si>
  <si>
    <t>1.4.1</t>
  </si>
  <si>
    <t>20005 68 05164 00000</t>
  </si>
  <si>
    <t>2.1.1.1</t>
  </si>
  <si>
    <t>2.1.1.2</t>
  </si>
  <si>
    <t>20004 68 0516500000</t>
  </si>
  <si>
    <t>ปี65</t>
  </si>
  <si>
    <t>2.3.3</t>
  </si>
  <si>
    <t>บริหารสัญญา</t>
  </si>
  <si>
    <t>4100484429 ยกเลิกงดตอกเข็มงวด 1</t>
  </si>
  <si>
    <t>งวดที่ 2  1,119,000 ครบ 11 พย 67</t>
  </si>
  <si>
    <t>งวดที่ 3 1,492,000 ครบ 10 ธค 67</t>
  </si>
  <si>
    <t>15 พย 67</t>
  </si>
  <si>
    <t>งบปี68 31,490,300 68ครั้งที่ 1 โอน14,330,500 บาท</t>
  </si>
  <si>
    <t>งวดที่ 4 บางส่วน 663,687.31 ครบ 9 มค 68</t>
  </si>
  <si>
    <t>งวดที่ 5  2,611,000 ครบ 8 กพ 68</t>
  </si>
  <si>
    <t>งวดที่ 6  2,611,000 ครบ 10 มีค 68</t>
  </si>
  <si>
    <t>งวดที่ 7  2,611,000 ครบ 9 เมย 68</t>
  </si>
  <si>
    <t>งวดที่ 8  2,984,000 ครบ 9 พค 68</t>
  </si>
  <si>
    <t>งวดที่ 9  1,492,000 ครบ 8 มิย 68</t>
  </si>
  <si>
    <t>งวดที่ 11  1,492,000 ครบ 6 กย 68</t>
  </si>
  <si>
    <t>งวดที่ 12  2,238,000 ครบ 6 ตค 68</t>
  </si>
  <si>
    <t>งวดที่ 13  2,238,000 ครบ 5 พย 68</t>
  </si>
  <si>
    <t>งวดที่ 14  2,984,000 ครบ 5 ธค 68</t>
  </si>
  <si>
    <t>งวดที่ 15  1,865,000 ครบ 5 มค 69</t>
  </si>
  <si>
    <t>งวดที่ 16  5,595,000 ครบ 18 กพ 69</t>
  </si>
  <si>
    <t>งบลงทุน  ค่าที่ดินและสิ่งก่อสร้าง 6811320</t>
  </si>
  <si>
    <t>2.3.1</t>
  </si>
  <si>
    <t>2.31.1</t>
  </si>
  <si>
    <t>ค</t>
  </si>
  <si>
    <t>แผนงานยุทธศาสตร์ : สร้างความเสมอภาคทางการศึกษา</t>
  </si>
  <si>
    <t>ค่าครุภัณฑ์</t>
  </si>
  <si>
    <t>สิ่งก่อสร้าง</t>
  </si>
  <si>
    <t xml:space="preserve">                                      </t>
  </si>
  <si>
    <t>ลงชื่อ                                                 เลขานุการคณะกรรมการติดตามเร่งรัด</t>
  </si>
  <si>
    <t xml:space="preserve">      ประธานคณะกรรมการติดตามเร่งรัด</t>
  </si>
  <si>
    <t>งบลงทุน ค่าครุภัณฑ์ 6711310</t>
  </si>
  <si>
    <t>กิจกรรมการจัดการศึกษาประถมศึกษาสำหรับโรงเรียนปกติ  /กิจกรรมการจัดการศึกษามัธยมศึกษาตอนต้นสำหรับโรงเรียนปกติ</t>
  </si>
  <si>
    <t>20004670516552018/20004670516405272</t>
  </si>
  <si>
    <t>ปรับปรุงแซมแซมอาคารสำนักงานและห้องเก็บของ</t>
  </si>
  <si>
    <t>ลงชื่อ                                     เลขานุการคณะกรรมการติดตามเร่งรัด</t>
  </si>
  <si>
    <t xml:space="preserve">        ประธานคณะกรรมการติดตามเร่งรัด</t>
  </si>
  <si>
    <t>สพป.ปทุมธานี เขต 2</t>
  </si>
  <si>
    <t>1.1.1.1</t>
  </si>
  <si>
    <t>กลุ่มพัฒนาครูและบุคลากรทางการศึกษา</t>
  </si>
  <si>
    <t>เป้าหมายการเบิกจ่ายตามมาตรการภาครัฐ (%)</t>
  </si>
  <si>
    <t>เป้าหมายการใช้จ่ายตามมาตรการภาครัฐ(%)</t>
  </si>
  <si>
    <t>ตรวจสอบแล้วถูกต้อง</t>
  </si>
  <si>
    <t>กลุ่มนิเทศติดตามและประเมินผล</t>
  </si>
  <si>
    <t>1.1.1.2</t>
  </si>
  <si>
    <t>เลขานุการคณะกรรมการติดตาม</t>
  </si>
  <si>
    <t>สำนักงานเขตพื้นที่การศึกษาประถมศึกษาปทุมธานี เขต 2</t>
  </si>
  <si>
    <t>กลุ่มนิเทศนติดตามและประเมินการจัดการศึกษา</t>
  </si>
  <si>
    <t>งบเงินอุดหนุน</t>
  </si>
  <si>
    <t>งบลงทุน 6711320</t>
  </si>
  <si>
    <t>รายละเอียด 2</t>
  </si>
  <si>
    <t>ผอ.สพป.ปท.2/รองผอ.สพป.ปท.2</t>
  </si>
  <si>
    <t>กลุ่มกฎหมายและคดี</t>
  </si>
  <si>
    <t xml:space="preserve">กลุ่มพัฒนาครูและบุคลากรทางการศึกษา </t>
  </si>
  <si>
    <t>กลุ่มนโยบายและแผน จัดสรร 28 มิ.ย. 68 ให้รร.ขนาดเล็ก 13 รร.</t>
  </si>
  <si>
    <t xml:space="preserve">กลุ่มนิเทศติดตามและประเมินผลการจัดการศึกษา ร.ร.วัดประยูรธรรมารามและคลองสิบสาม “ผิวราษฎรบำรุง”         </t>
  </si>
  <si>
    <t>จำลองลักษณ์ ก้อนทอง ร.ร.ชุมชนบึงบา</t>
  </si>
  <si>
    <t>เลขานุการคณะกรรมการติดตามเร่งรัดการใช้จ่ายเงินฯ</t>
  </si>
  <si>
    <t>(นางพัชรี  เรืองรุ่ง)</t>
  </si>
  <si>
    <t xml:space="preserve">   นักวิชาการเงินและบัญชีชำนาญการพิเศษ</t>
  </si>
  <si>
    <t xml:space="preserve">      ประธานคณะกรรมการติดตามเร่งรัดการใช้จ่ายเงินฯ</t>
  </si>
  <si>
    <t xml:space="preserve"> ผู้อำนวยการสำนักงานเขตพื้นที่การศึกษาประถมศึกษาปทุมธานี เขต 2</t>
  </si>
  <si>
    <t>(นายวิรุฬห์  แสงงาม)</t>
  </si>
  <si>
    <t>ชุมชนบึงบาและวัดลาดสนุ่น</t>
  </si>
  <si>
    <t>วัดมูลจินดารามและวัดลาดสนุ่นและชุมชนบึงบา</t>
  </si>
  <si>
    <t>กลุ่มอำนวยการ/ผอ.สพป.ปท.2</t>
  </si>
  <si>
    <t xml:space="preserve"> รองผู้อำนวยการสำนักงานเขตพื้นที่การศึกษา รักษาราชการแทน</t>
  </si>
  <si>
    <t>กิจกรรมการบริหารจัดการในเขตพื้นที่การศึกษา/กิจกรรมการจัดการศึกษาประถมศึกษาสำหรับโรงเรียนปกติ/กิจกรรมการสนับสนุนการศึกษาขั้นพื้นฐาน</t>
  </si>
  <si>
    <t xml:space="preserve">โรงเรียนวัดมูลจินดาราม โรงเรียนวัดลาดสนุ่น และโรงเรียนชุมชนบึงบา </t>
  </si>
  <si>
    <t xml:space="preserve">กลุ่มนิเทศนติดตามและประเมินการจัดการศึกษาร.ต.ณัฐภัทร จินาสุย </t>
  </si>
  <si>
    <t>ร.ร.ขนาดเล็ก/กลุ่มนโยบายและแผน</t>
  </si>
  <si>
    <t>กลุ่มนิเทศติดตามและประเมินผลการจัดการศึกษา/ชุมชนบึงบา โรงเรียนวัดอดิศรและโรงเรียนวัดเกตุประภา</t>
  </si>
  <si>
    <t>(นา(นางสาวสุพิชสิริ ถิรวัฒนาพงศ์)</t>
  </si>
  <si>
    <t>งวดที่ 10  1,492,000 ครบ 23 กค  68 ก่อได้เพียง1,357,812.69</t>
  </si>
  <si>
    <t>ลงชื่อ                                     ผู้จัดทำ</t>
  </si>
  <si>
    <t xml:space="preserve">              (นางพัชรี  เรืองรุ่ง)</t>
  </si>
  <si>
    <t xml:space="preserve">                                   ผู้อำนวยการสำนักงานเขตพื้นที่การศึกษาประถมศึกษาปทุมธานี เขต 2</t>
  </si>
  <si>
    <t xml:space="preserve">                                                            ตรวจสอบแล้วถูกต้อง</t>
  </si>
  <si>
    <t xml:space="preserve">        ลงชื่อ                                   ผู้จัดทำ</t>
  </si>
  <si>
    <t>การเบิกจ่ายและการใช้จ่ายเงินฯ</t>
  </si>
  <si>
    <t>2.3.5</t>
  </si>
  <si>
    <t>รายงานผลการเบิกจ่ายเงินกันไว้เบิกเหลื่อมปี งบประมาณประจำปี พ.ศ. 2568</t>
  </si>
  <si>
    <t>ครบ 30 ก.ย.68</t>
  </si>
  <si>
    <t>ศธ 04002/ว5187 ลว 21 ตค 67ครั้งที่ 5</t>
  </si>
  <si>
    <t>Po4100728818</t>
  </si>
  <si>
    <t xml:space="preserve">              (นางพัชรี  เรืองรุ่ง)     การเบิกจ่ายงบประมาณและการใช้จ่ายฯ                   </t>
  </si>
  <si>
    <t xml:space="preserve">        การเบิกจ่ายงบประมาณและการใช้จ่ายฯ</t>
  </si>
  <si>
    <t>งบลงทุน   6911320</t>
  </si>
  <si>
    <t>+ระบบการควบคุมฯ!C1099</t>
  </si>
  <si>
    <t>1.9.2</t>
  </si>
  <si>
    <t xml:space="preserve">                       (นางพัชรี  เรืองรุ่ง)           การเบิกจ่ายงบประมาณและการใช้จ่ายฯ</t>
  </si>
  <si>
    <t xml:space="preserve">       การเบิกจ่ายงบประมาณและการใช้จ่ายฯ</t>
  </si>
  <si>
    <t>ตามมาตรการเร่งรัดการเบิกจ่ายงบประมาณและการใช้จ่ายภาครัฐ ประจำปีงบประมาณ  พ.ศ. 2569</t>
  </si>
  <si>
    <t>หนังสือกรมบัญชีกลาง ด่วนที่สุด ที่ กค 0412.4/ว7516  ลงวันที่ 28 ตุลาคม 2568</t>
  </si>
  <si>
    <t>ไตรมาสที่ 1    ต.ค.68 - ธ.ค.68</t>
  </si>
  <si>
    <t>ไตรมาสที่ 2    ม.ค.69 - มี.ค.69</t>
  </si>
  <si>
    <t>ไตรมาสที่ 3    เม.ย.69 - มิ.ย.69</t>
  </si>
  <si>
    <t>ไตรมาสที่ 4    ก.ค.69 - ก.ย.69</t>
  </si>
  <si>
    <t>เร่งรัดการเบิกจ่ายและใช้จ่ายฯ</t>
  </si>
  <si>
    <t>การเบิกจ่ายงบประมาณและใช้จ่ายฯ</t>
  </si>
  <si>
    <t>ประจำปีงบประมาณ พ.ศ. 2569</t>
  </si>
  <si>
    <t>วัดเขียนเขต</t>
  </si>
  <si>
    <t>20004 69 00105 00000</t>
  </si>
  <si>
    <t>วัดมูลจินดาราม/วัดลาดสนุ่น/ชุมชนบึงบา</t>
  </si>
  <si>
    <t>งบรายจ่ายอื่น   6911500</t>
  </si>
  <si>
    <t>ลงชื่อ                                   เลขานุการคณะกรรมการติดตาม</t>
  </si>
  <si>
    <t xml:space="preserve">              (นางพัชรี  เรืองรุ่ง)   เร่งรัดการเบิกจ่ายงบประมาณและการใช้จ่ายฯ</t>
  </si>
  <si>
    <t>ลงชื่อ                                  ประธานคณะกรรมการติดตามเร่งรัด</t>
  </si>
  <si>
    <t>งบดำเนินงาน   69112xx</t>
  </si>
  <si>
    <t xml:space="preserve"> งบเงินอุดหนุน 6911410</t>
  </si>
  <si>
    <t xml:space="preserve"> การเบิกจ่ายงบประมาณและการใช้จ่ายฯ</t>
  </si>
  <si>
    <t xml:space="preserve">ศน.ไอลดา </t>
  </si>
  <si>
    <t>หน่วยตรวจสอบภายใน</t>
  </si>
  <si>
    <t>กลุ่มส่งเสริมการศึกษาทางไกลเทคโนโลยีสารสนเทศเพื่อการศึกษา</t>
  </si>
  <si>
    <t>ตรวจแล้วถูกต้อง</t>
  </si>
  <si>
    <t>นางสาวเบญจวรรณ นุชโส ร.ร.ธัญญสิทธิศิลป์</t>
  </si>
  <si>
    <t>ผอ.ศุภกร</t>
  </si>
  <si>
    <t>ศน.จิราภรณ์</t>
  </si>
  <si>
    <t>กลุ่มส่งเสริมการศึกษาทางไกลเทคโนโลยีสารสนเทศและการสื่อสาร</t>
  </si>
  <si>
    <t>นางจำลองลักษณ์ ก้อนทอง (ชุมชนบึงบา)</t>
  </si>
  <si>
    <t>ร.รและผอ.ธนณํฐ วัดเขียนเขต</t>
  </si>
  <si>
    <t xml:space="preserve">                     ตรวจสอบแล้วถูกต้อง</t>
  </si>
  <si>
    <t xml:space="preserve">              (นางพัชรี  เรืองรุ่ง) การเบิกจ่ายงบประมาณและการใช้จ่ายฯ</t>
  </si>
  <si>
    <r>
      <t xml:space="preserve">                                                               รายงานผลการเบิกจ่ายเงินงบประมาณ งบลงทุน   ประจำปีงบประมาณ พ.ศ. 2569                                </t>
    </r>
    <r>
      <rPr>
        <b/>
        <sz val="14"/>
        <color theme="0"/>
        <rFont val="TH Sarabun New"/>
        <family val="2"/>
      </rPr>
      <t xml:space="preserve"> รายละเอียด 2</t>
    </r>
  </si>
  <si>
    <t>งวดที่1   2,611,000 ครบ 11 ตค 67 แก้เป็น 1,997,387.31</t>
  </si>
  <si>
    <t>งวดที่ 4 บางส่วน 587,700 ครบ 9 มค 68 แก้เป็น 1,201,312.69</t>
  </si>
  <si>
    <t>กันไว้เบิกเหลื่อมปี</t>
  </si>
  <si>
    <t>โครงการพัฒนาข้าราชการครูและบุคลากรทางการศึกษา ก่อนแต่งตั้งให้ดำรงตำแหน่งผู้บริหารสถานศึกษา ในสังกัดสำนักงานคณะกรรมการการศึกษาขั้นพื้นฐาน ประจำปีงบประมาณ พ.ศ. 2569     1. ค่าใช้จ่ายในการเดินทางไปราชการเพื่อเข้าร่วมการพัฒนาฯ รุ่นที่ 2 ระยะที่ 1 ระหว่างวันที่ 9 – 12  กุมภาพันธ์  2569 ณ โรงแรมบางกอก พาเลส กรุงเทพมหานคร  จำนวนเงิน 4,000.-บาท นางสาวสุธีรา ศุขเขษม ครูโรงเรียนวัดคลองชัน , นางสาวสิริรัตน์ สังสุทธิ  ครูโรงเรียนชุมชนประชาธิปัตย์วิทยาคาร และนางสาวกาญจนา ไชยสะอาด ครู โรงเรียนวัดพิรุณศาสตร์  2.ค่าใช้จ่ายในการ        เดินทางไปราชการสำหรับวิทยากรพี่เลี้ยง โครงการพัฒนาข้าราชการครูและบุคลากรทางการศึกษาก่อนแต่งตั้งให้ดำรงตำแหน่งผู้บริหารสถานศึกษา ในสังกัดสพฐ. ประจำปีงบประมาณ พ.ศ. 2569 ในระยะที่ 2 และระยะที่ 3 ระหว่างวันที่ 16 กุมภาพันธ์ 2569 – 1 มีนาคม 2569 นายธนณัฐ ศิริวงษ์ ผอ.ร.ร.วัดเขียนเขต จำนวนเงิน 5,000 บาท</t>
  </si>
  <si>
    <t>ร.ร.วัดเขียนเขต นายธนณัฐ ศีละวงษ์</t>
  </si>
  <si>
    <t>โรงเรียนละ 3,000 บาท 10 ร.ร.</t>
  </si>
  <si>
    <t>กลุ่มDLICT</t>
  </si>
  <si>
    <t>กลุ่มส่งเสริมการจัดการศึกษา/เขียนเขต</t>
  </si>
  <si>
    <t>กลุ่มนิเทศติดตามและประเมินผลฯ/กลุ่มอำนวยการ</t>
  </si>
  <si>
    <t xml:space="preserve">                 ตรวจสอบแล้วถูกต้อง</t>
  </si>
  <si>
    <t>งบผูกพัน</t>
  </si>
  <si>
    <t xml:space="preserve">                                         ตรวจสอบแล้วถูกต้อง</t>
  </si>
  <si>
    <t xml:space="preserve">                      ตรวจสอบแล้วถูกต้อง</t>
  </si>
  <si>
    <t>กลุ่มนิเทศติดตามและประเมินผลการจัดการศึกษา(นางกานต์ระวี เกิดสมศรี)</t>
  </si>
  <si>
    <t>ผอ.สพป.ปทุมธานี เขต 2 และผอ.กลุ่มส่งเสริมการจัดการศึกษา</t>
  </si>
  <si>
    <t>นิเทศติดตามและประเมินผลการจัดการศึกษา</t>
  </si>
  <si>
    <t xml:space="preserve"> ลงชื่อ                                              ผู้จัดทำ</t>
  </si>
  <si>
    <t>ผลการเบิกจ่ายและใช้จ่ายเงินงบประมาณรายจ่าย ประจำปีงบประมาณ พ.ศ. 2569</t>
  </si>
  <si>
    <t>งบประมาณของสำนักงานคณะกรรมการการศึกษาขั้นพื้นฐาน</t>
  </si>
  <si>
    <t>กลุ่มนโยบายและแผนจัดสรรให้โรงเรียน</t>
  </si>
  <si>
    <t>ร.ร.ธัญญสิทธิศิลป</t>
  </si>
  <si>
    <t>ร.ร.จริญดีวิทยา รวมราษฎร์สามัคคีและร่วมจิตประสาท</t>
  </si>
  <si>
    <t>ส่งเสริมการจัดการศึกษา ร.ร.เจริญดีวิทยา</t>
  </si>
  <si>
    <t>ร.ร.อยู่ประชานุเคราห์</t>
  </si>
  <si>
    <t>รวมเบิกแทนกันทั้งสิ้น</t>
  </si>
  <si>
    <t>รวมงบประมาณและงบประมาณเบิกแทนกันทั้งสิ้น</t>
  </si>
  <si>
    <t>ประจำเดือนกันยายน 2569</t>
  </si>
  <si>
    <r>
      <rPr>
        <sz val="16"/>
        <color rgb="FFFF0000"/>
        <rFont val="TH Sarabun New"/>
        <family val="2"/>
      </rPr>
      <t>รวม</t>
    </r>
    <r>
      <rPr>
        <sz val="16"/>
        <color theme="1"/>
        <rFont val="TH Sarabun New"/>
        <family val="2"/>
      </rPr>
      <t>กิจกรรมบริหารจัดการในสำนักงานเขตพื้นที่การศึกษา/กิจกรรมการจัดการศึกษาประถมศึกษาฯ/กิจกรรมสนับสนุนการศึกษาขั้นพื้นฐาน</t>
    </r>
  </si>
  <si>
    <t>2.1.4</t>
  </si>
  <si>
    <t>2.1.5</t>
  </si>
  <si>
    <t>2.1.6</t>
  </si>
  <si>
    <t>2.2.2</t>
  </si>
  <si>
    <t>2.2.3</t>
  </si>
  <si>
    <t>2.2.4</t>
  </si>
  <si>
    <t>2.2.5</t>
  </si>
  <si>
    <t>2.2.6</t>
  </si>
  <si>
    <t>2.2.7</t>
  </si>
  <si>
    <t>2.2.8</t>
  </si>
  <si>
    <t>2.2.9</t>
  </si>
  <si>
    <t>การเบิกจ่ายงบประมาณและการใช้จ่าย</t>
  </si>
  <si>
    <t>ประจำเดือน กันยายน  2569</t>
  </si>
  <si>
    <t>โรงเรียนเจริญดีวิทยา รวมราษฎร์สามัคคี  ร่วมจิตประสาท และร่วมใจประสิทธิ์</t>
  </si>
  <si>
    <t>ร่วมใจ ร่วมจิต รวมราษฎร์ เจริญดี</t>
  </si>
  <si>
    <t>+'ควบคุมสิ่งก่อสร้าง 37001 '!D222</t>
  </si>
  <si>
    <r>
      <t xml:space="preserve">เบิกจ่ายและใช้จ่าย  ( </t>
    </r>
    <r>
      <rPr>
        <sz val="12"/>
        <rFont val="Tahoma"/>
        <family val="2"/>
      </rPr>
      <t>√</t>
    </r>
    <r>
      <rPr>
        <sz val="12"/>
        <rFont val="TH Sarabun New"/>
        <family val="2"/>
      </rPr>
      <t xml:space="preserve">  ) เป็น         (  ) ไม่เป็น   ตามมาตรการภาครัฐ        </t>
    </r>
  </si>
  <si>
    <r>
      <t xml:space="preserve">เบิกจ่ายและใช้จ่าย  ( </t>
    </r>
    <r>
      <rPr>
        <sz val="12"/>
        <rFont val="Tahoma"/>
        <family val="2"/>
      </rPr>
      <t>√</t>
    </r>
    <r>
      <rPr>
        <sz val="12"/>
        <rFont val="TH Sarabun New"/>
        <family val="2"/>
      </rPr>
      <t xml:space="preserve">  ) เป็น        (  ) ไม่เป็น   ตามมาตรการภาครัฐ        </t>
    </r>
  </si>
  <si>
    <r>
      <t xml:space="preserve">เบิกจ่ายและใช้จ่าย ( </t>
    </r>
    <r>
      <rPr>
        <sz val="12"/>
        <rFont val="Tahoma"/>
        <family val="2"/>
      </rPr>
      <t>√</t>
    </r>
    <r>
      <rPr>
        <sz val="12"/>
        <rFont val="TH Sarabun New"/>
        <family val="2"/>
      </rPr>
      <t xml:space="preserve">  ) เป็น           (  ) ไม่เป็น   ตามมาตรการภาครัฐ        </t>
    </r>
  </si>
  <si>
    <r>
      <t>ผลการเบิกจ่าย (</t>
    </r>
    <r>
      <rPr>
        <sz val="12"/>
        <rFont val="Tahoma"/>
        <family val="2"/>
      </rPr>
      <t>√</t>
    </r>
    <r>
      <rPr>
        <sz val="12"/>
        <rFont val="TH Sarabun New"/>
        <family val="2"/>
      </rPr>
      <t xml:space="preserve">) เป็น     ใช้จ่าย    ( </t>
    </r>
    <r>
      <rPr>
        <sz val="12"/>
        <rFont val="Tahoma"/>
        <family val="2"/>
      </rPr>
      <t>√</t>
    </r>
    <r>
      <rPr>
        <sz val="12"/>
        <rFont val="TH Sarabun New"/>
        <family val="2"/>
      </rPr>
      <t xml:space="preserve">) ไม่เป็น ตามมาตรการภาครัฐ        </t>
    </r>
  </si>
  <si>
    <r>
      <t xml:space="preserve">เบิกจ่ายและใช้จ่าย (  </t>
    </r>
    <r>
      <rPr>
        <sz val="12"/>
        <rFont val="Tahoma"/>
        <family val="2"/>
      </rPr>
      <t>√</t>
    </r>
    <r>
      <rPr>
        <sz val="12"/>
        <rFont val="TH Sarabun New"/>
        <family val="2"/>
      </rPr>
      <t xml:space="preserve"> ) เป็น         (   ) ไม่เป็น     ตามมาตรการภาครัฐ        </t>
    </r>
  </si>
  <si>
    <r>
      <t xml:space="preserve">เบิกจ่ายและใช้จ่าย (  </t>
    </r>
    <r>
      <rPr>
        <sz val="12"/>
        <rFont val="Tahoma"/>
        <family val="2"/>
      </rPr>
      <t>√</t>
    </r>
    <r>
      <rPr>
        <sz val="12"/>
        <rFont val="TH Sarabun New"/>
        <family val="2"/>
      </rPr>
      <t xml:space="preserve"> ) เป็น           (   ) ไม่เป็น     ตามมาตรการภาครัฐ        </t>
    </r>
  </si>
  <si>
    <r>
      <t xml:space="preserve">เบิกจ่ายและใช้จ่าย  (  </t>
    </r>
    <r>
      <rPr>
        <sz val="12"/>
        <rFont val="Tahoma"/>
        <family val="2"/>
      </rPr>
      <t>√</t>
    </r>
    <r>
      <rPr>
        <sz val="12"/>
        <rFont val="TH Sarabun New"/>
        <family val="2"/>
      </rPr>
      <t xml:space="preserve"> ) เป็น         (   ) ไม่เป็น     ตามมาตรการภาครัฐ        </t>
    </r>
  </si>
  <si>
    <r>
      <t>ผลการเบิกจ่าย (</t>
    </r>
    <r>
      <rPr>
        <sz val="12"/>
        <rFont val="Tahoma"/>
        <family val="2"/>
      </rPr>
      <t>√</t>
    </r>
    <r>
      <rPr>
        <sz val="12"/>
        <rFont val="TH Sarabun New"/>
        <family val="2"/>
      </rPr>
      <t xml:space="preserve">) เป็น               ใช้จ่าย  ( </t>
    </r>
    <r>
      <rPr>
        <sz val="12"/>
        <rFont val="Tahoma"/>
        <family val="2"/>
      </rPr>
      <t>√</t>
    </r>
    <r>
      <rPr>
        <sz val="12"/>
        <rFont val="TH Sarabun New"/>
        <family val="2"/>
      </rPr>
      <t xml:space="preserve">) ไม่เป็น ตามมาตรการภาครัฐ        </t>
    </r>
  </si>
  <si>
    <r>
      <t>ผลการเบิกจ่าย (</t>
    </r>
    <r>
      <rPr>
        <sz val="12"/>
        <rFont val="Tahoma"/>
        <family val="2"/>
      </rPr>
      <t>√</t>
    </r>
    <r>
      <rPr>
        <sz val="12"/>
        <rFont val="TH Sarabun New"/>
        <family val="2"/>
      </rPr>
      <t xml:space="preserve">) ไม่เป็น           ใช้จ่าย  ( </t>
    </r>
    <r>
      <rPr>
        <sz val="12"/>
        <rFont val="Tahoma"/>
        <family val="2"/>
      </rPr>
      <t>√</t>
    </r>
    <r>
      <rPr>
        <sz val="12"/>
        <rFont val="TH Sarabun New"/>
        <family val="2"/>
      </rPr>
      <t xml:space="preserve">) เป็น  ตามมาตรการภาครัฐ        </t>
    </r>
  </si>
  <si>
    <r>
      <t xml:space="preserve">เบิกจ่ายและใช้จ่าย (  </t>
    </r>
    <r>
      <rPr>
        <sz val="12"/>
        <rFont val="Tahoma"/>
        <family val="2"/>
      </rPr>
      <t>√</t>
    </r>
    <r>
      <rPr>
        <sz val="12"/>
        <rFont val="TH Sarabun New"/>
        <family val="2"/>
      </rPr>
      <t xml:space="preserve"> ) เป็น          (   ) ไม่เป็น     ตามมาตรการภาครัฐ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</si>
</sst>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87" formatCode="_(* #,##0.00_);_(* \(#,##0.00\);_(* &quot;-&quot;??_);_(@_)"/>
    <numFmt numFmtId="188" formatCode="_-* #,##0.0_-;\-* #,##0.0_-;_-* &quot;-&quot;??_-;_-@_-"/>
    <numFmt numFmtId="189" formatCode="_-* #,##0_-;\-* #,##0_-;_-* &quot;-&quot;??_-;_-@_-"/>
    <numFmt numFmtId="190" formatCode="0.0"/>
    <numFmt numFmtId="191" formatCode="_(* #,##0_);_(* \(#,##0\);_(* &quot;-&quot;??_);_(@_)"/>
  </numFmts>
  <fonts count="49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b/>
      <sz val="14"/>
      <color theme="1"/>
      <name val="TH Sarabun New"/>
      <family val="2"/>
    </font>
    <font>
      <sz val="14"/>
      <color theme="1"/>
      <name val="TH Sarabun New"/>
      <family val="2"/>
    </font>
    <font>
      <sz val="12"/>
      <color theme="1"/>
      <name val="TH Sarabun New"/>
      <family val="2"/>
    </font>
    <font>
      <sz val="14"/>
      <name val="TH Sarabun New"/>
      <family val="2"/>
    </font>
    <font>
      <sz val="14"/>
      <color theme="0"/>
      <name val="TH Sarabun New"/>
      <family val="2"/>
    </font>
    <font>
      <sz val="12"/>
      <name val="TH Sarabun New"/>
      <family val="2"/>
    </font>
    <font>
      <b/>
      <sz val="12"/>
      <name val="TH Sarabun New"/>
      <family val="2"/>
    </font>
    <font>
      <sz val="10"/>
      <name val="TH Sarabun New"/>
      <family val="2"/>
    </font>
    <font>
      <sz val="12"/>
      <color rgb="FFFF0000"/>
      <name val="TH Sarabun New"/>
      <family val="2"/>
    </font>
    <font>
      <sz val="12"/>
      <color theme="0"/>
      <name val="TH Sarabun New"/>
      <family val="2"/>
    </font>
    <font>
      <b/>
      <sz val="14"/>
      <name val="TH Sarabun New"/>
      <family val="2"/>
    </font>
    <font>
      <sz val="16"/>
      <color theme="1"/>
      <name val="TH Sarabun New"/>
      <family val="2"/>
    </font>
    <font>
      <sz val="10"/>
      <color theme="1"/>
      <name val="TH Sarabun New"/>
      <family val="2"/>
    </font>
    <font>
      <b/>
      <sz val="10"/>
      <color theme="1"/>
      <name val="TH Sarabun New"/>
      <family val="2"/>
    </font>
    <font>
      <sz val="10"/>
      <color theme="1"/>
      <name val="TH Sarabun New"/>
      <family val="2"/>
      <charset val="222"/>
    </font>
    <font>
      <sz val="12"/>
      <name val="TH SarabunIT๙"/>
      <family val="2"/>
    </font>
    <font>
      <sz val="10"/>
      <name val="TH Sarabun New"/>
      <family val="2"/>
      <charset val="222"/>
    </font>
    <font>
      <b/>
      <sz val="13"/>
      <name val="TH Sarabun New"/>
      <family val="2"/>
    </font>
    <font>
      <sz val="13"/>
      <name val="TH Sarabun New"/>
      <family val="2"/>
    </font>
    <font>
      <sz val="13"/>
      <color theme="1"/>
      <name val="TH Sarabun New"/>
      <family val="2"/>
    </font>
    <font>
      <sz val="10"/>
      <color rgb="FF000000"/>
      <name val="Tahoma"/>
      <family val="2"/>
      <scheme val="minor"/>
    </font>
    <font>
      <b/>
      <sz val="14"/>
      <color theme="0"/>
      <name val="TH Sarabun New"/>
      <family val="2"/>
    </font>
    <font>
      <sz val="11"/>
      <name val="TH Sarabun New"/>
      <family val="2"/>
    </font>
    <font>
      <sz val="12"/>
      <color rgb="FF000000"/>
      <name val="TH SarabunIT๙"/>
      <family val="2"/>
    </font>
    <font>
      <sz val="16"/>
      <name val="Angsana New"/>
      <family val="1"/>
    </font>
    <font>
      <sz val="12"/>
      <color theme="1"/>
      <name val="TH Sarabun New"/>
      <family val="2"/>
      <charset val="222"/>
    </font>
    <font>
      <sz val="12"/>
      <color rgb="FFFF0000"/>
      <name val="TH Sarabun New"/>
      <family val="2"/>
      <charset val="222"/>
    </font>
    <font>
      <sz val="12"/>
      <name val="TH Sarabun New"/>
      <family val="2"/>
      <charset val="222"/>
    </font>
    <font>
      <b/>
      <sz val="12"/>
      <name val="TH SarabunPSK"/>
      <family val="2"/>
      <charset val="222"/>
    </font>
    <font>
      <b/>
      <sz val="12"/>
      <color theme="0"/>
      <name val="TH Sarabun New"/>
      <family val="2"/>
    </font>
    <font>
      <sz val="16"/>
      <color theme="0"/>
      <name val="TH Sarabun New"/>
      <family val="2"/>
    </font>
    <font>
      <sz val="12"/>
      <name val="Tahoma"/>
      <family val="2"/>
    </font>
    <font>
      <sz val="12"/>
      <name val="TH SarabunPSK"/>
      <family val="2"/>
    </font>
    <font>
      <b/>
      <sz val="12"/>
      <color theme="1"/>
      <name val="TH Sarabun New"/>
      <family val="2"/>
      <charset val="222"/>
    </font>
    <font>
      <b/>
      <sz val="12"/>
      <name val="TH Sarabun New"/>
      <family val="2"/>
      <charset val="222"/>
    </font>
    <font>
      <sz val="12"/>
      <color theme="0"/>
      <name val="TH Sarabun New"/>
      <family val="2"/>
      <charset val="222"/>
    </font>
    <font>
      <sz val="9"/>
      <color theme="1"/>
      <name val="TH Sarabun New"/>
      <family val="2"/>
    </font>
    <font>
      <b/>
      <sz val="13"/>
      <color theme="1"/>
      <name val="TH Sarabun New"/>
      <family val="2"/>
    </font>
    <font>
      <b/>
      <sz val="16"/>
      <color theme="1"/>
      <name val="TH Sarabun New"/>
      <family val="2"/>
    </font>
    <font>
      <sz val="16"/>
      <name val="TH Sarabun New"/>
      <family val="2"/>
    </font>
    <font>
      <sz val="16"/>
      <color rgb="FFFF0000"/>
      <name val="TH Sarabun New"/>
      <family val="2"/>
    </font>
    <font>
      <b/>
      <sz val="16"/>
      <name val="TH Sarabun New"/>
      <family val="2"/>
    </font>
    <font>
      <b/>
      <sz val="16"/>
      <color rgb="FFFF0000"/>
      <name val="TH Sarabun New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1AD65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2DC8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5">
    <xf numFmtId="0" fontId="0" fillId="0" borderId="0"/>
    <xf numFmtId="187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26" fillId="0" borderId="0"/>
  </cellStyleXfs>
  <cellXfs count="1329">
    <xf numFmtId="0" fontId="0" fillId="0" borderId="0" xfId="0"/>
    <xf numFmtId="2" fontId="4" fillId="0" borderId="0" xfId="0" applyNumberFormat="1" applyFont="1"/>
    <xf numFmtId="0" fontId="4" fillId="0" borderId="0" xfId="0" applyFont="1"/>
    <xf numFmtId="187" fontId="4" fillId="0" borderId="0" xfId="1" applyFont="1"/>
    <xf numFmtId="187" fontId="4" fillId="0" borderId="0" xfId="1" applyFont="1" applyAlignment="1">
      <alignment horizontal="right"/>
    </xf>
    <xf numFmtId="0" fontId="4" fillId="0" borderId="3" xfId="0" applyFont="1" applyBorder="1"/>
    <xf numFmtId="0" fontId="0" fillId="0" borderId="0" xfId="0" applyAlignment="1">
      <alignment vertical="top"/>
    </xf>
    <xf numFmtId="2" fontId="6" fillId="17" borderId="8" xfId="0" applyNumberFormat="1" applyFont="1" applyFill="1" applyBorder="1" applyAlignment="1">
      <alignment horizontal="center" vertical="center" wrapText="1"/>
    </xf>
    <xf numFmtId="2" fontId="6" fillId="17" borderId="12" xfId="0" applyNumberFormat="1" applyFont="1" applyFill="1" applyBorder="1" applyAlignment="1">
      <alignment horizontal="center" vertical="center" wrapText="1"/>
    </xf>
    <xf numFmtId="43" fontId="7" fillId="15" borderId="6" xfId="0" applyNumberFormat="1" applyFont="1" applyFill="1" applyBorder="1" applyAlignment="1">
      <alignment vertical="top"/>
    </xf>
    <xf numFmtId="0" fontId="7" fillId="15" borderId="6" xfId="0" applyFont="1" applyFill="1" applyBorder="1" applyAlignment="1">
      <alignment vertical="top" wrapText="1"/>
    </xf>
    <xf numFmtId="187" fontId="7" fillId="6" borderId="6" xfId="1" applyFont="1" applyFill="1" applyBorder="1"/>
    <xf numFmtId="187" fontId="7" fillId="11" borderId="6" xfId="1" applyFont="1" applyFill="1" applyBorder="1"/>
    <xf numFmtId="187" fontId="7" fillId="6" borderId="6" xfId="1" applyFont="1" applyFill="1" applyBorder="1" applyAlignment="1">
      <alignment vertical="top"/>
    </xf>
    <xf numFmtId="187" fontId="7" fillId="7" borderId="6" xfId="1" applyFont="1" applyFill="1" applyBorder="1"/>
    <xf numFmtId="187" fontId="7" fillId="7" borderId="6" xfId="1" applyFont="1" applyFill="1" applyBorder="1" applyAlignment="1">
      <alignment vertical="top"/>
    </xf>
    <xf numFmtId="2" fontId="7" fillId="9" borderId="6" xfId="1" applyNumberFormat="1" applyFont="1" applyFill="1" applyBorder="1" applyAlignment="1">
      <alignment vertical="top" wrapText="1"/>
    </xf>
    <xf numFmtId="187" fontId="7" fillId="9" borderId="6" xfId="1" applyFont="1" applyFill="1" applyBorder="1" applyAlignment="1">
      <alignment vertical="top"/>
    </xf>
    <xf numFmtId="187" fontId="7" fillId="15" borderId="6" xfId="1" applyFont="1" applyFill="1" applyBorder="1" applyAlignment="1">
      <alignment vertical="top"/>
    </xf>
    <xf numFmtId="187" fontId="7" fillId="9" borderId="6" xfId="1" applyFont="1" applyFill="1" applyBorder="1"/>
    <xf numFmtId="0" fontId="8" fillId="0" borderId="0" xfId="0" applyFont="1"/>
    <xf numFmtId="0" fontId="7" fillId="0" borderId="0" xfId="0" applyFont="1"/>
    <xf numFmtId="0" fontId="9" fillId="0" borderId="0" xfId="0" applyFont="1"/>
    <xf numFmtId="0" fontId="7" fillId="0" borderId="0" xfId="0" applyFont="1" applyAlignment="1">
      <alignment horizontal="right"/>
    </xf>
    <xf numFmtId="0" fontId="10" fillId="0" borderId="0" xfId="0" applyFont="1"/>
    <xf numFmtId="0" fontId="7" fillId="6" borderId="6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 wrapText="1"/>
    </xf>
    <xf numFmtId="0" fontId="11" fillId="6" borderId="6" xfId="0" applyFont="1" applyFill="1" applyBorder="1" applyAlignment="1">
      <alignment horizontal="center" vertical="center"/>
    </xf>
    <xf numFmtId="2" fontId="11" fillId="9" borderId="6" xfId="0" applyNumberFormat="1" applyFont="1" applyFill="1" applyBorder="1" applyAlignment="1">
      <alignment vertical="top" wrapText="1"/>
    </xf>
    <xf numFmtId="2" fontId="11" fillId="9" borderId="6" xfId="0" applyNumberFormat="1" applyFont="1" applyFill="1" applyBorder="1" applyAlignment="1">
      <alignment horizontal="justify" vertical="top"/>
    </xf>
    <xf numFmtId="2" fontId="11" fillId="7" borderId="6" xfId="0" applyNumberFormat="1" applyFont="1" applyFill="1" applyBorder="1" applyAlignment="1">
      <alignment vertical="top"/>
    </xf>
    <xf numFmtId="2" fontId="11" fillId="7" borderId="6" xfId="0" applyNumberFormat="1" applyFont="1" applyFill="1" applyBorder="1" applyAlignment="1">
      <alignment vertical="top" wrapText="1"/>
    </xf>
    <xf numFmtId="2" fontId="11" fillId="7" borderId="6" xfId="0" applyNumberFormat="1" applyFont="1" applyFill="1" applyBorder="1" applyAlignment="1">
      <alignment horizontal="justify" vertical="top"/>
    </xf>
    <xf numFmtId="0" fontId="11" fillId="0" borderId="6" xfId="0" applyFont="1" applyBorder="1" applyAlignment="1">
      <alignment horizontal="left" vertical="top" wrapText="1"/>
    </xf>
    <xf numFmtId="49" fontId="11" fillId="0" borderId="6" xfId="0" applyNumberFormat="1" applyFont="1" applyBorder="1" applyAlignment="1">
      <alignment horizontal="left" vertical="top" wrapText="1"/>
    </xf>
    <xf numFmtId="2" fontId="11" fillId="6" borderId="6" xfId="0" applyNumberFormat="1" applyFont="1" applyFill="1" applyBorder="1" applyAlignment="1">
      <alignment vertical="top" wrapText="1"/>
    </xf>
    <xf numFmtId="2" fontId="8" fillId="6" borderId="6" xfId="0" applyNumberFormat="1" applyFont="1" applyFill="1" applyBorder="1" applyAlignment="1">
      <alignment vertical="top" wrapText="1"/>
    </xf>
    <xf numFmtId="0" fontId="11" fillId="9" borderId="6" xfId="0" applyFont="1" applyFill="1" applyBorder="1" applyAlignment="1">
      <alignment horizontal="left" vertical="top" wrapText="1"/>
    </xf>
    <xf numFmtId="2" fontId="8" fillId="9" borderId="6" xfId="0" applyNumberFormat="1" applyFont="1" applyFill="1" applyBorder="1" applyAlignment="1">
      <alignment vertical="top" wrapText="1"/>
    </xf>
    <xf numFmtId="0" fontId="11" fillId="6" borderId="6" xfId="0" applyFont="1" applyFill="1" applyBorder="1" applyAlignment="1">
      <alignment horizontal="left" vertical="top" wrapText="1"/>
    </xf>
    <xf numFmtId="2" fontId="11" fillId="9" borderId="6" xfId="0" applyNumberFormat="1" applyFont="1" applyFill="1" applyBorder="1" applyAlignment="1">
      <alignment horizontal="left" vertical="top" wrapText="1"/>
    </xf>
    <xf numFmtId="0" fontId="11" fillId="9" borderId="6" xfId="0" applyFont="1" applyFill="1" applyBorder="1" applyAlignment="1">
      <alignment vertical="top"/>
    </xf>
    <xf numFmtId="0" fontId="11" fillId="9" borderId="6" xfId="0" applyFont="1" applyFill="1" applyBorder="1" applyAlignment="1">
      <alignment horizontal="justify" vertical="top"/>
    </xf>
    <xf numFmtId="0" fontId="11" fillId="7" borderId="6" xfId="0" applyFont="1" applyFill="1" applyBorder="1" applyAlignment="1">
      <alignment horizontal="left" vertical="top" wrapText="1"/>
    </xf>
    <xf numFmtId="49" fontId="11" fillId="7" borderId="6" xfId="0" applyNumberFormat="1" applyFont="1" applyFill="1" applyBorder="1" applyAlignment="1">
      <alignment horizontal="left" vertical="top" wrapText="1"/>
    </xf>
    <xf numFmtId="2" fontId="11" fillId="0" borderId="6" xfId="0" applyNumberFormat="1" applyFont="1" applyBorder="1" applyAlignment="1">
      <alignment horizontal="left" vertical="top" wrapText="1"/>
    </xf>
    <xf numFmtId="0" fontId="11" fillId="7" borderId="6" xfId="0" applyFont="1" applyFill="1" applyBorder="1" applyAlignment="1">
      <alignment vertical="top"/>
    </xf>
    <xf numFmtId="0" fontId="11" fillId="16" borderId="6" xfId="0" applyFont="1" applyFill="1" applyBorder="1" applyAlignment="1">
      <alignment horizontal="left" vertical="top"/>
    </xf>
    <xf numFmtId="0" fontId="13" fillId="0" borderId="6" xfId="0" applyFont="1" applyBorder="1" applyAlignment="1">
      <alignment vertical="top" wrapText="1"/>
    </xf>
    <xf numFmtId="0" fontId="11" fillId="0" borderId="6" xfId="0" applyFont="1" applyBorder="1" applyAlignment="1">
      <alignment vertical="top" wrapText="1"/>
    </xf>
    <xf numFmtId="0" fontId="11" fillId="24" borderId="6" xfId="0" applyFont="1" applyFill="1" applyBorder="1" applyAlignment="1">
      <alignment vertical="top"/>
    </xf>
    <xf numFmtId="0" fontId="11" fillId="0" borderId="6" xfId="0" applyFont="1" applyBorder="1" applyAlignment="1">
      <alignment vertical="top"/>
    </xf>
    <xf numFmtId="0" fontId="11" fillId="6" borderId="6" xfId="0" applyFont="1" applyFill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2" fontId="8" fillId="0" borderId="6" xfId="0" applyNumberFormat="1" applyFont="1" applyBorder="1" applyAlignment="1">
      <alignment vertical="top" wrapText="1"/>
    </xf>
    <xf numFmtId="2" fontId="8" fillId="0" borderId="13" xfId="0" applyNumberFormat="1" applyFont="1" applyBorder="1" applyAlignment="1">
      <alignment vertical="top" wrapText="1"/>
    </xf>
    <xf numFmtId="190" fontId="8" fillId="16" borderId="6" xfId="0" applyNumberFormat="1" applyFont="1" applyFill="1" applyBorder="1" applyAlignment="1">
      <alignment horizontal="center" vertical="top"/>
    </xf>
    <xf numFmtId="0" fontId="11" fillId="6" borderId="6" xfId="0" applyFont="1" applyFill="1" applyBorder="1" applyAlignment="1">
      <alignment vertical="top" wrapText="1"/>
    </xf>
    <xf numFmtId="0" fontId="8" fillId="0" borderId="6" xfId="0" applyFont="1" applyBorder="1" applyAlignment="1">
      <alignment vertical="top" wrapText="1"/>
    </xf>
    <xf numFmtId="2" fontId="8" fillId="16" borderId="6" xfId="0" applyNumberFormat="1" applyFont="1" applyFill="1" applyBorder="1" applyAlignment="1">
      <alignment vertical="top" wrapText="1"/>
    </xf>
    <xf numFmtId="0" fontId="8" fillId="16" borderId="6" xfId="0" applyFont="1" applyFill="1" applyBorder="1" applyAlignment="1">
      <alignment horizontal="left" vertical="top"/>
    </xf>
    <xf numFmtId="2" fontId="8" fillId="7" borderId="6" xfId="0" applyNumberFormat="1" applyFont="1" applyFill="1" applyBorder="1" applyAlignment="1">
      <alignment vertical="top"/>
    </xf>
    <xf numFmtId="2" fontId="8" fillId="11" borderId="6" xfId="0" applyNumberFormat="1" applyFont="1" applyFill="1" applyBorder="1" applyAlignment="1">
      <alignment vertical="top" wrapText="1"/>
    </xf>
    <xf numFmtId="0" fontId="11" fillId="11" borderId="6" xfId="0" applyFont="1" applyFill="1" applyBorder="1" applyAlignment="1">
      <alignment vertical="top"/>
    </xf>
    <xf numFmtId="0" fontId="11" fillId="8" borderId="6" xfId="0" applyFont="1" applyFill="1" applyBorder="1" applyAlignment="1">
      <alignment vertical="top"/>
    </xf>
    <xf numFmtId="2" fontId="8" fillId="9" borderId="6" xfId="0" applyNumberFormat="1" applyFont="1" applyFill="1" applyBorder="1" applyAlignment="1">
      <alignment vertical="top"/>
    </xf>
    <xf numFmtId="2" fontId="8" fillId="0" borderId="6" xfId="0" applyNumberFormat="1" applyFont="1" applyBorder="1" applyAlignment="1">
      <alignment vertical="top"/>
    </xf>
    <xf numFmtId="2" fontId="8" fillId="0" borderId="6" xfId="0" applyNumberFormat="1" applyFont="1" applyBorder="1" applyAlignment="1">
      <alignment horizontal="center" vertical="top"/>
    </xf>
    <xf numFmtId="2" fontId="11" fillId="0" borderId="6" xfId="0" applyNumberFormat="1" applyFont="1" applyBorder="1" applyAlignment="1">
      <alignment horizontal="center" vertical="top"/>
    </xf>
    <xf numFmtId="0" fontId="11" fillId="3" borderId="6" xfId="0" applyFont="1" applyFill="1" applyBorder="1"/>
    <xf numFmtId="0" fontId="7" fillId="6" borderId="0" xfId="0" applyFont="1" applyFill="1" applyAlignment="1">
      <alignment horizontal="center"/>
    </xf>
    <xf numFmtId="43" fontId="7" fillId="0" borderId="0" xfId="2" applyFont="1" applyBorder="1" applyAlignment="1">
      <alignment horizontal="left"/>
    </xf>
    <xf numFmtId="43" fontId="17" fillId="0" borderId="0" xfId="0" applyNumberFormat="1" applyFont="1" applyAlignment="1">
      <alignment horizontal="center"/>
    </xf>
    <xf numFmtId="0" fontId="11" fillId="0" borderId="0" xfId="0" applyFont="1"/>
    <xf numFmtId="43" fontId="9" fillId="0" borderId="0" xfId="2" applyFont="1" applyBorder="1" applyAlignment="1">
      <alignment horizontal="left"/>
    </xf>
    <xf numFmtId="0" fontId="9" fillId="0" borderId="0" xfId="0" applyFont="1" applyAlignment="1">
      <alignment horizontal="left"/>
    </xf>
    <xf numFmtId="0" fontId="11" fillId="6" borderId="0" xfId="0" applyFont="1" applyFill="1"/>
    <xf numFmtId="43" fontId="10" fillId="0" borderId="0" xfId="2" applyFont="1" applyBorder="1" applyAlignment="1"/>
    <xf numFmtId="0" fontId="15" fillId="0" borderId="0" xfId="0" applyFont="1"/>
    <xf numFmtId="187" fontId="11" fillId="0" borderId="0" xfId="1" applyFont="1" applyBorder="1" applyAlignment="1">
      <alignment horizontal="center"/>
    </xf>
    <xf numFmtId="187" fontId="8" fillId="0" borderId="0" xfId="0" applyNumberFormat="1" applyFont="1"/>
    <xf numFmtId="0" fontId="15" fillId="6" borderId="0" xfId="0" applyFont="1" applyFill="1"/>
    <xf numFmtId="0" fontId="20" fillId="6" borderId="6" xfId="0" applyFont="1" applyFill="1" applyBorder="1" applyAlignment="1">
      <alignment horizontal="center" vertical="center"/>
    </xf>
    <xf numFmtId="2" fontId="7" fillId="6" borderId="6" xfId="0" applyNumberFormat="1" applyFont="1" applyFill="1" applyBorder="1" applyAlignment="1">
      <alignment horizontal="center" vertical="center" wrapText="1"/>
    </xf>
    <xf numFmtId="0" fontId="20" fillId="11" borderId="6" xfId="0" applyFont="1" applyFill="1" applyBorder="1" applyAlignment="1">
      <alignment horizontal="center" vertical="top"/>
    </xf>
    <xf numFmtId="187" fontId="8" fillId="11" borderId="6" xfId="0" applyNumberFormat="1" applyFont="1" applyFill="1" applyBorder="1" applyAlignment="1">
      <alignment horizontal="center" vertical="top"/>
    </xf>
    <xf numFmtId="2" fontId="8" fillId="15" borderId="6" xfId="1" applyNumberFormat="1" applyFont="1" applyFill="1" applyBorder="1" applyAlignment="1">
      <alignment horizontal="left" vertical="top" wrapText="1"/>
    </xf>
    <xf numFmtId="187" fontId="8" fillId="15" borderId="6" xfId="1" applyFont="1" applyFill="1" applyBorder="1" applyAlignment="1">
      <alignment vertical="top"/>
    </xf>
    <xf numFmtId="2" fontId="8" fillId="15" borderId="6" xfId="1" applyNumberFormat="1" applyFont="1" applyFill="1" applyBorder="1" applyAlignment="1">
      <alignment vertical="top"/>
    </xf>
    <xf numFmtId="2" fontId="8" fillId="9" borderId="6" xfId="1" applyNumberFormat="1" applyFont="1" applyFill="1" applyBorder="1" applyAlignment="1">
      <alignment vertical="top"/>
    </xf>
    <xf numFmtId="189" fontId="20" fillId="7" borderId="6" xfId="1" applyNumberFormat="1" applyFont="1" applyFill="1" applyBorder="1" applyAlignment="1">
      <alignment vertical="top"/>
    </xf>
    <xf numFmtId="187" fontId="8" fillId="7" borderId="6" xfId="1" applyFont="1" applyFill="1" applyBorder="1" applyAlignment="1">
      <alignment vertical="top"/>
    </xf>
    <xf numFmtId="2" fontId="8" fillId="7" borderId="6" xfId="1" applyNumberFormat="1" applyFont="1" applyFill="1" applyBorder="1" applyAlignment="1">
      <alignment vertical="top"/>
    </xf>
    <xf numFmtId="188" fontId="20" fillId="6" borderId="6" xfId="1" applyNumberFormat="1" applyFont="1" applyFill="1" applyBorder="1" applyAlignment="1">
      <alignment vertical="top"/>
    </xf>
    <xf numFmtId="187" fontId="8" fillId="6" borderId="6" xfId="1" applyFont="1" applyFill="1" applyBorder="1" applyAlignment="1">
      <alignment vertical="top"/>
    </xf>
    <xf numFmtId="187" fontId="11" fillId="6" borderId="6" xfId="1" applyFont="1" applyFill="1" applyBorder="1" applyAlignment="1">
      <alignment vertical="top"/>
    </xf>
    <xf numFmtId="188" fontId="20" fillId="9" borderId="6" xfId="1" applyNumberFormat="1" applyFont="1" applyFill="1" applyBorder="1" applyAlignment="1">
      <alignment vertical="top"/>
    </xf>
    <xf numFmtId="187" fontId="8" fillId="9" borderId="6" xfId="1" applyFont="1" applyFill="1" applyBorder="1" applyAlignment="1">
      <alignment vertical="top"/>
    </xf>
    <xf numFmtId="187" fontId="11" fillId="6" borderId="6" xfId="0" applyNumberFormat="1" applyFont="1" applyFill="1" applyBorder="1" applyAlignment="1">
      <alignment vertical="top" wrapText="1"/>
    </xf>
    <xf numFmtId="187" fontId="11" fillId="4" borderId="6" xfId="0" applyNumberFormat="1" applyFont="1" applyFill="1" applyBorder="1" applyAlignment="1">
      <alignment vertical="top" wrapText="1"/>
    </xf>
    <xf numFmtId="187" fontId="11" fillId="6" borderId="6" xfId="0" applyNumberFormat="1" applyFont="1" applyFill="1" applyBorder="1" applyAlignment="1">
      <alignment vertical="top"/>
    </xf>
    <xf numFmtId="188" fontId="8" fillId="9" borderId="6" xfId="1" applyNumberFormat="1" applyFont="1" applyFill="1" applyBorder="1" applyAlignment="1">
      <alignment vertical="top" wrapText="1"/>
    </xf>
    <xf numFmtId="188" fontId="8" fillId="9" borderId="6" xfId="1" applyNumberFormat="1" applyFont="1" applyFill="1" applyBorder="1" applyAlignment="1">
      <alignment vertical="top"/>
    </xf>
    <xf numFmtId="187" fontId="11" fillId="9" borderId="6" xfId="0" applyNumberFormat="1" applyFont="1" applyFill="1" applyBorder="1" applyAlignment="1">
      <alignment vertical="top"/>
    </xf>
    <xf numFmtId="188" fontId="20" fillId="7" borderId="6" xfId="1" applyNumberFormat="1" applyFont="1" applyFill="1" applyBorder="1" applyAlignment="1">
      <alignment vertical="top"/>
    </xf>
    <xf numFmtId="2" fontId="8" fillId="7" borderId="6" xfId="0" applyNumberFormat="1" applyFont="1" applyFill="1" applyBorder="1" applyAlignment="1">
      <alignment vertical="top" wrapText="1"/>
    </xf>
    <xf numFmtId="187" fontId="11" fillId="7" borderId="6" xfId="0" applyNumberFormat="1" applyFont="1" applyFill="1" applyBorder="1" applyAlignment="1">
      <alignment vertical="top"/>
    </xf>
    <xf numFmtId="0" fontId="11" fillId="9" borderId="6" xfId="0" applyFont="1" applyFill="1" applyBorder="1" applyAlignment="1">
      <alignment vertical="top" wrapText="1"/>
    </xf>
    <xf numFmtId="187" fontId="11" fillId="7" borderId="6" xfId="0" applyNumberFormat="1" applyFont="1" applyFill="1" applyBorder="1" applyAlignment="1">
      <alignment horizontal="left" vertical="top" wrapText="1"/>
    </xf>
    <xf numFmtId="188" fontId="8" fillId="6" borderId="6" xfId="1" applyNumberFormat="1" applyFont="1" applyFill="1" applyBorder="1" applyAlignment="1">
      <alignment vertical="top" wrapText="1"/>
    </xf>
    <xf numFmtId="2" fontId="11" fillId="7" borderId="6" xfId="1" applyNumberFormat="1" applyFont="1" applyFill="1" applyBorder="1" applyAlignment="1">
      <alignment horizontal="left" vertical="top" wrapText="1"/>
    </xf>
    <xf numFmtId="189" fontId="20" fillId="6" borderId="6" xfId="1" applyNumberFormat="1" applyFont="1" applyFill="1" applyBorder="1" applyAlignment="1">
      <alignment vertical="top"/>
    </xf>
    <xf numFmtId="187" fontId="11" fillId="7" borderId="6" xfId="1" applyFont="1" applyFill="1" applyBorder="1" applyAlignment="1">
      <alignment horizontal="left" vertical="top" wrapText="1"/>
    </xf>
    <xf numFmtId="49" fontId="8" fillId="6" borderId="6" xfId="1" applyNumberFormat="1" applyFont="1" applyFill="1" applyBorder="1" applyAlignment="1">
      <alignment vertical="top" wrapText="1"/>
    </xf>
    <xf numFmtId="0" fontId="11" fillId="19" borderId="6" xfId="3" applyFont="1" applyFill="1" applyBorder="1" applyAlignment="1">
      <alignment horizontal="left" vertical="center" wrapText="1" shrinkToFit="1"/>
    </xf>
    <xf numFmtId="0" fontId="20" fillId="15" borderId="6" xfId="0" applyFont="1" applyFill="1" applyBorder="1" applyAlignment="1">
      <alignment horizontal="center" vertical="top"/>
    </xf>
    <xf numFmtId="187" fontId="8" fillId="15" borderId="6" xfId="0" applyNumberFormat="1" applyFont="1" applyFill="1" applyBorder="1" applyAlignment="1">
      <alignment horizontal="center" vertical="top"/>
    </xf>
    <xf numFmtId="0" fontId="20" fillId="16" borderId="6" xfId="0" applyFont="1" applyFill="1" applyBorder="1" applyAlignment="1">
      <alignment horizontal="center" vertical="top"/>
    </xf>
    <xf numFmtId="187" fontId="8" fillId="16" borderId="6" xfId="0" applyNumberFormat="1" applyFont="1" applyFill="1" applyBorder="1" applyAlignment="1">
      <alignment horizontal="center" vertical="top"/>
    </xf>
    <xf numFmtId="187" fontId="11" fillId="16" borderId="6" xfId="0" applyNumberFormat="1" applyFont="1" applyFill="1" applyBorder="1" applyAlignment="1">
      <alignment vertical="top"/>
    </xf>
    <xf numFmtId="0" fontId="20" fillId="6" borderId="6" xfId="0" applyFont="1" applyFill="1" applyBorder="1" applyAlignment="1">
      <alignment horizontal="center" vertical="top"/>
    </xf>
    <xf numFmtId="187" fontId="8" fillId="6" borderId="6" xfId="0" applyNumberFormat="1" applyFont="1" applyFill="1" applyBorder="1" applyAlignment="1">
      <alignment horizontal="center" vertical="top"/>
    </xf>
    <xf numFmtId="187" fontId="11" fillId="6" borderId="6" xfId="0" applyNumberFormat="1" applyFont="1" applyFill="1" applyBorder="1" applyAlignment="1">
      <alignment horizontal="center" vertical="top"/>
    </xf>
    <xf numFmtId="0" fontId="20" fillId="7" borderId="6" xfId="0" applyFont="1" applyFill="1" applyBorder="1" applyAlignment="1">
      <alignment horizontal="center" vertical="top"/>
    </xf>
    <xf numFmtId="187" fontId="8" fillId="7" borderId="6" xfId="0" applyNumberFormat="1" applyFont="1" applyFill="1" applyBorder="1" applyAlignment="1">
      <alignment horizontal="center" vertical="top"/>
    </xf>
    <xf numFmtId="2" fontId="8" fillId="15" borderId="6" xfId="0" applyNumberFormat="1" applyFont="1" applyFill="1" applyBorder="1" applyAlignment="1">
      <alignment vertical="top" wrapText="1"/>
    </xf>
    <xf numFmtId="0" fontId="11" fillId="7" borderId="6" xfId="0" applyFont="1" applyFill="1" applyBorder="1" applyAlignment="1">
      <alignment horizontal="left" vertical="top"/>
    </xf>
    <xf numFmtId="190" fontId="20" fillId="16" borderId="6" xfId="0" applyNumberFormat="1" applyFont="1" applyFill="1" applyBorder="1" applyAlignment="1">
      <alignment horizontal="center" vertical="top"/>
    </xf>
    <xf numFmtId="2" fontId="20" fillId="7" borderId="6" xfId="0" applyNumberFormat="1" applyFont="1" applyFill="1" applyBorder="1" applyAlignment="1">
      <alignment horizontal="center" vertical="top"/>
    </xf>
    <xf numFmtId="187" fontId="8" fillId="7" borderId="6" xfId="1" applyFont="1" applyFill="1" applyBorder="1" applyAlignment="1">
      <alignment horizontal="center" vertical="top"/>
    </xf>
    <xf numFmtId="2" fontId="11" fillId="7" borderId="6" xfId="0" applyNumberFormat="1" applyFont="1" applyFill="1" applyBorder="1" applyAlignment="1">
      <alignment horizontal="left" vertical="top"/>
    </xf>
    <xf numFmtId="2" fontId="8" fillId="16" borderId="6" xfId="0" applyNumberFormat="1" applyFont="1" applyFill="1" applyBorder="1" applyAlignment="1">
      <alignment vertical="top"/>
    </xf>
    <xf numFmtId="0" fontId="20" fillId="25" borderId="6" xfId="0" applyFont="1" applyFill="1" applyBorder="1" applyAlignment="1">
      <alignment horizontal="center" vertical="top"/>
    </xf>
    <xf numFmtId="2" fontId="8" fillId="25" borderId="6" xfId="0" applyNumberFormat="1" applyFont="1" applyFill="1" applyBorder="1" applyAlignment="1">
      <alignment vertical="top" wrapText="1"/>
    </xf>
    <xf numFmtId="187" fontId="8" fillId="25" borderId="6" xfId="1" applyFont="1" applyFill="1" applyBorder="1" applyAlignment="1">
      <alignment vertical="top"/>
    </xf>
    <xf numFmtId="187" fontId="8" fillId="25" borderId="6" xfId="0" applyNumberFormat="1" applyFont="1" applyFill="1" applyBorder="1" applyAlignment="1">
      <alignment horizontal="center" vertical="top"/>
    </xf>
    <xf numFmtId="0" fontId="11" fillId="25" borderId="6" xfId="0" applyFont="1" applyFill="1" applyBorder="1" applyAlignment="1">
      <alignment vertical="top"/>
    </xf>
    <xf numFmtId="0" fontId="20" fillId="4" borderId="6" xfId="0" applyFont="1" applyFill="1" applyBorder="1" applyAlignment="1">
      <alignment horizontal="center" vertical="top"/>
    </xf>
    <xf numFmtId="0" fontId="13" fillId="4" borderId="6" xfId="0" applyFont="1" applyFill="1" applyBorder="1" applyAlignment="1">
      <alignment vertical="top" wrapText="1"/>
    </xf>
    <xf numFmtId="187" fontId="11" fillId="16" borderId="6" xfId="0" applyNumberFormat="1" applyFont="1" applyFill="1" applyBorder="1" applyAlignment="1">
      <alignment horizontal="center" vertical="top"/>
    </xf>
    <xf numFmtId="187" fontId="20" fillId="7" borderId="6" xfId="0" applyNumberFormat="1" applyFont="1" applyFill="1" applyBorder="1" applyAlignment="1">
      <alignment horizontal="center" vertical="top"/>
    </xf>
    <xf numFmtId="0" fontId="21" fillId="0" borderId="6" xfId="0" applyFont="1" applyBorder="1" applyAlignment="1">
      <alignment vertical="top" wrapText="1"/>
    </xf>
    <xf numFmtId="187" fontId="20" fillId="6" borderId="6" xfId="0" applyNumberFormat="1" applyFont="1" applyFill="1" applyBorder="1" applyAlignment="1">
      <alignment horizontal="center" vertical="top"/>
    </xf>
    <xf numFmtId="0" fontId="8" fillId="6" borderId="6" xfId="0" applyFont="1" applyFill="1" applyBorder="1" applyAlignment="1">
      <alignment horizontal="left" vertical="top" wrapText="1"/>
    </xf>
    <xf numFmtId="2" fontId="8" fillId="15" borderId="6" xfId="0" applyNumberFormat="1" applyFont="1" applyFill="1" applyBorder="1" applyAlignment="1">
      <alignment vertical="top"/>
    </xf>
    <xf numFmtId="0" fontId="20" fillId="24" borderId="6" xfId="0" applyFont="1" applyFill="1" applyBorder="1" applyAlignment="1">
      <alignment horizontal="center" vertical="top"/>
    </xf>
    <xf numFmtId="2" fontId="8" fillId="24" borderId="6" xfId="0" applyNumberFormat="1" applyFont="1" applyFill="1" applyBorder="1" applyAlignment="1">
      <alignment vertical="top" wrapText="1"/>
    </xf>
    <xf numFmtId="2" fontId="8" fillId="24" borderId="6" xfId="0" applyNumberFormat="1" applyFont="1" applyFill="1" applyBorder="1" applyAlignment="1">
      <alignment vertical="top"/>
    </xf>
    <xf numFmtId="187" fontId="8" fillId="24" borderId="6" xfId="0" applyNumberFormat="1" applyFont="1" applyFill="1" applyBorder="1" applyAlignment="1">
      <alignment horizontal="center" vertical="top"/>
    </xf>
    <xf numFmtId="0" fontId="22" fillId="6" borderId="6" xfId="0" applyFont="1" applyFill="1" applyBorder="1" applyAlignment="1">
      <alignment horizontal="center" vertical="top"/>
    </xf>
    <xf numFmtId="2" fontId="11" fillId="0" borderId="6" xfId="0" applyNumberFormat="1" applyFont="1" applyBorder="1" applyAlignment="1">
      <alignment vertical="top" wrapText="1"/>
    </xf>
    <xf numFmtId="0" fontId="21" fillId="0" borderId="6" xfId="0" applyFont="1" applyBorder="1" applyAlignment="1">
      <alignment vertical="top"/>
    </xf>
    <xf numFmtId="187" fontId="8" fillId="15" borderId="6" xfId="1" applyFont="1" applyFill="1" applyBorder="1" applyAlignment="1">
      <alignment vertical="top" wrapText="1"/>
    </xf>
    <xf numFmtId="187" fontId="8" fillId="16" borderId="6" xfId="1" applyFont="1" applyFill="1" applyBorder="1" applyAlignment="1">
      <alignment vertical="top" wrapText="1"/>
    </xf>
    <xf numFmtId="190" fontId="8" fillId="16" borderId="6" xfId="0" applyNumberFormat="1" applyFont="1" applyFill="1" applyBorder="1" applyAlignment="1">
      <alignment horizontal="center" vertical="center" wrapText="1"/>
    </xf>
    <xf numFmtId="1" fontId="8" fillId="16" borderId="6" xfId="1" applyNumberFormat="1" applyFont="1" applyFill="1" applyBorder="1" applyAlignment="1">
      <alignment horizontal="left" vertical="top" wrapText="1"/>
    </xf>
    <xf numFmtId="187" fontId="8" fillId="6" borderId="6" xfId="1" applyFont="1" applyFill="1" applyBorder="1" applyAlignment="1">
      <alignment vertical="top" wrapText="1"/>
    </xf>
    <xf numFmtId="187" fontId="8" fillId="16" borderId="6" xfId="0" applyNumberFormat="1" applyFont="1" applyFill="1" applyBorder="1" applyAlignment="1">
      <alignment horizontal="center" vertical="top" wrapText="1"/>
    </xf>
    <xf numFmtId="187" fontId="8" fillId="7" borderId="6" xfId="0" applyNumberFormat="1" applyFont="1" applyFill="1" applyBorder="1" applyAlignment="1">
      <alignment horizontal="center" vertical="top" wrapText="1"/>
    </xf>
    <xf numFmtId="187" fontId="20" fillId="7" borderId="6" xfId="1" applyFont="1" applyFill="1" applyBorder="1" applyAlignment="1">
      <alignment horizontal="center" vertical="top"/>
    </xf>
    <xf numFmtId="0" fontId="20" fillId="6" borderId="13" xfId="0" applyFont="1" applyFill="1" applyBorder="1" applyAlignment="1">
      <alignment horizontal="center" vertical="top"/>
    </xf>
    <xf numFmtId="0" fontId="8" fillId="6" borderId="6" xfId="0" applyFont="1" applyFill="1" applyBorder="1" applyAlignment="1">
      <alignment horizontal="center" vertical="top" wrapText="1"/>
    </xf>
    <xf numFmtId="187" fontId="8" fillId="6" borderId="6" xfId="1" applyFont="1" applyFill="1" applyBorder="1" applyAlignment="1">
      <alignment horizontal="center" vertical="top"/>
    </xf>
    <xf numFmtId="187" fontId="20" fillId="6" borderId="6" xfId="1" applyFont="1" applyFill="1" applyBorder="1" applyAlignment="1">
      <alignment horizontal="center" vertical="top"/>
    </xf>
    <xf numFmtId="191" fontId="20" fillId="6" borderId="6" xfId="1" applyNumberFormat="1" applyFont="1" applyFill="1" applyBorder="1" applyAlignment="1">
      <alignment horizontal="center" vertical="top"/>
    </xf>
    <xf numFmtId="190" fontId="8" fillId="16" borderId="6" xfId="0" applyNumberFormat="1" applyFont="1" applyFill="1" applyBorder="1" applyAlignment="1">
      <alignment horizontal="left" vertical="top" wrapText="1"/>
    </xf>
    <xf numFmtId="187" fontId="8" fillId="7" borderId="6" xfId="1" applyFont="1" applyFill="1" applyBorder="1" applyAlignment="1">
      <alignment horizontal="left" vertical="top" wrapText="1"/>
    </xf>
    <xf numFmtId="187" fontId="8" fillId="0" borderId="6" xfId="1" applyFont="1" applyBorder="1" applyAlignment="1">
      <alignment vertical="top" wrapText="1"/>
    </xf>
    <xf numFmtId="0" fontId="20" fillId="9" borderId="6" xfId="0" applyFont="1" applyFill="1" applyBorder="1" applyAlignment="1">
      <alignment horizontal="center" vertical="top"/>
    </xf>
    <xf numFmtId="187" fontId="8" fillId="9" borderId="6" xfId="0" applyNumberFormat="1" applyFont="1" applyFill="1" applyBorder="1" applyAlignment="1">
      <alignment horizontal="center" vertical="top"/>
    </xf>
    <xf numFmtId="187" fontId="11" fillId="0" borderId="6" xfId="0" applyNumberFormat="1" applyFont="1" applyBorder="1" applyAlignment="1">
      <alignment horizontal="center" vertical="top"/>
    </xf>
    <xf numFmtId="187" fontId="8" fillId="0" borderId="6" xfId="0" applyNumberFormat="1" applyFont="1" applyBorder="1" applyAlignment="1">
      <alignment horizontal="center" vertical="top"/>
    </xf>
    <xf numFmtId="0" fontId="11" fillId="4" borderId="6" xfId="0" applyFont="1" applyFill="1" applyBorder="1" applyAlignment="1">
      <alignment vertical="top" wrapText="1"/>
    </xf>
    <xf numFmtId="187" fontId="8" fillId="8" borderId="6" xfId="0" applyNumberFormat="1" applyFont="1" applyFill="1" applyBorder="1" applyAlignment="1">
      <alignment horizontal="center" vertical="top"/>
    </xf>
    <xf numFmtId="0" fontId="11" fillId="7" borderId="6" xfId="0" applyFont="1" applyFill="1" applyBorder="1" applyAlignment="1">
      <alignment vertical="top" wrapText="1"/>
    </xf>
    <xf numFmtId="0" fontId="20" fillId="3" borderId="6" xfId="0" applyFont="1" applyFill="1" applyBorder="1" applyAlignment="1">
      <alignment horizontal="center"/>
    </xf>
    <xf numFmtId="2" fontId="8" fillId="3" borderId="6" xfId="0" applyNumberFormat="1" applyFont="1" applyFill="1" applyBorder="1" applyAlignment="1">
      <alignment horizontal="center" wrapText="1"/>
    </xf>
    <xf numFmtId="2" fontId="8" fillId="3" borderId="6" xfId="0" applyNumberFormat="1" applyFont="1" applyFill="1" applyBorder="1" applyAlignment="1">
      <alignment horizontal="center"/>
    </xf>
    <xf numFmtId="187" fontId="8" fillId="3" borderId="6" xfId="0" applyNumberFormat="1" applyFont="1" applyFill="1" applyBorder="1" applyAlignment="1">
      <alignment horizontal="center"/>
    </xf>
    <xf numFmtId="2" fontId="11" fillId="3" borderId="6" xfId="0" applyNumberFormat="1" applyFont="1" applyFill="1" applyBorder="1"/>
    <xf numFmtId="187" fontId="8" fillId="3" borderId="6" xfId="1" applyFont="1" applyFill="1" applyBorder="1" applyAlignment="1">
      <alignment horizontal="center"/>
    </xf>
    <xf numFmtId="187" fontId="14" fillId="3" borderId="6" xfId="1" applyFont="1" applyFill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6" fillId="0" borderId="0" xfId="0" applyFont="1"/>
    <xf numFmtId="0" fontId="11" fillId="10" borderId="6" xfId="0" applyFont="1" applyFill="1" applyBorder="1" applyAlignment="1">
      <alignment horizontal="center" vertical="center"/>
    </xf>
    <xf numFmtId="2" fontId="9" fillId="6" borderId="6" xfId="0" applyNumberFormat="1" applyFont="1" applyFill="1" applyBorder="1" applyAlignment="1">
      <alignment horizontal="left"/>
    </xf>
    <xf numFmtId="0" fontId="11" fillId="22" borderId="6" xfId="0" applyFont="1" applyFill="1" applyBorder="1" applyAlignment="1">
      <alignment horizontal="center" vertical="center"/>
    </xf>
    <xf numFmtId="2" fontId="9" fillId="22" borderId="6" xfId="0" applyNumberFormat="1" applyFont="1" applyFill="1" applyBorder="1" applyAlignment="1">
      <alignment vertical="top" wrapText="1"/>
    </xf>
    <xf numFmtId="2" fontId="9" fillId="6" borderId="6" xfId="0" applyNumberFormat="1" applyFont="1" applyFill="1" applyBorder="1" applyAlignment="1">
      <alignment vertical="top" wrapText="1"/>
    </xf>
    <xf numFmtId="187" fontId="18" fillId="11" borderId="6" xfId="1" applyFont="1" applyFill="1" applyBorder="1"/>
    <xf numFmtId="1" fontId="8" fillId="15" borderId="6" xfId="1" applyNumberFormat="1" applyFont="1" applyFill="1" applyBorder="1" applyAlignment="1">
      <alignment horizontal="center" vertical="center" wrapText="1"/>
    </xf>
    <xf numFmtId="1" fontId="7" fillId="15" borderId="6" xfId="1" applyNumberFormat="1" applyFont="1" applyFill="1" applyBorder="1" applyAlignment="1">
      <alignment horizontal="left" vertical="top" wrapText="1"/>
    </xf>
    <xf numFmtId="2" fontId="18" fillId="15" borderId="6" xfId="1" applyNumberFormat="1" applyFont="1" applyFill="1" applyBorder="1" applyAlignment="1">
      <alignment vertical="top"/>
    </xf>
    <xf numFmtId="188" fontId="8" fillId="9" borderId="10" xfId="1" applyNumberFormat="1" applyFont="1" applyFill="1" applyBorder="1" applyAlignment="1">
      <alignment horizontal="center" vertical="center"/>
    </xf>
    <xf numFmtId="49" fontId="7" fillId="9" borderId="6" xfId="1" applyNumberFormat="1" applyFont="1" applyFill="1" applyBorder="1" applyAlignment="1">
      <alignment vertical="top" wrapText="1"/>
    </xf>
    <xf numFmtId="187" fontId="18" fillId="9" borderId="6" xfId="1" applyFont="1" applyFill="1" applyBorder="1" applyAlignment="1">
      <alignment vertical="top"/>
    </xf>
    <xf numFmtId="187" fontId="18" fillId="15" borderId="6" xfId="1" applyFont="1" applyFill="1" applyBorder="1" applyAlignment="1">
      <alignment vertical="top"/>
    </xf>
    <xf numFmtId="189" fontId="8" fillId="7" borderId="6" xfId="1" applyNumberFormat="1" applyFont="1" applyFill="1" applyBorder="1" applyAlignment="1">
      <alignment horizontal="center" vertical="center"/>
    </xf>
    <xf numFmtId="2" fontId="7" fillId="7" borderId="6" xfId="1" applyNumberFormat="1" applyFont="1" applyFill="1" applyBorder="1" applyAlignment="1">
      <alignment horizontal="left"/>
    </xf>
    <xf numFmtId="2" fontId="18" fillId="7" borderId="6" xfId="1" applyNumberFormat="1" applyFont="1" applyFill="1" applyBorder="1"/>
    <xf numFmtId="2" fontId="18" fillId="7" borderId="6" xfId="1" applyNumberFormat="1" applyFont="1" applyFill="1" applyBorder="1" applyAlignment="1">
      <alignment vertical="top"/>
    </xf>
    <xf numFmtId="187" fontId="18" fillId="9" borderId="6" xfId="1" applyFont="1" applyFill="1" applyBorder="1"/>
    <xf numFmtId="49" fontId="7" fillId="7" borderId="6" xfId="1" applyNumberFormat="1" applyFont="1" applyFill="1" applyBorder="1" applyAlignment="1">
      <alignment horizontal="left"/>
    </xf>
    <xf numFmtId="187" fontId="18" fillId="7" borderId="6" xfId="1" applyFont="1" applyFill="1" applyBorder="1"/>
    <xf numFmtId="2" fontId="9" fillId="15" borderId="6" xfId="0" applyNumberFormat="1" applyFont="1" applyFill="1" applyBorder="1" applyAlignment="1">
      <alignment vertical="top" wrapText="1"/>
    </xf>
    <xf numFmtId="0" fontId="13" fillId="6" borderId="6" xfId="0" applyFont="1" applyFill="1" applyBorder="1" applyAlignment="1">
      <alignment vertical="top" wrapText="1"/>
    </xf>
    <xf numFmtId="0" fontId="11" fillId="23" borderId="6" xfId="0" applyFont="1" applyFill="1" applyBorder="1" applyAlignment="1">
      <alignment horizontal="center" vertical="center"/>
    </xf>
    <xf numFmtId="188" fontId="8" fillId="9" borderId="5" xfId="1" applyNumberFormat="1" applyFont="1" applyFill="1" applyBorder="1" applyAlignment="1">
      <alignment horizontal="center" vertical="center"/>
    </xf>
    <xf numFmtId="49" fontId="7" fillId="9" borderId="5" xfId="1" applyNumberFormat="1" applyFont="1" applyFill="1" applyBorder="1" applyAlignment="1">
      <alignment vertical="top" wrapText="1"/>
    </xf>
    <xf numFmtId="187" fontId="7" fillId="9" borderId="5" xfId="1" applyFont="1" applyFill="1" applyBorder="1" applyAlignment="1">
      <alignment vertical="top"/>
    </xf>
    <xf numFmtId="188" fontId="8" fillId="15" borderId="6" xfId="1" applyNumberFormat="1" applyFont="1" applyFill="1" applyBorder="1" applyAlignment="1">
      <alignment horizontal="center" vertical="center"/>
    </xf>
    <xf numFmtId="188" fontId="7" fillId="15" borderId="6" xfId="1" applyNumberFormat="1" applyFont="1" applyFill="1" applyBorder="1" applyAlignment="1">
      <alignment horizontal="left" vertical="top" wrapText="1"/>
    </xf>
    <xf numFmtId="0" fontId="11" fillId="15" borderId="6" xfId="0" applyFont="1" applyFill="1" applyBorder="1" applyAlignment="1">
      <alignment horizontal="center" vertical="center"/>
    </xf>
    <xf numFmtId="2" fontId="7" fillId="9" borderId="5" xfId="1" applyNumberFormat="1" applyFont="1" applyFill="1" applyBorder="1" applyAlignment="1">
      <alignment vertical="top" wrapText="1"/>
    </xf>
    <xf numFmtId="187" fontId="7" fillId="15" borderId="6" xfId="1" applyFont="1" applyFill="1" applyBorder="1"/>
    <xf numFmtId="187" fontId="18" fillId="15" borderId="6" xfId="1" applyFont="1" applyFill="1" applyBorder="1"/>
    <xf numFmtId="187" fontId="18" fillId="6" borderId="6" xfId="1" applyFont="1" applyFill="1" applyBorder="1"/>
    <xf numFmtId="187" fontId="18" fillId="7" borderId="6" xfId="1" applyFont="1" applyFill="1" applyBorder="1" applyAlignment="1">
      <alignment vertical="top"/>
    </xf>
    <xf numFmtId="188" fontId="8" fillId="6" borderId="6" xfId="1" applyNumberFormat="1" applyFont="1" applyFill="1" applyBorder="1" applyAlignment="1">
      <alignment horizontal="left" vertical="center"/>
    </xf>
    <xf numFmtId="188" fontId="8" fillId="15" borderId="6" xfId="1" applyNumberFormat="1" applyFont="1" applyFill="1" applyBorder="1" applyAlignment="1">
      <alignment horizontal="left" vertical="center"/>
    </xf>
    <xf numFmtId="188" fontId="7" fillId="15" borderId="6" xfId="1" applyNumberFormat="1" applyFont="1" applyFill="1" applyBorder="1" applyAlignment="1">
      <alignment horizontal="center" vertical="center" wrapText="1"/>
    </xf>
    <xf numFmtId="187" fontId="18" fillId="6" borderId="6" xfId="1" applyFont="1" applyFill="1" applyBorder="1" applyAlignment="1">
      <alignment vertical="top"/>
    </xf>
    <xf numFmtId="189" fontId="8" fillId="11" borderId="6" xfId="1" applyNumberFormat="1" applyFont="1" applyFill="1" applyBorder="1" applyAlignment="1">
      <alignment horizontal="center" vertical="center"/>
    </xf>
    <xf numFmtId="49" fontId="8" fillId="11" borderId="6" xfId="1" applyNumberFormat="1" applyFont="1" applyFill="1" applyBorder="1" applyAlignment="1">
      <alignment horizontal="left" vertical="top"/>
    </xf>
    <xf numFmtId="187" fontId="8" fillId="11" borderId="6" xfId="1" applyFont="1" applyFill="1" applyBorder="1" applyAlignment="1">
      <alignment vertical="top"/>
    </xf>
    <xf numFmtId="187" fontId="18" fillId="11" borderId="6" xfId="1" applyFont="1" applyFill="1" applyBorder="1" applyAlignment="1">
      <alignment vertical="top"/>
    </xf>
    <xf numFmtId="2" fontId="7" fillId="15" borderId="6" xfId="1" applyNumberFormat="1" applyFont="1" applyFill="1" applyBorder="1" applyAlignment="1">
      <alignment horizontal="left" vertical="top" wrapText="1"/>
    </xf>
    <xf numFmtId="188" fontId="8" fillId="9" borderId="6" xfId="1" applyNumberFormat="1" applyFont="1" applyFill="1" applyBorder="1" applyAlignment="1">
      <alignment horizontal="center" vertical="center"/>
    </xf>
    <xf numFmtId="2" fontId="18" fillId="9" borderId="6" xfId="1" applyNumberFormat="1" applyFont="1" applyFill="1" applyBorder="1" applyAlignment="1">
      <alignment vertical="top"/>
    </xf>
    <xf numFmtId="0" fontId="9" fillId="23" borderId="6" xfId="0" applyFont="1" applyFill="1" applyBorder="1" applyAlignment="1">
      <alignment horizontal="center"/>
    </xf>
    <xf numFmtId="0" fontId="11" fillId="16" borderId="6" xfId="0" applyFont="1" applyFill="1" applyBorder="1" applyAlignment="1">
      <alignment horizontal="center" vertical="center"/>
    </xf>
    <xf numFmtId="0" fontId="9" fillId="16" borderId="6" xfId="0" applyFont="1" applyFill="1" applyBorder="1" applyAlignment="1">
      <alignment horizontal="center"/>
    </xf>
    <xf numFmtId="187" fontId="7" fillId="16" borderId="6" xfId="1" applyFont="1" applyFill="1" applyBorder="1" applyAlignment="1">
      <alignment horizontal="right"/>
    </xf>
    <xf numFmtId="0" fontId="9" fillId="6" borderId="0" xfId="0" applyFont="1" applyFill="1"/>
    <xf numFmtId="187" fontId="9" fillId="6" borderId="0" xfId="1" applyFont="1" applyFill="1" applyBorder="1"/>
    <xf numFmtId="2" fontId="9" fillId="6" borderId="0" xfId="0" applyNumberFormat="1" applyFont="1" applyFill="1"/>
    <xf numFmtId="0" fontId="9" fillId="6" borderId="0" xfId="0" applyFont="1" applyFill="1" applyAlignment="1">
      <alignment horizontal="center" vertical="center"/>
    </xf>
    <xf numFmtId="0" fontId="9" fillId="6" borderId="0" xfId="0" applyFont="1" applyFill="1" applyAlignment="1">
      <alignment horizontal="center"/>
    </xf>
    <xf numFmtId="187" fontId="9" fillId="6" borderId="0" xfId="1" applyFont="1" applyFill="1"/>
    <xf numFmtId="187" fontId="9" fillId="6" borderId="0" xfId="1" applyFont="1" applyFill="1" applyAlignment="1">
      <alignment horizontal="right"/>
    </xf>
    <xf numFmtId="187" fontId="9" fillId="0" borderId="0" xfId="1" applyFont="1" applyAlignment="1">
      <alignment horizontal="right"/>
    </xf>
    <xf numFmtId="2" fontId="9" fillId="0" borderId="0" xfId="1" applyNumberFormat="1" applyFont="1" applyBorder="1" applyAlignment="1">
      <alignment horizontal="left"/>
    </xf>
    <xf numFmtId="187" fontId="9" fillId="6" borderId="0" xfId="1" applyFont="1" applyFill="1" applyBorder="1" applyAlignment="1">
      <alignment horizontal="center"/>
    </xf>
    <xf numFmtId="187" fontId="9" fillId="0" borderId="0" xfId="1" applyFont="1" applyBorder="1" applyAlignment="1">
      <alignment horizontal="right"/>
    </xf>
    <xf numFmtId="187" fontId="7" fillId="6" borderId="0" xfId="1" applyFont="1" applyFill="1" applyBorder="1"/>
    <xf numFmtId="2" fontId="7" fillId="6" borderId="0" xfId="1" applyNumberFormat="1" applyFont="1" applyFill="1" applyBorder="1"/>
    <xf numFmtId="187" fontId="9" fillId="0" borderId="0" xfId="1" applyFont="1" applyBorder="1" applyAlignment="1">
      <alignment vertical="center"/>
    </xf>
    <xf numFmtId="187" fontId="9" fillId="0" borderId="0" xfId="1" applyFont="1" applyBorder="1" applyAlignment="1">
      <alignment horizontal="left"/>
    </xf>
    <xf numFmtId="0" fontId="9" fillId="0" borderId="0" xfId="1" applyNumberFormat="1" applyFont="1" applyAlignment="1"/>
    <xf numFmtId="49" fontId="6" fillId="17" borderId="6" xfId="0" applyNumberFormat="1" applyFont="1" applyFill="1" applyBorder="1" applyAlignment="1">
      <alignment horizontal="center" vertical="center"/>
    </xf>
    <xf numFmtId="0" fontId="7" fillId="11" borderId="6" xfId="0" applyFont="1" applyFill="1" applyBorder="1" applyAlignment="1">
      <alignment vertical="center"/>
    </xf>
    <xf numFmtId="2" fontId="6" fillId="11" borderId="6" xfId="0" applyNumberFormat="1" applyFont="1" applyFill="1" applyBorder="1" applyAlignment="1">
      <alignment horizontal="center" vertical="center" wrapText="1"/>
    </xf>
    <xf numFmtId="43" fontId="7" fillId="11" borderId="6" xfId="0" applyNumberFormat="1" applyFont="1" applyFill="1" applyBorder="1" applyAlignment="1">
      <alignment vertical="center"/>
    </xf>
    <xf numFmtId="0" fontId="7" fillId="15" borderId="6" xfId="0" applyFont="1" applyFill="1" applyBorder="1" applyAlignment="1">
      <alignment vertical="center"/>
    </xf>
    <xf numFmtId="2" fontId="6" fillId="15" borderId="11" xfId="0" applyNumberFormat="1" applyFont="1" applyFill="1" applyBorder="1" applyAlignment="1">
      <alignment horizontal="center" vertical="center" wrapText="1"/>
    </xf>
    <xf numFmtId="43" fontId="7" fillId="15" borderId="6" xfId="0" applyNumberFormat="1" applyFont="1" applyFill="1" applyBorder="1" applyAlignment="1">
      <alignment vertical="center"/>
    </xf>
    <xf numFmtId="0" fontId="7" fillId="9" borderId="6" xfId="0" applyFont="1" applyFill="1" applyBorder="1" applyAlignment="1">
      <alignment vertical="center"/>
    </xf>
    <xf numFmtId="2" fontId="7" fillId="9" borderId="11" xfId="0" applyNumberFormat="1" applyFont="1" applyFill="1" applyBorder="1" applyAlignment="1">
      <alignment horizontal="center" vertical="center" wrapText="1"/>
    </xf>
    <xf numFmtId="43" fontId="7" fillId="9" borderId="6" xfId="0" applyNumberFormat="1" applyFont="1" applyFill="1" applyBorder="1" applyAlignment="1">
      <alignment vertical="center"/>
    </xf>
    <xf numFmtId="0" fontId="7" fillId="7" borderId="6" xfId="0" applyFont="1" applyFill="1" applyBorder="1" applyAlignment="1">
      <alignment vertical="center"/>
    </xf>
    <xf numFmtId="49" fontId="7" fillId="7" borderId="11" xfId="0" applyNumberFormat="1" applyFont="1" applyFill="1" applyBorder="1" applyAlignment="1">
      <alignment horizontal="center" vertical="center" wrapText="1"/>
    </xf>
    <xf numFmtId="43" fontId="7" fillId="7" borderId="6" xfId="0" applyNumberFormat="1" applyFont="1" applyFill="1" applyBorder="1" applyAlignment="1">
      <alignment vertical="center"/>
    </xf>
    <xf numFmtId="0" fontId="7" fillId="25" borderId="6" xfId="0" applyFont="1" applyFill="1" applyBorder="1" applyAlignment="1">
      <alignment vertical="center"/>
    </xf>
    <xf numFmtId="2" fontId="7" fillId="25" borderId="11" xfId="0" applyNumberFormat="1" applyFont="1" applyFill="1" applyBorder="1" applyAlignment="1">
      <alignment horizontal="center" vertical="center" wrapText="1"/>
    </xf>
    <xf numFmtId="187" fontId="7" fillId="25" borderId="6" xfId="1" applyFont="1" applyFill="1" applyBorder="1" applyAlignment="1">
      <alignment vertical="center"/>
    </xf>
    <xf numFmtId="0" fontId="7" fillId="6" borderId="6" xfId="0" applyFont="1" applyFill="1" applyBorder="1" applyAlignment="1">
      <alignment vertical="center"/>
    </xf>
    <xf numFmtId="49" fontId="7" fillId="0" borderId="11" xfId="0" applyNumberFormat="1" applyFont="1" applyBorder="1" applyAlignment="1">
      <alignment horizontal="center" vertical="center" wrapText="1"/>
    </xf>
    <xf numFmtId="187" fontId="7" fillId="0" borderId="6" xfId="1" applyFont="1" applyBorder="1" applyAlignment="1">
      <alignment vertical="center"/>
    </xf>
    <xf numFmtId="2" fontId="7" fillId="0" borderId="11" xfId="0" applyNumberFormat="1" applyFont="1" applyBorder="1" applyAlignment="1">
      <alignment horizontal="center" vertical="center" wrapText="1"/>
    </xf>
    <xf numFmtId="0" fontId="8" fillId="6" borderId="6" xfId="0" applyFont="1" applyFill="1" applyBorder="1" applyAlignment="1">
      <alignment vertical="top"/>
    </xf>
    <xf numFmtId="49" fontId="7" fillId="15" borderId="6" xfId="0" applyNumberFormat="1" applyFont="1" applyFill="1" applyBorder="1" applyAlignment="1">
      <alignment horizontal="center" vertical="top" wrapText="1"/>
    </xf>
    <xf numFmtId="0" fontId="7" fillId="6" borderId="6" xfId="0" applyFont="1" applyFill="1" applyBorder="1" applyAlignment="1">
      <alignment horizontal="right" vertical="center"/>
    </xf>
    <xf numFmtId="2" fontId="7" fillId="6" borderId="6" xfId="0" applyNumberFormat="1" applyFont="1" applyFill="1" applyBorder="1" applyAlignment="1">
      <alignment horizontal="left" vertical="center" wrapText="1"/>
    </xf>
    <xf numFmtId="1" fontId="7" fillId="6" borderId="6" xfId="0" applyNumberFormat="1" applyFont="1" applyFill="1" applyBorder="1" applyAlignment="1">
      <alignment horizontal="center" vertical="center" wrapText="1"/>
    </xf>
    <xf numFmtId="43" fontId="7" fillId="6" borderId="6" xfId="0" applyNumberFormat="1" applyFont="1" applyFill="1" applyBorder="1" applyAlignment="1">
      <alignment vertical="center"/>
    </xf>
    <xf numFmtId="1" fontId="7" fillId="6" borderId="11" xfId="0" applyNumberFormat="1" applyFont="1" applyFill="1" applyBorder="1" applyAlignment="1">
      <alignment horizontal="center" vertical="center" wrapText="1"/>
    </xf>
    <xf numFmtId="2" fontId="7" fillId="15" borderId="6" xfId="0" applyNumberFormat="1" applyFont="1" applyFill="1" applyBorder="1" applyAlignment="1">
      <alignment horizontal="center" vertical="center" wrapText="1"/>
    </xf>
    <xf numFmtId="187" fontId="7" fillId="7" borderId="11" xfId="1" applyFont="1" applyFill="1" applyBorder="1" applyAlignment="1">
      <alignment horizontal="center" vertical="center" wrapText="1"/>
    </xf>
    <xf numFmtId="2" fontId="7" fillId="15" borderId="6" xfId="0" applyNumberFormat="1" applyFont="1" applyFill="1" applyBorder="1" applyAlignment="1">
      <alignment horizontal="left" vertical="center" wrapText="1"/>
    </xf>
    <xf numFmtId="0" fontId="7" fillId="15" borderId="6" xfId="0" applyFont="1" applyFill="1" applyBorder="1" applyAlignment="1">
      <alignment horizontal="center" vertical="center" wrapText="1"/>
    </xf>
    <xf numFmtId="2" fontId="7" fillId="15" borderId="6" xfId="0" applyNumberFormat="1" applyFont="1" applyFill="1" applyBorder="1" applyAlignment="1">
      <alignment horizontal="left" vertical="center"/>
    </xf>
    <xf numFmtId="2" fontId="7" fillId="6" borderId="6" xfId="0" applyNumberFormat="1" applyFont="1" applyFill="1" applyBorder="1" applyAlignment="1">
      <alignment horizontal="left" vertical="center"/>
    </xf>
    <xf numFmtId="2" fontId="6" fillId="6" borderId="11" xfId="0" applyNumberFormat="1" applyFont="1" applyFill="1" applyBorder="1" applyAlignment="1">
      <alignment horizontal="center" vertical="center" wrapText="1"/>
    </xf>
    <xf numFmtId="187" fontId="7" fillId="6" borderId="6" xfId="1" applyFont="1" applyFill="1" applyBorder="1" applyAlignment="1">
      <alignment vertical="center"/>
    </xf>
    <xf numFmtId="2" fontId="6" fillId="11" borderId="6" xfId="0" applyNumberFormat="1" applyFont="1" applyFill="1" applyBorder="1" applyAlignment="1">
      <alignment horizontal="left" vertical="center" wrapText="1"/>
    </xf>
    <xf numFmtId="187" fontId="7" fillId="11" borderId="6" xfId="1" applyFont="1" applyFill="1" applyBorder="1" applyAlignment="1">
      <alignment vertical="center"/>
    </xf>
    <xf numFmtId="0" fontId="7" fillId="12" borderId="6" xfId="0" applyFont="1" applyFill="1" applyBorder="1" applyAlignment="1">
      <alignment vertical="center"/>
    </xf>
    <xf numFmtId="2" fontId="6" fillId="12" borderId="6" xfId="0" applyNumberFormat="1" applyFont="1" applyFill="1" applyBorder="1" applyAlignment="1">
      <alignment horizontal="center" vertical="center" wrapText="1"/>
    </xf>
    <xf numFmtId="187" fontId="7" fillId="12" borderId="6" xfId="1" applyFont="1" applyFill="1" applyBorder="1" applyAlignment="1">
      <alignment vertical="center"/>
    </xf>
    <xf numFmtId="2" fontId="7" fillId="9" borderId="6" xfId="1" applyNumberFormat="1" applyFont="1" applyFill="1" applyBorder="1" applyAlignment="1">
      <alignment horizontal="center" vertical="center" wrapText="1"/>
    </xf>
    <xf numFmtId="187" fontId="7" fillId="9" borderId="6" xfId="1" applyFont="1" applyFill="1" applyBorder="1" applyAlignment="1">
      <alignment horizontal="left" vertical="center"/>
    </xf>
    <xf numFmtId="1" fontId="7" fillId="7" borderId="6" xfId="1" applyNumberFormat="1" applyFont="1" applyFill="1" applyBorder="1" applyAlignment="1">
      <alignment horizontal="center" vertical="center" wrapText="1"/>
    </xf>
    <xf numFmtId="187" fontId="7" fillId="7" borderId="6" xfId="1" applyFont="1" applyFill="1" applyBorder="1" applyAlignment="1">
      <alignment horizontal="left" vertical="center"/>
    </xf>
    <xf numFmtId="0" fontId="7" fillId="4" borderId="6" xfId="0" applyFont="1" applyFill="1" applyBorder="1" applyAlignment="1">
      <alignment vertical="center"/>
    </xf>
    <xf numFmtId="2" fontId="6" fillId="4" borderId="6" xfId="0" applyNumberFormat="1" applyFont="1" applyFill="1" applyBorder="1" applyAlignment="1">
      <alignment horizontal="center" vertical="center" wrapText="1"/>
    </xf>
    <xf numFmtId="187" fontId="7" fillId="4" borderId="6" xfId="1" applyFont="1" applyFill="1" applyBorder="1" applyAlignment="1">
      <alignment vertical="center"/>
    </xf>
    <xf numFmtId="2" fontId="7" fillId="6" borderId="6" xfId="1" applyNumberFormat="1" applyFont="1" applyFill="1" applyBorder="1" applyAlignment="1">
      <alignment horizontal="center" vertical="center" wrapText="1"/>
    </xf>
    <xf numFmtId="187" fontId="7" fillId="6" borderId="10" xfId="1" applyFont="1" applyFill="1" applyBorder="1" applyAlignment="1">
      <alignment vertical="center"/>
    </xf>
    <xf numFmtId="187" fontId="7" fillId="7" borderId="6" xfId="1" applyFont="1" applyFill="1" applyBorder="1" applyAlignment="1">
      <alignment vertical="center"/>
    </xf>
    <xf numFmtId="187" fontId="7" fillId="7" borderId="10" xfId="1" applyFont="1" applyFill="1" applyBorder="1" applyAlignment="1">
      <alignment vertical="center"/>
    </xf>
    <xf numFmtId="2" fontId="7" fillId="4" borderId="6" xfId="1" applyNumberFormat="1" applyFont="1" applyFill="1" applyBorder="1" applyAlignment="1">
      <alignment horizontal="center" vertical="center" wrapText="1"/>
    </xf>
    <xf numFmtId="0" fontId="7" fillId="6" borderId="0" xfId="0" applyFont="1" applyFill="1" applyAlignment="1">
      <alignment vertical="center"/>
    </xf>
    <xf numFmtId="2" fontId="7" fillId="4" borderId="6" xfId="0" applyNumberFormat="1" applyFont="1" applyFill="1" applyBorder="1" applyAlignment="1">
      <alignment horizontal="center" vertical="center" wrapText="1"/>
    </xf>
    <xf numFmtId="187" fontId="7" fillId="4" borderId="10" xfId="1" applyFont="1" applyFill="1" applyBorder="1" applyAlignment="1">
      <alignment vertical="center"/>
    </xf>
    <xf numFmtId="0" fontId="7" fillId="5" borderId="6" xfId="0" applyFont="1" applyFill="1" applyBorder="1" applyAlignment="1">
      <alignment vertical="center"/>
    </xf>
    <xf numFmtId="2" fontId="7" fillId="5" borderId="6" xfId="0" applyNumberFormat="1" applyFont="1" applyFill="1" applyBorder="1" applyAlignment="1">
      <alignment horizontal="center" vertical="center" wrapText="1"/>
    </xf>
    <xf numFmtId="187" fontId="7" fillId="5" borderId="6" xfId="1" applyFont="1" applyFill="1" applyBorder="1" applyAlignment="1">
      <alignment vertical="center"/>
    </xf>
    <xf numFmtId="187" fontId="7" fillId="5" borderId="10" xfId="1" applyFont="1" applyFill="1" applyBorder="1" applyAlignment="1">
      <alignment vertical="center"/>
    </xf>
    <xf numFmtId="2" fontId="7" fillId="7" borderId="6" xfId="0" applyNumberFormat="1" applyFont="1" applyFill="1" applyBorder="1" applyAlignment="1">
      <alignment horizontal="center" vertical="center" wrapText="1"/>
    </xf>
    <xf numFmtId="187" fontId="7" fillId="9" borderId="6" xfId="1" applyFont="1" applyFill="1" applyBorder="1" applyAlignment="1">
      <alignment vertical="center"/>
    </xf>
    <xf numFmtId="0" fontId="7" fillId="7" borderId="6" xfId="1" applyNumberFormat="1" applyFont="1" applyFill="1" applyBorder="1" applyAlignment="1">
      <alignment horizontal="center" vertical="center" wrapText="1"/>
    </xf>
    <xf numFmtId="2" fontId="7" fillId="15" borderId="6" xfId="1" applyNumberFormat="1" applyFont="1" applyFill="1" applyBorder="1" applyAlignment="1">
      <alignment horizontal="center" vertical="center" wrapText="1"/>
    </xf>
    <xf numFmtId="187" fontId="7" fillId="15" borderId="6" xfId="1" applyFont="1" applyFill="1" applyBorder="1" applyAlignment="1">
      <alignment vertical="center"/>
    </xf>
    <xf numFmtId="187" fontId="7" fillId="15" borderId="10" xfId="1" applyFont="1" applyFill="1" applyBorder="1" applyAlignment="1">
      <alignment vertical="center"/>
    </xf>
    <xf numFmtId="1" fontId="7" fillId="6" borderId="6" xfId="1" applyNumberFormat="1" applyFont="1" applyFill="1" applyBorder="1" applyAlignment="1">
      <alignment horizontal="center" vertical="center" wrapText="1"/>
    </xf>
    <xf numFmtId="188" fontId="7" fillId="9" borderId="6" xfId="0" applyNumberFormat="1" applyFont="1" applyFill="1" applyBorder="1" applyAlignment="1">
      <alignment vertical="center"/>
    </xf>
    <xf numFmtId="2" fontId="7" fillId="9" borderId="6" xfId="0" applyNumberFormat="1" applyFont="1" applyFill="1" applyBorder="1" applyAlignment="1">
      <alignment horizontal="center" vertical="center" wrapText="1"/>
    </xf>
    <xf numFmtId="0" fontId="7" fillId="26" borderId="6" xfId="0" applyFont="1" applyFill="1" applyBorder="1" applyAlignment="1">
      <alignment vertical="center"/>
    </xf>
    <xf numFmtId="2" fontId="7" fillId="26" borderId="6" xfId="0" applyNumberFormat="1" applyFont="1" applyFill="1" applyBorder="1" applyAlignment="1">
      <alignment horizontal="center" vertical="center" wrapText="1"/>
    </xf>
    <xf numFmtId="43" fontId="7" fillId="26" borderId="6" xfId="0" applyNumberFormat="1" applyFont="1" applyFill="1" applyBorder="1" applyAlignment="1">
      <alignment vertical="center"/>
    </xf>
    <xf numFmtId="0" fontId="7" fillId="19" borderId="6" xfId="0" applyFont="1" applyFill="1" applyBorder="1" applyAlignment="1">
      <alignment vertical="center"/>
    </xf>
    <xf numFmtId="2" fontId="7" fillId="19" borderId="11" xfId="0" applyNumberFormat="1" applyFont="1" applyFill="1" applyBorder="1" applyAlignment="1">
      <alignment horizontal="center" vertical="center" wrapText="1"/>
    </xf>
    <xf numFmtId="43" fontId="7" fillId="19" borderId="6" xfId="0" applyNumberFormat="1" applyFont="1" applyFill="1" applyBorder="1" applyAlignment="1">
      <alignment vertical="center"/>
    </xf>
    <xf numFmtId="2" fontId="10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2" fontId="6" fillId="12" borderId="6" xfId="0" applyNumberFormat="1" applyFont="1" applyFill="1" applyBorder="1" applyAlignment="1">
      <alignment horizontal="left" vertical="center" wrapText="1"/>
    </xf>
    <xf numFmtId="190" fontId="7" fillId="15" borderId="6" xfId="0" applyNumberFormat="1" applyFont="1" applyFill="1" applyBorder="1" applyAlignment="1">
      <alignment vertical="center" wrapText="1"/>
    </xf>
    <xf numFmtId="0" fontId="8" fillId="15" borderId="0" xfId="0" applyFont="1" applyFill="1" applyAlignment="1">
      <alignment vertical="top"/>
    </xf>
    <xf numFmtId="49" fontId="7" fillId="7" borderId="6" xfId="1" applyNumberFormat="1" applyFont="1" applyFill="1" applyBorder="1" applyAlignment="1">
      <alignment horizontal="center" vertical="center" wrapText="1"/>
    </xf>
    <xf numFmtId="187" fontId="7" fillId="6" borderId="6" xfId="1" applyFont="1" applyFill="1" applyBorder="1" applyAlignment="1">
      <alignment horizontal="right" vertical="center"/>
    </xf>
    <xf numFmtId="0" fontId="19" fillId="0" borderId="0" xfId="0" applyFont="1" applyAlignment="1">
      <alignment horizontal="center"/>
    </xf>
    <xf numFmtId="0" fontId="20" fillId="6" borderId="6" xfId="0" applyFont="1" applyFill="1" applyBorder="1" applyAlignment="1">
      <alignment horizontal="right" vertical="top"/>
    </xf>
    <xf numFmtId="191" fontId="20" fillId="6" borderId="6" xfId="1" applyNumberFormat="1" applyFont="1" applyFill="1" applyBorder="1" applyAlignment="1">
      <alignment horizontal="right" vertical="top"/>
    </xf>
    <xf numFmtId="43" fontId="7" fillId="7" borderId="6" xfId="0" applyNumberFormat="1" applyFont="1" applyFill="1" applyBorder="1" applyAlignment="1">
      <alignment horizontal="center" vertical="center"/>
    </xf>
    <xf numFmtId="43" fontId="10" fillId="0" borderId="0" xfId="2" applyFont="1" applyBorder="1" applyAlignment="1">
      <alignment horizontal="center"/>
    </xf>
    <xf numFmtId="0" fontId="11" fillId="9" borderId="6" xfId="0" applyFont="1" applyFill="1" applyBorder="1" applyAlignment="1">
      <alignment horizontal="left" vertical="top"/>
    </xf>
    <xf numFmtId="0" fontId="3" fillId="0" borderId="6" xfId="0" applyFont="1" applyBorder="1" applyAlignment="1">
      <alignment vertical="top"/>
    </xf>
    <xf numFmtId="2" fontId="20" fillId="16" borderId="6" xfId="0" applyNumberFormat="1" applyFont="1" applyFill="1" applyBorder="1" applyAlignment="1">
      <alignment horizontal="center" vertical="top"/>
    </xf>
    <xf numFmtId="0" fontId="11" fillId="6" borderId="3" xfId="0" applyFont="1" applyFill="1" applyBorder="1" applyAlignment="1">
      <alignment horizontal="center" vertical="center"/>
    </xf>
    <xf numFmtId="0" fontId="8" fillId="6" borderId="0" xfId="0" applyFont="1" applyFill="1" applyAlignment="1">
      <alignment vertical="top"/>
    </xf>
    <xf numFmtId="0" fontId="7" fillId="0" borderId="0" xfId="0" applyFont="1" applyAlignment="1">
      <alignment horizontal="center"/>
    </xf>
    <xf numFmtId="2" fontId="7" fillId="9" borderId="6" xfId="0" applyNumberFormat="1" applyFont="1" applyFill="1" applyBorder="1" applyAlignment="1">
      <alignment horizontal="left" vertical="center" wrapText="1"/>
    </xf>
    <xf numFmtId="1" fontId="7" fillId="7" borderId="6" xfId="0" applyNumberFormat="1" applyFont="1" applyFill="1" applyBorder="1" applyAlignment="1">
      <alignment horizontal="center" vertical="center" wrapText="1"/>
    </xf>
    <xf numFmtId="187" fontId="18" fillId="6" borderId="6" xfId="1" applyFont="1" applyFill="1" applyBorder="1" applyAlignment="1">
      <alignment vertical="center"/>
    </xf>
    <xf numFmtId="188" fontId="8" fillId="15" borderId="6" xfId="1" applyNumberFormat="1" applyFont="1" applyFill="1" applyBorder="1" applyAlignment="1">
      <alignment horizontal="center" vertical="center" wrapText="1"/>
    </xf>
    <xf numFmtId="0" fontId="9" fillId="10" borderId="6" xfId="0" applyFont="1" applyFill="1" applyBorder="1" applyAlignment="1">
      <alignment horizontal="center" vertical="top"/>
    </xf>
    <xf numFmtId="49" fontId="24" fillId="23" borderId="0" xfId="1" applyNumberFormat="1" applyFont="1" applyFill="1" applyBorder="1" applyAlignment="1">
      <alignment horizontal="center"/>
    </xf>
    <xf numFmtId="49" fontId="9" fillId="6" borderId="0" xfId="1" applyNumberFormat="1" applyFont="1" applyFill="1" applyBorder="1" applyAlignment="1">
      <alignment horizontal="left"/>
    </xf>
    <xf numFmtId="49" fontId="7" fillId="6" borderId="0" xfId="1" applyNumberFormat="1" applyFont="1" applyFill="1" applyBorder="1" applyAlignment="1">
      <alignment horizontal="left"/>
    </xf>
    <xf numFmtId="49" fontId="25" fillId="6" borderId="0" xfId="1" applyNumberFormat="1" applyFont="1" applyFill="1" applyBorder="1" applyAlignment="1">
      <alignment horizontal="left"/>
    </xf>
    <xf numFmtId="43" fontId="7" fillId="19" borderId="11" xfId="0" applyNumberFormat="1" applyFont="1" applyFill="1" applyBorder="1" applyAlignment="1">
      <alignment horizontal="center" vertical="center"/>
    </xf>
    <xf numFmtId="187" fontId="9" fillId="0" borderId="0" xfId="1" applyFont="1" applyBorder="1" applyAlignment="1">
      <alignment horizontal="left" vertical="center"/>
    </xf>
    <xf numFmtId="187" fontId="7" fillId="6" borderId="0" xfId="1" applyFont="1" applyFill="1" applyBorder="1" applyAlignment="1">
      <alignment horizontal="right"/>
    </xf>
    <xf numFmtId="2" fontId="7" fillId="6" borderId="0" xfId="0" applyNumberFormat="1" applyFont="1" applyFill="1"/>
    <xf numFmtId="0" fontId="7" fillId="6" borderId="16" xfId="0" applyFont="1" applyFill="1" applyBorder="1"/>
    <xf numFmtId="0" fontId="18" fillId="6" borderId="16" xfId="0" applyFont="1" applyFill="1" applyBorder="1"/>
    <xf numFmtId="0" fontId="7" fillId="6" borderId="0" xfId="0" applyFont="1" applyFill="1"/>
    <xf numFmtId="187" fontId="7" fillId="6" borderId="0" xfId="1" applyFont="1" applyFill="1" applyBorder="1" applyAlignment="1">
      <alignment horizontal="center"/>
    </xf>
    <xf numFmtId="2" fontId="8" fillId="29" borderId="6" xfId="1" applyNumberFormat="1" applyFont="1" applyFill="1" applyBorder="1" applyAlignment="1">
      <alignment horizontal="left" vertical="top" wrapText="1"/>
    </xf>
    <xf numFmtId="187" fontId="8" fillId="29" borderId="6" xfId="1" applyFont="1" applyFill="1" applyBorder="1" applyAlignment="1">
      <alignment vertical="top"/>
    </xf>
    <xf numFmtId="2" fontId="8" fillId="29" borderId="6" xfId="1" applyNumberFormat="1" applyFont="1" applyFill="1" applyBorder="1" applyAlignment="1">
      <alignment vertical="top"/>
    </xf>
    <xf numFmtId="2" fontId="11" fillId="29" borderId="6" xfId="0" applyNumberFormat="1" applyFont="1" applyFill="1" applyBorder="1" applyAlignment="1">
      <alignment vertical="top" wrapText="1"/>
    </xf>
    <xf numFmtId="0" fontId="29" fillId="0" borderId="6" xfId="0" applyFont="1" applyBorder="1" applyAlignment="1">
      <alignment vertical="top" wrapText="1"/>
    </xf>
    <xf numFmtId="1" fontId="20" fillId="29" borderId="6" xfId="0" applyNumberFormat="1" applyFont="1" applyFill="1" applyBorder="1" applyAlignment="1">
      <alignment horizontal="center" vertical="top"/>
    </xf>
    <xf numFmtId="187" fontId="8" fillId="29" borderId="6" xfId="0" applyNumberFormat="1" applyFont="1" applyFill="1" applyBorder="1" applyAlignment="1">
      <alignment horizontal="center" vertical="top"/>
    </xf>
    <xf numFmtId="0" fontId="11" fillId="29" borderId="6" xfId="0" applyFont="1" applyFill="1" applyBorder="1" applyAlignment="1">
      <alignment horizontal="left" vertical="top"/>
    </xf>
    <xf numFmtId="2" fontId="8" fillId="29" borderId="6" xfId="0" applyNumberFormat="1" applyFont="1" applyFill="1" applyBorder="1" applyAlignment="1">
      <alignment vertical="top" wrapText="1"/>
    </xf>
    <xf numFmtId="187" fontId="11" fillId="29" borderId="6" xfId="0" applyNumberFormat="1" applyFont="1" applyFill="1" applyBorder="1" applyAlignment="1">
      <alignment horizontal="center" vertical="top"/>
    </xf>
    <xf numFmtId="2" fontId="8" fillId="0" borderId="6" xfId="0" applyNumberFormat="1" applyFont="1" applyBorder="1" applyAlignment="1">
      <alignment horizontal="left" vertical="top" wrapText="1"/>
    </xf>
    <xf numFmtId="0" fontId="20" fillId="8" borderId="6" xfId="0" applyFont="1" applyFill="1" applyBorder="1" applyAlignment="1">
      <alignment horizontal="center" vertical="top"/>
    </xf>
    <xf numFmtId="2" fontId="8" fillId="8" borderId="6" xfId="0" applyNumberFormat="1" applyFont="1" applyFill="1" applyBorder="1" applyAlignment="1">
      <alignment vertical="top" wrapText="1"/>
    </xf>
    <xf numFmtId="2" fontId="7" fillId="15" borderId="6" xfId="0" applyNumberFormat="1" applyFont="1" applyFill="1" applyBorder="1" applyAlignment="1">
      <alignment horizontal="center" vertical="top" wrapText="1"/>
    </xf>
    <xf numFmtId="1" fontId="7" fillId="27" borderId="6" xfId="1" applyNumberFormat="1" applyFont="1" applyFill="1" applyBorder="1" applyAlignment="1">
      <alignment horizontal="center" vertical="center" wrapText="1"/>
    </xf>
    <xf numFmtId="187" fontId="7" fillId="27" borderId="6" xfId="1" applyFont="1" applyFill="1" applyBorder="1" applyAlignment="1">
      <alignment horizontal="left" vertical="center"/>
    </xf>
    <xf numFmtId="0" fontId="8" fillId="27" borderId="6" xfId="0" applyFont="1" applyFill="1" applyBorder="1" applyAlignment="1">
      <alignment vertical="top"/>
    </xf>
    <xf numFmtId="0" fontId="30" fillId="23" borderId="6" xfId="4" quotePrefix="1" applyFont="1" applyFill="1" applyBorder="1" applyAlignment="1">
      <alignment horizontal="center" vertical="top" wrapText="1" shrinkToFit="1"/>
    </xf>
    <xf numFmtId="187" fontId="30" fillId="23" borderId="6" xfId="1" quotePrefix="1" applyFont="1" applyFill="1" applyBorder="1" applyAlignment="1">
      <alignment horizontal="right" vertical="top" wrapText="1" shrinkToFit="1"/>
    </xf>
    <xf numFmtId="43" fontId="30" fillId="23" borderId="6" xfId="4" quotePrefix="1" applyNumberFormat="1" applyFont="1" applyFill="1" applyBorder="1" applyAlignment="1">
      <alignment horizontal="right" vertical="top" wrapText="1" shrinkToFit="1"/>
    </xf>
    <xf numFmtId="187" fontId="16" fillId="0" borderId="0" xfId="1" applyFont="1" applyBorder="1" applyAlignment="1">
      <alignment horizontal="right"/>
    </xf>
    <xf numFmtId="187" fontId="16" fillId="0" borderId="0" xfId="1" applyFont="1" applyBorder="1"/>
    <xf numFmtId="2" fontId="16" fillId="0" borderId="0" xfId="0" applyNumberFormat="1" applyFont="1"/>
    <xf numFmtId="1" fontId="20" fillId="30" borderId="6" xfId="0" applyNumberFormat="1" applyFont="1" applyFill="1" applyBorder="1" applyAlignment="1">
      <alignment horizontal="center" vertical="top"/>
    </xf>
    <xf numFmtId="2" fontId="8" fillId="30" borderId="6" xfId="0" applyNumberFormat="1" applyFont="1" applyFill="1" applyBorder="1" applyAlignment="1">
      <alignment vertical="top" wrapText="1"/>
    </xf>
    <xf numFmtId="187" fontId="8" fillId="30" borderId="6" xfId="0" applyNumberFormat="1" applyFont="1" applyFill="1" applyBorder="1" applyAlignment="1">
      <alignment horizontal="center" vertical="top"/>
    </xf>
    <xf numFmtId="0" fontId="11" fillId="30" borderId="6" xfId="0" applyFont="1" applyFill="1" applyBorder="1" applyAlignment="1">
      <alignment horizontal="left" vertical="top"/>
    </xf>
    <xf numFmtId="0" fontId="14" fillId="0" borderId="6" xfId="0" applyFont="1" applyBorder="1" applyAlignment="1">
      <alignment vertical="top" wrapText="1"/>
    </xf>
    <xf numFmtId="0" fontId="8" fillId="6" borderId="6" xfId="0" applyFont="1" applyFill="1" applyBorder="1" applyAlignment="1">
      <alignment horizontal="right" vertical="center"/>
    </xf>
    <xf numFmtId="187" fontId="28" fillId="6" borderId="6" xfId="0" applyNumberFormat="1" applyFont="1" applyFill="1" applyBorder="1" applyAlignment="1">
      <alignment vertical="top" wrapText="1"/>
    </xf>
    <xf numFmtId="187" fontId="20" fillId="4" borderId="6" xfId="1" applyFont="1" applyFill="1" applyBorder="1" applyAlignment="1">
      <alignment horizontal="center" vertical="top"/>
    </xf>
    <xf numFmtId="187" fontId="11" fillId="8" borderId="6" xfId="0" applyNumberFormat="1" applyFont="1" applyFill="1" applyBorder="1" applyAlignment="1">
      <alignment horizontal="center" vertical="top"/>
    </xf>
    <xf numFmtId="0" fontId="13" fillId="8" borderId="6" xfId="0" applyFont="1" applyFill="1" applyBorder="1" applyAlignment="1">
      <alignment vertical="top" wrapText="1"/>
    </xf>
    <xf numFmtId="0" fontId="20" fillId="10" borderId="6" xfId="0" applyFont="1" applyFill="1" applyBorder="1" applyAlignment="1">
      <alignment horizontal="center" vertical="top"/>
    </xf>
    <xf numFmtId="0" fontId="13" fillId="10" borderId="6" xfId="0" applyFont="1" applyFill="1" applyBorder="1" applyAlignment="1">
      <alignment vertical="top" wrapText="1"/>
    </xf>
    <xf numFmtId="0" fontId="11" fillId="16" borderId="6" xfId="0" applyFont="1" applyFill="1" applyBorder="1" applyAlignment="1">
      <alignment vertical="top" wrapText="1"/>
    </xf>
    <xf numFmtId="0" fontId="20" fillId="6" borderId="0" xfId="0" applyFont="1" applyFill="1" applyAlignment="1">
      <alignment horizontal="center"/>
    </xf>
    <xf numFmtId="2" fontId="7" fillId="6" borderId="0" xfId="0" applyNumberFormat="1" applyFont="1" applyFill="1" applyAlignment="1">
      <alignment horizontal="center" wrapText="1"/>
    </xf>
    <xf numFmtId="2" fontId="7" fillId="6" borderId="16" xfId="0" applyNumberFormat="1" applyFont="1" applyFill="1" applyBorder="1" applyAlignment="1">
      <alignment horizontal="center"/>
    </xf>
    <xf numFmtId="2" fontId="9" fillId="6" borderId="16" xfId="0" applyNumberFormat="1" applyFont="1" applyFill="1" applyBorder="1"/>
    <xf numFmtId="187" fontId="7" fillId="6" borderId="16" xfId="1" applyFont="1" applyFill="1" applyBorder="1" applyAlignment="1">
      <alignment horizontal="center"/>
    </xf>
    <xf numFmtId="187" fontId="9" fillId="6" borderId="16" xfId="1" applyFont="1" applyFill="1" applyBorder="1" applyAlignment="1">
      <alignment horizontal="center"/>
    </xf>
    <xf numFmtId="0" fontId="11" fillId="6" borderId="16" xfId="0" applyFont="1" applyFill="1" applyBorder="1"/>
    <xf numFmtId="2" fontId="7" fillId="6" borderId="0" xfId="0" applyNumberFormat="1" applyFont="1" applyFill="1" applyAlignment="1">
      <alignment horizontal="center"/>
    </xf>
    <xf numFmtId="0" fontId="31" fillId="6" borderId="0" xfId="0" applyFont="1" applyFill="1" applyAlignment="1">
      <alignment horizontal="center"/>
    </xf>
    <xf numFmtId="2" fontId="31" fillId="6" borderId="0" xfId="0" applyNumberFormat="1" applyFont="1" applyFill="1" applyAlignment="1">
      <alignment horizontal="center" wrapText="1"/>
    </xf>
    <xf numFmtId="187" fontId="31" fillId="6" borderId="0" xfId="1" applyFont="1" applyFill="1" applyBorder="1" applyAlignment="1"/>
    <xf numFmtId="2" fontId="31" fillId="6" borderId="0" xfId="0" applyNumberFormat="1" applyFont="1" applyFill="1" applyAlignment="1">
      <alignment horizontal="center"/>
    </xf>
    <xf numFmtId="187" fontId="32" fillId="6" borderId="0" xfId="0" applyNumberFormat="1" applyFont="1" applyFill="1" applyAlignment="1">
      <alignment horizontal="center"/>
    </xf>
    <xf numFmtId="187" fontId="33" fillId="6" borderId="0" xfId="0" applyNumberFormat="1" applyFont="1" applyFill="1" applyAlignment="1">
      <alignment horizontal="center"/>
    </xf>
    <xf numFmtId="187" fontId="33" fillId="6" borderId="0" xfId="1" applyFont="1" applyFill="1" applyBorder="1" applyAlignment="1">
      <alignment horizontal="left"/>
    </xf>
    <xf numFmtId="187" fontId="31" fillId="0" borderId="0" xfId="1" applyFont="1" applyBorder="1" applyAlignment="1">
      <alignment horizontal="left"/>
    </xf>
    <xf numFmtId="2" fontId="31" fillId="0" borderId="0" xfId="0" applyNumberFormat="1" applyFont="1" applyAlignment="1">
      <alignment wrapText="1"/>
    </xf>
    <xf numFmtId="2" fontId="31" fillId="0" borderId="0" xfId="0" applyNumberFormat="1" applyFont="1"/>
    <xf numFmtId="187" fontId="31" fillId="0" borderId="0" xfId="0" applyNumberFormat="1" applyFont="1" applyAlignment="1">
      <alignment horizontal="center"/>
    </xf>
    <xf numFmtId="0" fontId="33" fillId="0" borderId="0" xfId="0" applyFont="1"/>
    <xf numFmtId="187" fontId="33" fillId="0" borderId="0" xfId="1" applyFont="1" applyBorder="1" applyAlignment="1">
      <alignment horizontal="right"/>
    </xf>
    <xf numFmtId="0" fontId="33" fillId="0" borderId="0" xfId="0" applyFont="1" applyAlignment="1">
      <alignment horizontal="center"/>
    </xf>
    <xf numFmtId="0" fontId="33" fillId="0" borderId="0" xfId="0" applyFont="1" applyAlignment="1">
      <alignment horizontal="left"/>
    </xf>
    <xf numFmtId="0" fontId="34" fillId="0" borderId="0" xfId="0" applyFont="1"/>
    <xf numFmtId="2" fontId="33" fillId="6" borderId="0" xfId="0" applyNumberFormat="1" applyFont="1" applyFill="1" applyAlignment="1">
      <alignment horizontal="center" wrapText="1"/>
    </xf>
    <xf numFmtId="187" fontId="31" fillId="0" borderId="0" xfId="1" applyFont="1" applyFill="1" applyBorder="1" applyAlignment="1"/>
    <xf numFmtId="187" fontId="7" fillId="0" borderId="0" xfId="1" applyFont="1" applyBorder="1" applyAlignment="1"/>
    <xf numFmtId="0" fontId="7" fillId="27" borderId="6" xfId="0" applyFont="1" applyFill="1" applyBorder="1" applyAlignment="1">
      <alignment vertical="center"/>
    </xf>
    <xf numFmtId="2" fontId="11" fillId="6" borderId="6" xfId="0" applyNumberFormat="1" applyFont="1" applyFill="1" applyBorder="1" applyAlignment="1">
      <alignment horizontal="center" vertical="top"/>
    </xf>
    <xf numFmtId="0" fontId="35" fillId="0" borderId="0" xfId="0" applyFont="1" applyAlignment="1">
      <alignment horizontal="left"/>
    </xf>
    <xf numFmtId="189" fontId="20" fillId="15" borderId="6" xfId="1" applyNumberFormat="1" applyFont="1" applyFill="1" applyBorder="1" applyAlignment="1">
      <alignment vertical="top"/>
    </xf>
    <xf numFmtId="187" fontId="11" fillId="0" borderId="6" xfId="1" applyFont="1" applyBorder="1" applyAlignment="1">
      <alignment horizontal="left" vertical="top" wrapText="1"/>
    </xf>
    <xf numFmtId="189" fontId="20" fillId="29" borderId="6" xfId="1" applyNumberFormat="1" applyFont="1" applyFill="1" applyBorder="1" applyAlignment="1">
      <alignment vertical="top"/>
    </xf>
    <xf numFmtId="0" fontId="3" fillId="6" borderId="6" xfId="0" applyFont="1" applyFill="1" applyBorder="1" applyAlignment="1">
      <alignment vertical="top"/>
    </xf>
    <xf numFmtId="43" fontId="20" fillId="9" borderId="6" xfId="1" applyNumberFormat="1" applyFont="1" applyFill="1" applyBorder="1" applyAlignment="1">
      <alignment vertical="top"/>
    </xf>
    <xf numFmtId="188" fontId="8" fillId="7" borderId="6" xfId="1" applyNumberFormat="1" applyFont="1" applyFill="1" applyBorder="1" applyAlignment="1">
      <alignment vertical="top" wrapText="1"/>
    </xf>
    <xf numFmtId="187" fontId="11" fillId="7" borderId="6" xfId="0" applyNumberFormat="1" applyFont="1" applyFill="1" applyBorder="1" applyAlignment="1">
      <alignment vertical="top" wrapText="1"/>
    </xf>
    <xf numFmtId="187" fontId="20" fillId="9" borderId="6" xfId="1" applyFont="1" applyFill="1" applyBorder="1" applyAlignment="1">
      <alignment vertical="top"/>
    </xf>
    <xf numFmtId="0" fontId="20" fillId="7" borderId="6" xfId="0" applyFont="1" applyFill="1" applyBorder="1" applyAlignment="1">
      <alignment horizontal="center" vertical="top" wrapText="1"/>
    </xf>
    <xf numFmtId="2" fontId="8" fillId="4" borderId="6" xfId="0" applyNumberFormat="1" applyFont="1" applyFill="1" applyBorder="1" applyAlignment="1">
      <alignment vertical="top" wrapText="1"/>
    </xf>
    <xf numFmtId="187" fontId="8" fillId="4" borderId="6" xfId="0" applyNumberFormat="1" applyFont="1" applyFill="1" applyBorder="1" applyAlignment="1">
      <alignment horizontal="center" vertical="top"/>
    </xf>
    <xf numFmtId="187" fontId="8" fillId="4" borderId="6" xfId="1" applyFont="1" applyFill="1" applyBorder="1" applyAlignment="1">
      <alignment vertical="top" wrapText="1"/>
    </xf>
    <xf numFmtId="187" fontId="8" fillId="8" borderId="6" xfId="1" applyFont="1" applyFill="1" applyBorder="1" applyAlignment="1">
      <alignment vertical="top" wrapText="1"/>
    </xf>
    <xf numFmtId="2" fontId="8" fillId="10" borderId="6" xfId="0" applyNumberFormat="1" applyFont="1" applyFill="1" applyBorder="1" applyAlignment="1">
      <alignment vertical="top" wrapText="1"/>
    </xf>
    <xf numFmtId="187" fontId="14" fillId="6" borderId="6" xfId="0" applyNumberFormat="1" applyFont="1" applyFill="1" applyBorder="1" applyAlignment="1">
      <alignment horizontal="center" vertical="top"/>
    </xf>
    <xf numFmtId="0" fontId="11" fillId="15" borderId="6" xfId="0" applyFont="1" applyFill="1" applyBorder="1" applyAlignment="1">
      <alignment vertical="top" wrapText="1"/>
    </xf>
    <xf numFmtId="187" fontId="8" fillId="20" borderId="6" xfId="0" applyNumberFormat="1" applyFont="1" applyFill="1" applyBorder="1" applyAlignment="1">
      <alignment horizontal="center" vertical="top"/>
    </xf>
    <xf numFmtId="49" fontId="8" fillId="0" borderId="6" xfId="0" applyNumberFormat="1" applyFont="1" applyBorder="1" applyAlignment="1">
      <alignment vertical="top" wrapText="1"/>
    </xf>
    <xf numFmtId="2" fontId="8" fillId="6" borderId="6" xfId="0" applyNumberFormat="1" applyFont="1" applyFill="1" applyBorder="1" applyAlignment="1">
      <alignment horizontal="center" vertical="top"/>
    </xf>
    <xf numFmtId="0" fontId="20" fillId="6" borderId="6" xfId="0" applyFont="1" applyFill="1" applyBorder="1" applyAlignment="1">
      <alignment horizontal="left" vertical="top" wrapText="1"/>
    </xf>
    <xf numFmtId="0" fontId="20" fillId="6" borderId="6" xfId="0" applyFont="1" applyFill="1" applyBorder="1" applyAlignment="1">
      <alignment horizontal="center" vertical="top" wrapText="1"/>
    </xf>
    <xf numFmtId="188" fontId="20" fillId="9" borderId="6" xfId="0" applyNumberFormat="1" applyFont="1" applyFill="1" applyBorder="1" applyAlignment="1">
      <alignment horizontal="center" vertical="top"/>
    </xf>
    <xf numFmtId="187" fontId="15" fillId="0" borderId="0" xfId="1" applyFont="1" applyFill="1" applyBorder="1" applyAlignment="1"/>
    <xf numFmtId="187" fontId="7" fillId="0" borderId="0" xfId="1" applyFont="1" applyBorder="1" applyAlignment="1">
      <alignment horizontal="right"/>
    </xf>
    <xf numFmtId="2" fontId="7" fillId="0" borderId="0" xfId="1" applyNumberFormat="1" applyFont="1" applyBorder="1" applyAlignment="1">
      <alignment horizontal="left"/>
    </xf>
    <xf numFmtId="187" fontId="7" fillId="0" borderId="0" xfId="1" applyFont="1" applyBorder="1" applyAlignment="1">
      <alignment horizontal="left"/>
    </xf>
    <xf numFmtId="0" fontId="17" fillId="0" borderId="0" xfId="0" applyFont="1" applyAlignment="1">
      <alignment horizontal="left"/>
    </xf>
    <xf numFmtId="0" fontId="6" fillId="6" borderId="0" xfId="0" applyFont="1" applyFill="1"/>
    <xf numFmtId="0" fontId="17" fillId="0" borderId="0" xfId="0" applyFont="1"/>
    <xf numFmtId="187" fontId="17" fillId="0" borderId="0" xfId="1" applyFont="1" applyFill="1" applyBorder="1" applyAlignment="1"/>
    <xf numFmtId="187" fontId="17" fillId="0" borderId="0" xfId="1" applyFont="1" applyFill="1" applyBorder="1" applyAlignment="1">
      <alignment horizontal="center"/>
    </xf>
    <xf numFmtId="187" fontId="17" fillId="0" borderId="0" xfId="0" applyNumberFormat="1" applyFont="1"/>
    <xf numFmtId="49" fontId="10" fillId="6" borderId="0" xfId="1" applyNumberFormat="1" applyFont="1" applyFill="1" applyBorder="1" applyAlignment="1">
      <alignment horizontal="left"/>
    </xf>
    <xf numFmtId="187" fontId="36" fillId="6" borderId="0" xfId="0" applyNumberFormat="1" applyFont="1" applyFill="1"/>
    <xf numFmtId="187" fontId="36" fillId="6" borderId="0" xfId="1" applyFont="1" applyFill="1" applyBorder="1" applyAlignment="1"/>
    <xf numFmtId="0" fontId="27" fillId="6" borderId="0" xfId="0" applyFont="1" applyFill="1"/>
    <xf numFmtId="187" fontId="10" fillId="6" borderId="0" xfId="1" applyFont="1" applyFill="1" applyBorder="1" applyAlignment="1">
      <alignment horizontal="center"/>
    </xf>
    <xf numFmtId="2" fontId="10" fillId="6" borderId="0" xfId="0" applyNumberFormat="1" applyFont="1" applyFill="1"/>
    <xf numFmtId="0" fontId="10" fillId="6" borderId="0" xfId="0" applyFont="1" applyFill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2" fontId="6" fillId="0" borderId="0" xfId="0" applyNumberFormat="1" applyFont="1" applyAlignment="1">
      <alignment horizontal="center" vertical="center" wrapText="1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2" fontId="9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2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10" fillId="6" borderId="0" xfId="0" applyFont="1" applyFill="1" applyAlignment="1">
      <alignment vertical="center"/>
    </xf>
    <xf numFmtId="43" fontId="10" fillId="6" borderId="0" xfId="2" applyFont="1" applyFill="1" applyBorder="1" applyAlignment="1">
      <alignment vertical="center"/>
    </xf>
    <xf numFmtId="2" fontId="10" fillId="6" borderId="0" xfId="0" applyNumberFormat="1" applyFont="1" applyFill="1" applyAlignment="1">
      <alignment horizontal="center" vertical="center" wrapText="1"/>
    </xf>
    <xf numFmtId="187" fontId="7" fillId="0" borderId="0" xfId="1" applyFont="1" applyBorder="1"/>
    <xf numFmtId="0" fontId="0" fillId="6" borderId="0" xfId="0" applyFill="1"/>
    <xf numFmtId="2" fontId="31" fillId="25" borderId="6" xfId="1" applyNumberFormat="1" applyFont="1" applyFill="1" applyBorder="1" applyAlignment="1">
      <alignment horizontal="left" vertical="center" wrapText="1"/>
    </xf>
    <xf numFmtId="2" fontId="20" fillId="25" borderId="6" xfId="1" applyNumberFormat="1" applyFont="1" applyFill="1" applyBorder="1" applyAlignment="1">
      <alignment vertical="center" wrapText="1"/>
    </xf>
    <xf numFmtId="2" fontId="33" fillId="0" borderId="6" xfId="1" applyNumberFormat="1" applyFont="1" applyBorder="1" applyAlignment="1">
      <alignment horizontal="left" vertical="top" shrinkToFit="1"/>
    </xf>
    <xf numFmtId="2" fontId="20" fillId="6" borderId="6" xfId="1" quotePrefix="1" applyNumberFormat="1" applyFont="1" applyFill="1" applyBorder="1" applyAlignment="1">
      <alignment horizontal="left" vertical="center" wrapText="1"/>
    </xf>
    <xf numFmtId="49" fontId="20" fillId="6" borderId="6" xfId="1" applyNumberFormat="1" applyFont="1" applyFill="1" applyBorder="1" applyAlignment="1">
      <alignment vertical="top" wrapText="1"/>
    </xf>
    <xf numFmtId="189" fontId="20" fillId="7" borderId="6" xfId="1" applyNumberFormat="1" applyFont="1" applyFill="1" applyBorder="1" applyAlignment="1">
      <alignment horizontal="right" vertical="top"/>
    </xf>
    <xf numFmtId="2" fontId="11" fillId="7" borderId="6" xfId="1" applyNumberFormat="1" applyFont="1" applyFill="1" applyBorder="1" applyAlignment="1">
      <alignment horizontal="right" vertical="top" wrapText="1"/>
    </xf>
    <xf numFmtId="2" fontId="8" fillId="7" borderId="6" xfId="0" applyNumberFormat="1" applyFont="1" applyFill="1" applyBorder="1" applyAlignment="1">
      <alignment horizontal="left" vertical="top" wrapText="1"/>
    </xf>
    <xf numFmtId="0" fontId="20" fillId="32" borderId="6" xfId="0" applyFont="1" applyFill="1" applyBorder="1" applyAlignment="1">
      <alignment horizontal="center" vertical="top"/>
    </xf>
    <xf numFmtId="2" fontId="8" fillId="32" borderId="6" xfId="0" applyNumberFormat="1" applyFont="1" applyFill="1" applyBorder="1" applyAlignment="1">
      <alignment vertical="top" wrapText="1"/>
    </xf>
    <xf numFmtId="187" fontId="8" fillId="32" borderId="6" xfId="1" applyFont="1" applyFill="1" applyBorder="1" applyAlignment="1">
      <alignment vertical="top"/>
    </xf>
    <xf numFmtId="187" fontId="8" fillId="32" borderId="6" xfId="0" applyNumberFormat="1" applyFont="1" applyFill="1" applyBorder="1" applyAlignment="1">
      <alignment horizontal="center" vertical="top"/>
    </xf>
    <xf numFmtId="0" fontId="11" fillId="32" borderId="6" xfId="0" applyFont="1" applyFill="1" applyBorder="1" applyAlignment="1">
      <alignment horizontal="center" vertical="top"/>
    </xf>
    <xf numFmtId="0" fontId="11" fillId="32" borderId="6" xfId="0" applyFont="1" applyFill="1" applyBorder="1" applyAlignment="1">
      <alignment horizontal="left" vertical="top"/>
    </xf>
    <xf numFmtId="187" fontId="20" fillId="15" borderId="6" xfId="1" applyFont="1" applyFill="1" applyBorder="1" applyAlignment="1">
      <alignment horizontal="center" vertical="top"/>
    </xf>
    <xf numFmtId="2" fontId="18" fillId="7" borderId="6" xfId="0" applyNumberFormat="1" applyFont="1" applyFill="1" applyBorder="1" applyAlignment="1">
      <alignment vertical="top" wrapText="1"/>
    </xf>
    <xf numFmtId="0" fontId="8" fillId="6" borderId="6" xfId="0" applyFont="1" applyFill="1" applyBorder="1" applyAlignment="1">
      <alignment vertical="top" wrapText="1"/>
    </xf>
    <xf numFmtId="49" fontId="25" fillId="11" borderId="6" xfId="1" applyNumberFormat="1" applyFont="1" applyFill="1" applyBorder="1" applyAlignment="1">
      <alignment vertical="top"/>
    </xf>
    <xf numFmtId="49" fontId="25" fillId="15" borderId="6" xfId="1" applyNumberFormat="1" applyFont="1" applyFill="1" applyBorder="1" applyAlignment="1">
      <alignment vertical="top" wrapText="1"/>
    </xf>
    <xf numFmtId="49" fontId="25" fillId="9" borderId="6" xfId="1" applyNumberFormat="1" applyFont="1" applyFill="1" applyBorder="1" applyAlignment="1">
      <alignment vertical="top"/>
    </xf>
    <xf numFmtId="187" fontId="7" fillId="22" borderId="6" xfId="1" applyFont="1" applyFill="1" applyBorder="1" applyAlignment="1">
      <alignment vertical="top"/>
    </xf>
    <xf numFmtId="187" fontId="18" fillId="22" borderId="6" xfId="1" applyFont="1" applyFill="1" applyBorder="1" applyAlignment="1">
      <alignment vertical="top"/>
    </xf>
    <xf numFmtId="49" fontId="25" fillId="7" borderId="6" xfId="1" applyNumberFormat="1" applyFont="1" applyFill="1" applyBorder="1" applyAlignment="1">
      <alignment vertical="top"/>
    </xf>
    <xf numFmtId="49" fontId="25" fillId="9" borderId="5" xfId="1" applyNumberFormat="1" applyFont="1" applyFill="1" applyBorder="1" applyAlignment="1">
      <alignment vertical="top" wrapText="1"/>
    </xf>
    <xf numFmtId="1" fontId="25" fillId="9" borderId="5" xfId="1" applyNumberFormat="1" applyFont="1" applyFill="1" applyBorder="1" applyAlignment="1">
      <alignment vertical="top" wrapText="1"/>
    </xf>
    <xf numFmtId="49" fontId="25" fillId="6" borderId="6" xfId="1" applyNumberFormat="1" applyFont="1" applyFill="1" applyBorder="1" applyAlignment="1">
      <alignment vertical="top"/>
    </xf>
    <xf numFmtId="187" fontId="25" fillId="7" borderId="6" xfId="1" applyFont="1" applyFill="1" applyBorder="1" applyAlignment="1">
      <alignment vertical="top" wrapText="1"/>
    </xf>
    <xf numFmtId="49" fontId="25" fillId="6" borderId="6" xfId="1" applyNumberFormat="1" applyFont="1" applyFill="1" applyBorder="1" applyAlignment="1">
      <alignment vertical="top" wrapText="1"/>
    </xf>
    <xf numFmtId="49" fontId="8" fillId="15" borderId="6" xfId="1" applyNumberFormat="1" applyFont="1" applyFill="1" applyBorder="1" applyAlignment="1">
      <alignment vertical="top" wrapText="1"/>
    </xf>
    <xf numFmtId="49" fontId="8" fillId="6" borderId="6" xfId="1" applyNumberFormat="1" applyFont="1" applyFill="1" applyBorder="1" applyAlignment="1">
      <alignment vertical="top"/>
    </xf>
    <xf numFmtId="49" fontId="25" fillId="6" borderId="0" xfId="1" applyNumberFormat="1" applyFont="1" applyFill="1" applyBorder="1" applyAlignment="1">
      <alignment vertical="top"/>
    </xf>
    <xf numFmtId="49" fontId="7" fillId="6" borderId="0" xfId="1" applyNumberFormat="1" applyFont="1" applyFill="1" applyBorder="1" applyAlignment="1">
      <alignment vertical="top"/>
    </xf>
    <xf numFmtId="49" fontId="10" fillId="6" borderId="0" xfId="1" applyNumberFormat="1" applyFont="1" applyFill="1" applyBorder="1" applyAlignment="1">
      <alignment vertical="top"/>
    </xf>
    <xf numFmtId="49" fontId="9" fillId="6" borderId="0" xfId="1" applyNumberFormat="1" applyFont="1" applyFill="1" applyBorder="1" applyAlignment="1">
      <alignment vertical="top"/>
    </xf>
    <xf numFmtId="187" fontId="8" fillId="16" borderId="6" xfId="1" applyFont="1" applyFill="1" applyBorder="1" applyAlignment="1">
      <alignment horizontal="center" vertical="top"/>
    </xf>
    <xf numFmtId="2" fontId="11" fillId="16" borderId="6" xfId="0" applyNumberFormat="1" applyFont="1" applyFill="1" applyBorder="1" applyAlignment="1">
      <alignment vertical="top"/>
    </xf>
    <xf numFmtId="187" fontId="8" fillId="32" borderId="6" xfId="1" applyFont="1" applyFill="1" applyBorder="1" applyAlignment="1">
      <alignment vertical="top" wrapText="1"/>
    </xf>
    <xf numFmtId="0" fontId="11" fillId="32" borderId="6" xfId="0" applyFont="1" applyFill="1" applyBorder="1" applyAlignment="1">
      <alignment vertical="top"/>
    </xf>
    <xf numFmtId="43" fontId="7" fillId="16" borderId="6" xfId="1" applyNumberFormat="1" applyFont="1" applyFill="1" applyBorder="1" applyAlignment="1">
      <alignment horizontal="right"/>
    </xf>
    <xf numFmtId="189" fontId="20" fillId="30" borderId="6" xfId="1" applyNumberFormat="1" applyFont="1" applyFill="1" applyBorder="1" applyAlignment="1">
      <alignment vertical="top"/>
    </xf>
    <xf numFmtId="2" fontId="11" fillId="30" borderId="6" xfId="0" applyNumberFormat="1" applyFont="1" applyFill="1" applyBorder="1" applyAlignment="1">
      <alignment vertical="top" wrapText="1"/>
    </xf>
    <xf numFmtId="187" fontId="8" fillId="30" borderId="6" xfId="1" applyFont="1" applyFill="1" applyBorder="1" applyAlignment="1">
      <alignment vertical="top"/>
    </xf>
    <xf numFmtId="2" fontId="8" fillId="7" borderId="6" xfId="1" applyNumberFormat="1" applyFont="1" applyFill="1" applyBorder="1" applyAlignment="1">
      <alignment horizontal="left" vertical="top" wrapText="1"/>
    </xf>
    <xf numFmtId="0" fontId="20" fillId="30" borderId="6" xfId="0" applyFont="1" applyFill="1" applyBorder="1" applyAlignment="1">
      <alignment horizontal="center" vertical="top"/>
    </xf>
    <xf numFmtId="1" fontId="8" fillId="30" borderId="6" xfId="0" applyNumberFormat="1" applyFont="1" applyFill="1" applyBorder="1" applyAlignment="1">
      <alignment horizontal="left" vertical="top" wrapText="1"/>
    </xf>
    <xf numFmtId="0" fontId="11" fillId="30" borderId="6" xfId="0" applyFont="1" applyFill="1" applyBorder="1" applyAlignment="1">
      <alignment vertical="top"/>
    </xf>
    <xf numFmtId="0" fontId="21" fillId="6" borderId="6" xfId="0" applyFont="1" applyFill="1" applyBorder="1" applyAlignment="1">
      <alignment vertical="top" wrapText="1"/>
    </xf>
    <xf numFmtId="0" fontId="38" fillId="16" borderId="6" xfId="0" applyFont="1" applyFill="1" applyBorder="1" applyAlignment="1">
      <alignment vertical="top"/>
    </xf>
    <xf numFmtId="2" fontId="7" fillId="4" borderId="6" xfId="0" applyNumberFormat="1" applyFont="1" applyFill="1" applyBorder="1" applyAlignment="1">
      <alignment vertical="top"/>
    </xf>
    <xf numFmtId="0" fontId="10" fillId="0" borderId="0" xfId="1" applyNumberFormat="1" applyFont="1" applyBorder="1" applyAlignment="1"/>
    <xf numFmtId="0" fontId="9" fillId="0" borderId="0" xfId="1" applyNumberFormat="1" applyFont="1" applyBorder="1" applyAlignment="1"/>
    <xf numFmtId="49" fontId="24" fillId="6" borderId="10" xfId="1" applyNumberFormat="1" applyFont="1" applyFill="1" applyBorder="1" applyAlignment="1">
      <alignment horizontal="left"/>
    </xf>
    <xf numFmtId="187" fontId="9" fillId="6" borderId="18" xfId="1" applyFont="1" applyFill="1" applyBorder="1" applyAlignment="1">
      <alignment horizontal="right"/>
    </xf>
    <xf numFmtId="187" fontId="9" fillId="6" borderId="18" xfId="1" applyFont="1" applyFill="1" applyBorder="1" applyAlignment="1">
      <alignment horizontal="right" vertical="top"/>
    </xf>
    <xf numFmtId="187" fontId="13" fillId="6" borderId="18" xfId="1" applyFont="1" applyFill="1" applyBorder="1" applyAlignment="1">
      <alignment horizontal="right"/>
    </xf>
    <xf numFmtId="0" fontId="13" fillId="6" borderId="18" xfId="0" applyFont="1" applyFill="1" applyBorder="1"/>
    <xf numFmtId="49" fontId="24" fillId="22" borderId="3" xfId="1" applyNumberFormat="1" applyFont="1" applyFill="1" applyBorder="1" applyAlignment="1">
      <alignment horizontal="left" vertical="top" wrapText="1"/>
    </xf>
    <xf numFmtId="187" fontId="9" fillId="22" borderId="0" xfId="1" applyFont="1" applyFill="1" applyBorder="1" applyAlignment="1">
      <alignment horizontal="right" vertical="top"/>
    </xf>
    <xf numFmtId="187" fontId="13" fillId="22" borderId="0" xfId="1" applyFont="1" applyFill="1" applyBorder="1" applyAlignment="1">
      <alignment horizontal="right" vertical="top"/>
    </xf>
    <xf numFmtId="49" fontId="24" fillId="6" borderId="10" xfId="1" applyNumberFormat="1" applyFont="1" applyFill="1" applyBorder="1" applyAlignment="1">
      <alignment horizontal="left" vertical="top" wrapText="1"/>
    </xf>
    <xf numFmtId="2" fontId="13" fillId="6" borderId="18" xfId="0" applyNumberFormat="1" applyFont="1" applyFill="1" applyBorder="1" applyAlignment="1">
      <alignment vertical="top"/>
    </xf>
    <xf numFmtId="49" fontId="24" fillId="15" borderId="10" xfId="1" applyNumberFormat="1" applyFont="1" applyFill="1" applyBorder="1" applyAlignment="1">
      <alignment horizontal="left" vertical="top" wrapText="1"/>
    </xf>
    <xf numFmtId="187" fontId="9" fillId="15" borderId="18" xfId="1" applyFont="1" applyFill="1" applyBorder="1" applyAlignment="1">
      <alignment horizontal="right" vertical="top"/>
    </xf>
    <xf numFmtId="2" fontId="13" fillId="15" borderId="18" xfId="0" applyNumberFormat="1" applyFont="1" applyFill="1" applyBorder="1" applyAlignment="1">
      <alignment vertical="top"/>
    </xf>
    <xf numFmtId="49" fontId="24" fillId="8" borderId="10" xfId="1" applyNumberFormat="1" applyFont="1" applyFill="1" applyBorder="1" applyAlignment="1">
      <alignment horizontal="center"/>
    </xf>
    <xf numFmtId="187" fontId="9" fillId="8" borderId="18" xfId="1" applyFont="1" applyFill="1" applyBorder="1" applyAlignment="1">
      <alignment horizontal="right"/>
    </xf>
    <xf numFmtId="0" fontId="13" fillId="8" borderId="18" xfId="0" applyFont="1" applyFill="1" applyBorder="1"/>
    <xf numFmtId="187" fontId="9" fillId="23" borderId="0" xfId="1" applyFont="1" applyFill="1" applyBorder="1" applyAlignment="1">
      <alignment horizontal="right"/>
    </xf>
    <xf numFmtId="187" fontId="13" fillId="23" borderId="0" xfId="0" applyNumberFormat="1" applyFont="1" applyFill="1" applyAlignment="1">
      <alignment horizontal="left"/>
    </xf>
    <xf numFmtId="49" fontId="24" fillId="16" borderId="10" xfId="1" applyNumberFormat="1" applyFont="1" applyFill="1" applyBorder="1" applyAlignment="1">
      <alignment horizontal="left"/>
    </xf>
    <xf numFmtId="187" fontId="9" fillId="16" borderId="18" xfId="1" applyFont="1" applyFill="1" applyBorder="1"/>
    <xf numFmtId="187" fontId="7" fillId="16" borderId="18" xfId="1" applyFont="1" applyFill="1" applyBorder="1" applyAlignment="1">
      <alignment horizontal="right"/>
    </xf>
    <xf numFmtId="187" fontId="9" fillId="16" borderId="18" xfId="1" applyFont="1" applyFill="1" applyBorder="1" applyAlignment="1">
      <alignment horizontal="right"/>
    </xf>
    <xf numFmtId="187" fontId="13" fillId="16" borderId="18" xfId="1" applyFont="1" applyFill="1" applyBorder="1" applyAlignment="1">
      <alignment horizontal="left"/>
    </xf>
    <xf numFmtId="187" fontId="9" fillId="6" borderId="0" xfId="1" applyFont="1" applyFill="1" applyBorder="1" applyAlignment="1">
      <alignment horizontal="right"/>
    </xf>
    <xf numFmtId="187" fontId="4" fillId="0" borderId="0" xfId="1" applyFont="1" applyBorder="1" applyAlignment="1">
      <alignment horizontal="right"/>
    </xf>
    <xf numFmtId="187" fontId="4" fillId="0" borderId="0" xfId="1" applyFont="1" applyBorder="1"/>
    <xf numFmtId="0" fontId="31" fillId="0" borderId="0" xfId="0" applyFont="1"/>
    <xf numFmtId="0" fontId="39" fillId="0" borderId="1" xfId="0" applyFont="1" applyBorder="1"/>
    <xf numFmtId="0" fontId="39" fillId="6" borderId="1" xfId="0" applyFont="1" applyFill="1" applyBorder="1" applyAlignment="1">
      <alignment horizontal="right"/>
    </xf>
    <xf numFmtId="187" fontId="39" fillId="0" borderId="6" xfId="1" applyFont="1" applyBorder="1" applyAlignment="1">
      <alignment horizontal="center" vertical="center"/>
    </xf>
    <xf numFmtId="0" fontId="39" fillId="0" borderId="6" xfId="0" applyFont="1" applyBorder="1" applyAlignment="1">
      <alignment horizontal="center" vertical="center"/>
    </xf>
    <xf numFmtId="49" fontId="40" fillId="0" borderId="7" xfId="0" applyNumberFormat="1" applyFont="1" applyBorder="1"/>
    <xf numFmtId="0" fontId="40" fillId="31" borderId="16" xfId="0" applyFont="1" applyFill="1" applyBorder="1"/>
    <xf numFmtId="0" fontId="33" fillId="31" borderId="16" xfId="0" applyFont="1" applyFill="1" applyBorder="1"/>
    <xf numFmtId="0" fontId="33" fillId="0" borderId="8" xfId="0" applyFont="1" applyBorder="1"/>
    <xf numFmtId="0" fontId="31" fillId="0" borderId="2" xfId="0" applyFont="1" applyBorder="1" applyAlignment="1">
      <alignment horizontal="center"/>
    </xf>
    <xf numFmtId="187" fontId="33" fillId="0" borderId="2" xfId="1" applyFont="1" applyBorder="1"/>
    <xf numFmtId="187" fontId="33" fillId="0" borderId="8" xfId="1" applyFont="1" applyBorder="1"/>
    <xf numFmtId="0" fontId="33" fillId="0" borderId="2" xfId="0" applyFont="1" applyBorder="1"/>
    <xf numFmtId="49" fontId="33" fillId="0" borderId="3" xfId="0" applyNumberFormat="1" applyFont="1" applyBorder="1" applyAlignment="1">
      <alignment horizontal="right" vertical="center"/>
    </xf>
    <xf numFmtId="0" fontId="33" fillId="0" borderId="0" xfId="0" applyFont="1" applyAlignment="1">
      <alignment vertical="center"/>
    </xf>
    <xf numFmtId="0" fontId="33" fillId="0" borderId="15" xfId="0" applyFont="1" applyBorder="1" applyAlignment="1">
      <alignment vertical="center"/>
    </xf>
    <xf numFmtId="0" fontId="31" fillId="0" borderId="4" xfId="0" applyFont="1" applyBorder="1" applyAlignment="1">
      <alignment horizontal="center" vertical="center"/>
    </xf>
    <xf numFmtId="187" fontId="33" fillId="0" borderId="3" xfId="1" applyFont="1" applyBorder="1" applyAlignment="1">
      <alignment vertical="center"/>
    </xf>
    <xf numFmtId="187" fontId="33" fillId="0" borderId="4" xfId="1" applyFont="1" applyBorder="1" applyAlignment="1">
      <alignment vertical="center"/>
    </xf>
    <xf numFmtId="187" fontId="33" fillId="9" borderId="0" xfId="1" applyFont="1" applyFill="1" applyAlignment="1">
      <alignment vertical="center"/>
    </xf>
    <xf numFmtId="0" fontId="33" fillId="0" borderId="4" xfId="0" applyFont="1" applyBorder="1" applyAlignment="1">
      <alignment vertical="center" wrapText="1"/>
    </xf>
    <xf numFmtId="187" fontId="33" fillId="0" borderId="0" xfId="1" applyFont="1" applyAlignment="1">
      <alignment vertical="center"/>
    </xf>
    <xf numFmtId="49" fontId="40" fillId="0" borderId="3" xfId="0" applyNumberFormat="1" applyFont="1" applyBorder="1"/>
    <xf numFmtId="0" fontId="40" fillId="31" borderId="0" xfId="0" applyFont="1" applyFill="1"/>
    <xf numFmtId="0" fontId="33" fillId="31" borderId="0" xfId="0" applyFont="1" applyFill="1"/>
    <xf numFmtId="0" fontId="33" fillId="0" borderId="15" xfId="0" applyFont="1" applyBorder="1"/>
    <xf numFmtId="0" fontId="31" fillId="0" borderId="4" xfId="0" applyFont="1" applyBorder="1" applyAlignment="1">
      <alignment horizontal="center"/>
    </xf>
    <xf numFmtId="187" fontId="33" fillId="0" borderId="4" xfId="1" applyFont="1" applyBorder="1"/>
    <xf numFmtId="2" fontId="33" fillId="9" borderId="0" xfId="0" applyNumberFormat="1" applyFont="1" applyFill="1" applyAlignment="1">
      <alignment vertical="center"/>
    </xf>
    <xf numFmtId="190" fontId="33" fillId="0" borderId="3" xfId="1" applyNumberFormat="1" applyFont="1" applyBorder="1" applyAlignment="1">
      <alignment horizontal="right" vertical="center"/>
    </xf>
    <xf numFmtId="2" fontId="33" fillId="9" borderId="15" xfId="0" applyNumberFormat="1" applyFont="1" applyFill="1" applyBorder="1" applyAlignment="1">
      <alignment vertical="center"/>
    </xf>
    <xf numFmtId="187" fontId="33" fillId="0" borderId="3" xfId="1" applyFont="1" applyBorder="1"/>
    <xf numFmtId="187" fontId="33" fillId="0" borderId="15" xfId="0" applyNumberFormat="1" applyFont="1" applyBorder="1"/>
    <xf numFmtId="0" fontId="33" fillId="0" borderId="4" xfId="0" applyFont="1" applyBorder="1" applyAlignment="1">
      <alignment horizontal="center" vertical="center" wrapText="1"/>
    </xf>
    <xf numFmtId="187" fontId="33" fillId="28" borderId="0" xfId="1" applyFont="1" applyFill="1" applyAlignment="1">
      <alignment vertical="center"/>
    </xf>
    <xf numFmtId="187" fontId="33" fillId="33" borderId="0" xfId="1" applyFont="1" applyFill="1" applyAlignment="1">
      <alignment vertical="center"/>
    </xf>
    <xf numFmtId="187" fontId="31" fillId="6" borderId="4" xfId="0" applyNumberFormat="1" applyFont="1" applyFill="1" applyBorder="1" applyAlignment="1">
      <alignment vertical="center"/>
    </xf>
    <xf numFmtId="0" fontId="33" fillId="0" borderId="3" xfId="0" applyFont="1" applyBorder="1"/>
    <xf numFmtId="0" fontId="40" fillId="0" borderId="0" xfId="0" applyFont="1"/>
    <xf numFmtId="187" fontId="33" fillId="0" borderId="4" xfId="1" applyFont="1" applyFill="1" applyBorder="1"/>
    <xf numFmtId="187" fontId="31" fillId="6" borderId="4" xfId="1" applyFont="1" applyFill="1" applyBorder="1" applyAlignment="1">
      <alignment horizontal="left"/>
    </xf>
    <xf numFmtId="0" fontId="33" fillId="0" borderId="4" xfId="0" applyFont="1" applyBorder="1"/>
    <xf numFmtId="187" fontId="33" fillId="0" borderId="4" xfId="0" applyNumberFormat="1" applyFont="1" applyBorder="1"/>
    <xf numFmtId="187" fontId="31" fillId="0" borderId="4" xfId="1" applyFont="1" applyFill="1" applyBorder="1"/>
    <xf numFmtId="187" fontId="33" fillId="0" borderId="4" xfId="1" applyFont="1" applyBorder="1" applyAlignment="1"/>
    <xf numFmtId="0" fontId="33" fillId="0" borderId="9" xfId="0" applyFont="1" applyBorder="1"/>
    <xf numFmtId="0" fontId="40" fillId="0" borderId="1" xfId="0" applyFont="1" applyBorder="1"/>
    <xf numFmtId="0" fontId="33" fillId="0" borderId="1" xfId="0" applyFont="1" applyBorder="1"/>
    <xf numFmtId="0" fontId="33" fillId="0" borderId="12" xfId="0" applyFont="1" applyBorder="1"/>
    <xf numFmtId="0" fontId="31" fillId="0" borderId="5" xfId="0" applyFont="1" applyBorder="1" applyAlignment="1">
      <alignment horizontal="center"/>
    </xf>
    <xf numFmtId="187" fontId="33" fillId="0" borderId="5" xfId="1" applyFont="1" applyBorder="1"/>
    <xf numFmtId="187" fontId="31" fillId="0" borderId="5" xfId="1" applyFont="1" applyFill="1" applyBorder="1"/>
    <xf numFmtId="0" fontId="33" fillId="0" borderId="5" xfId="0" applyFont="1" applyBorder="1"/>
    <xf numFmtId="187" fontId="33" fillId="0" borderId="5" xfId="0" applyNumberFormat="1" applyFont="1" applyBorder="1"/>
    <xf numFmtId="187" fontId="31" fillId="0" borderId="0" xfId="1" applyFont="1" applyBorder="1" applyAlignment="1">
      <alignment horizontal="right"/>
    </xf>
    <xf numFmtId="187" fontId="33" fillId="0" borderId="0" xfId="1" applyFont="1"/>
    <xf numFmtId="187" fontId="33" fillId="0" borderId="0" xfId="1" applyFont="1" applyAlignment="1">
      <alignment horizontal="left"/>
    </xf>
    <xf numFmtId="187" fontId="33" fillId="0" borderId="0" xfId="1" applyFont="1" applyBorder="1" applyAlignment="1"/>
    <xf numFmtId="187" fontId="33" fillId="0" borderId="0" xfId="1" applyFont="1" applyBorder="1" applyAlignment="1">
      <alignment horizontal="center"/>
    </xf>
    <xf numFmtId="187" fontId="31" fillId="0" borderId="0" xfId="1" applyFont="1" applyBorder="1" applyAlignment="1"/>
    <xf numFmtId="187" fontId="31" fillId="0" borderId="0" xfId="1" applyFont="1"/>
    <xf numFmtId="187" fontId="31" fillId="0" borderId="0" xfId="0" applyNumberFormat="1" applyFont="1"/>
    <xf numFmtId="187" fontId="41" fillId="0" borderId="0" xfId="0" applyNumberFormat="1" applyFont="1"/>
    <xf numFmtId="187" fontId="33" fillId="5" borderId="6" xfId="0" applyNumberFormat="1" applyFont="1" applyFill="1" applyBorder="1"/>
    <xf numFmtId="187" fontId="33" fillId="0" borderId="0" xfId="0" applyNumberFormat="1" applyFont="1"/>
    <xf numFmtId="187" fontId="41" fillId="0" borderId="0" xfId="1" applyFont="1"/>
    <xf numFmtId="187" fontId="33" fillId="28" borderId="6" xfId="0" applyNumberFormat="1" applyFont="1" applyFill="1" applyBorder="1"/>
    <xf numFmtId="187" fontId="33" fillId="0" borderId="0" xfId="1" applyFont="1" applyBorder="1" applyAlignment="1">
      <alignment horizontal="left"/>
    </xf>
    <xf numFmtId="0" fontId="41" fillId="0" borderId="0" xfId="0" applyFont="1"/>
    <xf numFmtId="187" fontId="33" fillId="0" borderId="0" xfId="1" applyFont="1" applyAlignment="1">
      <alignment horizontal="left" vertical="top"/>
    </xf>
    <xf numFmtId="188" fontId="42" fillId="6" borderId="6" xfId="1" applyNumberFormat="1" applyFont="1" applyFill="1" applyBorder="1" applyAlignment="1">
      <alignment vertical="top" wrapText="1"/>
    </xf>
    <xf numFmtId="187" fontId="7" fillId="7" borderId="2" xfId="1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  <xf numFmtId="187" fontId="7" fillId="7" borderId="5" xfId="1" applyFont="1" applyFill="1" applyBorder="1" applyAlignment="1">
      <alignment horizontal="center" vertical="center"/>
    </xf>
    <xf numFmtId="189" fontId="8" fillId="20" borderId="6" xfId="1" applyNumberFormat="1" applyFont="1" applyFill="1" applyBorder="1" applyAlignment="1">
      <alignment horizontal="center" vertical="center"/>
    </xf>
    <xf numFmtId="49" fontId="7" fillId="20" borderId="6" xfId="0" applyNumberFormat="1" applyFont="1" applyFill="1" applyBorder="1" applyAlignment="1">
      <alignment horizontal="left" vertical="center"/>
    </xf>
    <xf numFmtId="49" fontId="25" fillId="20" borderId="6" xfId="1" applyNumberFormat="1" applyFont="1" applyFill="1" applyBorder="1" applyAlignment="1">
      <alignment vertical="top"/>
    </xf>
    <xf numFmtId="187" fontId="7" fillId="20" borderId="6" xfId="1" applyFont="1" applyFill="1" applyBorder="1" applyAlignment="1">
      <alignment horizontal="center" vertical="center"/>
    </xf>
    <xf numFmtId="0" fontId="18" fillId="20" borderId="6" xfId="0" applyFont="1" applyFill="1" applyBorder="1" applyAlignment="1">
      <alignment horizontal="left" vertical="center"/>
    </xf>
    <xf numFmtId="0" fontId="8" fillId="7" borderId="6" xfId="0" applyFont="1" applyFill="1" applyBorder="1" applyAlignment="1">
      <alignment horizontal="center" vertical="top"/>
    </xf>
    <xf numFmtId="2" fontId="7" fillId="7" borderId="5" xfId="0" applyNumberFormat="1" applyFont="1" applyFill="1" applyBorder="1" applyAlignment="1">
      <alignment horizontal="left" vertical="top"/>
    </xf>
    <xf numFmtId="187" fontId="7" fillId="7" borderId="6" xfId="1" applyFont="1" applyFill="1" applyBorder="1" applyAlignment="1">
      <alignment horizontal="right" vertical="top"/>
    </xf>
    <xf numFmtId="187" fontId="18" fillId="7" borderId="6" xfId="1" applyFont="1" applyFill="1" applyBorder="1" applyAlignment="1">
      <alignment horizontal="right" vertical="top"/>
    </xf>
    <xf numFmtId="2" fontId="7" fillId="7" borderId="5" xfId="0" applyNumberFormat="1" applyFont="1" applyFill="1" applyBorder="1" applyAlignment="1">
      <alignment vertical="top"/>
    </xf>
    <xf numFmtId="0" fontId="8" fillId="21" borderId="5" xfId="0" applyFont="1" applyFill="1" applyBorder="1" applyAlignment="1">
      <alignment horizontal="center" vertical="center"/>
    </xf>
    <xf numFmtId="49" fontId="7" fillId="21" borderId="5" xfId="0" applyNumberFormat="1" applyFont="1" applyFill="1" applyBorder="1" applyAlignment="1">
      <alignment horizontal="left" vertical="top"/>
    </xf>
    <xf numFmtId="49" fontId="25" fillId="21" borderId="5" xfId="1" applyNumberFormat="1" applyFont="1" applyFill="1" applyBorder="1" applyAlignment="1">
      <alignment vertical="top" wrapText="1"/>
    </xf>
    <xf numFmtId="187" fontId="7" fillId="21" borderId="5" xfId="1" applyFont="1" applyFill="1" applyBorder="1" applyAlignment="1">
      <alignment horizontal="right" vertical="top"/>
    </xf>
    <xf numFmtId="0" fontId="18" fillId="21" borderId="6" xfId="0" applyFont="1" applyFill="1" applyBorder="1" applyAlignment="1">
      <alignment vertical="top"/>
    </xf>
    <xf numFmtId="190" fontId="8" fillId="9" borderId="6" xfId="0" applyNumberFormat="1" applyFont="1" applyFill="1" applyBorder="1" applyAlignment="1">
      <alignment horizontal="center" vertical="center"/>
    </xf>
    <xf numFmtId="2" fontId="7" fillId="9" borderId="6" xfId="0" applyNumberFormat="1" applyFont="1" applyFill="1" applyBorder="1" applyAlignment="1">
      <alignment horizontal="left" vertical="top" wrapText="1"/>
    </xf>
    <xf numFmtId="49" fontId="25" fillId="9" borderId="6" xfId="1" applyNumberFormat="1" applyFont="1" applyFill="1" applyBorder="1" applyAlignment="1">
      <alignment vertical="top" wrapText="1"/>
    </xf>
    <xf numFmtId="187" fontId="7" fillId="9" borderId="6" xfId="1" applyFont="1" applyFill="1" applyBorder="1" applyAlignment="1">
      <alignment horizontal="right" vertical="top"/>
    </xf>
    <xf numFmtId="0" fontId="18" fillId="9" borderId="6" xfId="0" applyFont="1" applyFill="1" applyBorder="1" applyAlignment="1">
      <alignment vertical="top"/>
    </xf>
    <xf numFmtId="2" fontId="7" fillId="7" borderId="6" xfId="0" applyNumberFormat="1" applyFont="1" applyFill="1" applyBorder="1" applyAlignment="1">
      <alignment horizontal="left" vertical="top"/>
    </xf>
    <xf numFmtId="0" fontId="18" fillId="7" borderId="6" xfId="0" applyFont="1" applyFill="1" applyBorder="1" applyAlignment="1">
      <alignment vertical="top"/>
    </xf>
    <xf numFmtId="0" fontId="8" fillId="10" borderId="6" xfId="0" applyFont="1" applyFill="1" applyBorder="1" applyAlignment="1">
      <alignment horizontal="center" vertical="top"/>
    </xf>
    <xf numFmtId="2" fontId="7" fillId="10" borderId="6" xfId="0" applyNumberFormat="1" applyFont="1" applyFill="1" applyBorder="1" applyAlignment="1">
      <alignment horizontal="left" vertical="top"/>
    </xf>
    <xf numFmtId="49" fontId="25" fillId="10" borderId="6" xfId="1" applyNumberFormat="1" applyFont="1" applyFill="1" applyBorder="1" applyAlignment="1">
      <alignment vertical="top" wrapText="1"/>
    </xf>
    <xf numFmtId="187" fontId="7" fillId="10" borderId="6" xfId="1" applyFont="1" applyFill="1" applyBorder="1" applyAlignment="1">
      <alignment horizontal="right" vertical="top"/>
    </xf>
    <xf numFmtId="0" fontId="18" fillId="10" borderId="6" xfId="0" applyFont="1" applyFill="1" applyBorder="1" applyAlignment="1">
      <alignment vertical="top"/>
    </xf>
    <xf numFmtId="0" fontId="8" fillId="6" borderId="6" xfId="0" applyFont="1" applyFill="1" applyBorder="1" applyAlignment="1">
      <alignment horizontal="center" vertical="center"/>
    </xf>
    <xf numFmtId="2" fontId="7" fillId="6" borderId="6" xfId="0" applyNumberFormat="1" applyFont="1" applyFill="1" applyBorder="1" applyAlignment="1">
      <alignment horizontal="left"/>
    </xf>
    <xf numFmtId="187" fontId="7" fillId="6" borderId="6" xfId="1" applyFont="1" applyFill="1" applyBorder="1" applyAlignment="1">
      <alignment horizontal="right"/>
    </xf>
    <xf numFmtId="0" fontId="18" fillId="6" borderId="6" xfId="0" applyFont="1" applyFill="1" applyBorder="1"/>
    <xf numFmtId="2" fontId="7" fillId="21" borderId="5" xfId="0" applyNumberFormat="1" applyFont="1" applyFill="1" applyBorder="1" applyAlignment="1">
      <alignment horizontal="left" vertical="top"/>
    </xf>
    <xf numFmtId="2" fontId="25" fillId="21" borderId="5" xfId="1" applyNumberFormat="1" applyFont="1" applyFill="1" applyBorder="1" applyAlignment="1">
      <alignment vertical="top" wrapText="1"/>
    </xf>
    <xf numFmtId="2" fontId="25" fillId="9" borderId="6" xfId="1" applyNumberFormat="1" applyFont="1" applyFill="1" applyBorder="1" applyAlignment="1">
      <alignment vertical="top" wrapText="1"/>
    </xf>
    <xf numFmtId="0" fontId="8" fillId="7" borderId="6" xfId="0" applyFont="1" applyFill="1" applyBorder="1" applyAlignment="1">
      <alignment horizontal="center" vertical="center"/>
    </xf>
    <xf numFmtId="2" fontId="7" fillId="7" borderId="6" xfId="0" applyNumberFormat="1" applyFont="1" applyFill="1" applyBorder="1" applyAlignment="1">
      <alignment horizontal="left"/>
    </xf>
    <xf numFmtId="187" fontId="7" fillId="7" borderId="6" xfId="1" applyFont="1" applyFill="1" applyBorder="1" applyAlignment="1">
      <alignment horizontal="right"/>
    </xf>
    <xf numFmtId="0" fontId="18" fillId="7" borderId="6" xfId="0" applyFont="1" applyFill="1" applyBorder="1"/>
    <xf numFmtId="0" fontId="8" fillId="27" borderId="6" xfId="0" applyFont="1" applyFill="1" applyBorder="1" applyAlignment="1">
      <alignment horizontal="center" vertical="center"/>
    </xf>
    <xf numFmtId="2" fontId="7" fillId="27" borderId="6" xfId="0" applyNumberFormat="1" applyFont="1" applyFill="1" applyBorder="1" applyAlignment="1">
      <alignment horizontal="left"/>
    </xf>
    <xf numFmtId="49" fontId="25" fillId="27" borderId="6" xfId="1" applyNumberFormat="1" applyFont="1" applyFill="1" applyBorder="1" applyAlignment="1">
      <alignment vertical="top"/>
    </xf>
    <xf numFmtId="187" fontId="7" fillId="27" borderId="6" xfId="1" applyFont="1" applyFill="1" applyBorder="1" applyAlignment="1">
      <alignment horizontal="right"/>
    </xf>
    <xf numFmtId="0" fontId="18" fillId="27" borderId="6" xfId="0" applyFont="1" applyFill="1" applyBorder="1"/>
    <xf numFmtId="0" fontId="8" fillId="10" borderId="6" xfId="0" applyFont="1" applyFill="1" applyBorder="1" applyAlignment="1">
      <alignment horizontal="center" vertical="center"/>
    </xf>
    <xf numFmtId="2" fontId="7" fillId="10" borderId="6" xfId="0" applyNumberFormat="1" applyFont="1" applyFill="1" applyBorder="1" applyAlignment="1">
      <alignment horizontal="left"/>
    </xf>
    <xf numFmtId="2" fontId="25" fillId="10" borderId="6" xfId="1" applyNumberFormat="1" applyFont="1" applyFill="1" applyBorder="1" applyAlignment="1">
      <alignment vertical="top" wrapText="1"/>
    </xf>
    <xf numFmtId="187" fontId="7" fillId="10" borderId="6" xfId="1" applyFont="1" applyFill="1" applyBorder="1" applyAlignment="1">
      <alignment horizontal="right"/>
    </xf>
    <xf numFmtId="2" fontId="18" fillId="10" borderId="6" xfId="0" applyNumberFormat="1" applyFont="1" applyFill="1" applyBorder="1"/>
    <xf numFmtId="2" fontId="25" fillId="6" borderId="6" xfId="1" applyNumberFormat="1" applyFont="1" applyFill="1" applyBorder="1" applyAlignment="1">
      <alignment vertical="top"/>
    </xf>
    <xf numFmtId="2" fontId="18" fillId="6" borderId="6" xfId="0" applyNumberFormat="1" applyFont="1" applyFill="1" applyBorder="1"/>
    <xf numFmtId="2" fontId="7" fillId="7" borderId="6" xfId="0" applyNumberFormat="1" applyFont="1" applyFill="1" applyBorder="1" applyAlignment="1">
      <alignment vertical="top"/>
    </xf>
    <xf numFmtId="2" fontId="7" fillId="27" borderId="6" xfId="0" applyNumberFormat="1" applyFont="1" applyFill="1" applyBorder="1" applyAlignment="1">
      <alignment horizontal="left" vertical="center"/>
    </xf>
    <xf numFmtId="2" fontId="7" fillId="27" borderId="6" xfId="0" applyNumberFormat="1" applyFont="1" applyFill="1" applyBorder="1" applyAlignment="1">
      <alignment vertical="center"/>
    </xf>
    <xf numFmtId="187" fontId="7" fillId="27" borderId="6" xfId="1" applyFont="1" applyFill="1" applyBorder="1" applyAlignment="1">
      <alignment horizontal="right" vertical="center"/>
    </xf>
    <xf numFmtId="2" fontId="7" fillId="10" borderId="6" xfId="0" applyNumberFormat="1" applyFont="1" applyFill="1" applyBorder="1" applyAlignment="1">
      <alignment horizontal="left" wrapText="1"/>
    </xf>
    <xf numFmtId="2" fontId="7" fillId="10" borderId="6" xfId="0" applyNumberFormat="1" applyFont="1" applyFill="1" applyBorder="1" applyAlignment="1">
      <alignment vertical="top" wrapText="1"/>
    </xf>
    <xf numFmtId="0" fontId="8" fillId="6" borderId="6" xfId="0" applyFont="1" applyFill="1" applyBorder="1" applyAlignment="1">
      <alignment horizontal="left" vertical="center"/>
    </xf>
    <xf numFmtId="2" fontId="7" fillId="10" borderId="6" xfId="0" applyNumberFormat="1" applyFont="1" applyFill="1" applyBorder="1" applyAlignment="1">
      <alignment horizontal="left" vertical="top" wrapText="1"/>
    </xf>
    <xf numFmtId="2" fontId="18" fillId="10" borderId="6" xfId="0" applyNumberFormat="1" applyFont="1" applyFill="1" applyBorder="1" applyAlignment="1">
      <alignment vertical="top"/>
    </xf>
    <xf numFmtId="0" fontId="8" fillId="6" borderId="6" xfId="0" applyFont="1" applyFill="1" applyBorder="1" applyAlignment="1">
      <alignment horizontal="center" vertical="top"/>
    </xf>
    <xf numFmtId="0" fontId="8" fillId="6" borderId="6" xfId="0" applyFont="1" applyFill="1" applyBorder="1" applyAlignment="1">
      <alignment horizontal="left" vertical="top"/>
    </xf>
    <xf numFmtId="187" fontId="7" fillId="6" borderId="6" xfId="1" applyFont="1" applyFill="1" applyBorder="1" applyAlignment="1">
      <alignment horizontal="right" vertical="top"/>
    </xf>
    <xf numFmtId="2" fontId="18" fillId="6" borderId="6" xfId="0" applyNumberFormat="1" applyFont="1" applyFill="1" applyBorder="1" applyAlignment="1">
      <alignment vertical="top"/>
    </xf>
    <xf numFmtId="187" fontId="8" fillId="27" borderId="6" xfId="1" applyFont="1" applyFill="1" applyBorder="1" applyAlignment="1">
      <alignment horizontal="center" vertical="top"/>
    </xf>
    <xf numFmtId="187" fontId="7" fillId="27" borderId="6" xfId="1" applyFont="1" applyFill="1" applyBorder="1" applyAlignment="1">
      <alignment horizontal="left" vertical="top" wrapText="1"/>
    </xf>
    <xf numFmtId="187" fontId="7" fillId="27" borderId="6" xfId="1" applyFont="1" applyFill="1" applyBorder="1" applyAlignment="1">
      <alignment vertical="top" wrapText="1"/>
    </xf>
    <xf numFmtId="187" fontId="7" fillId="27" borderId="6" xfId="1" applyFont="1" applyFill="1" applyBorder="1" applyAlignment="1">
      <alignment horizontal="right" vertical="top"/>
    </xf>
    <xf numFmtId="187" fontId="18" fillId="27" borderId="6" xfId="1" applyFont="1" applyFill="1" applyBorder="1" applyAlignment="1">
      <alignment vertical="top"/>
    </xf>
    <xf numFmtId="187" fontId="8" fillId="22" borderId="6" xfId="1" applyFont="1" applyFill="1" applyBorder="1" applyAlignment="1">
      <alignment horizontal="center" vertical="top"/>
    </xf>
    <xf numFmtId="187" fontId="7" fillId="22" borderId="6" xfId="1" applyFont="1" applyFill="1" applyBorder="1" applyAlignment="1">
      <alignment horizontal="left" vertical="top" wrapText="1"/>
    </xf>
    <xf numFmtId="187" fontId="7" fillId="22" borderId="6" xfId="1" applyFont="1" applyFill="1" applyBorder="1" applyAlignment="1">
      <alignment vertical="top" wrapText="1"/>
    </xf>
    <xf numFmtId="187" fontId="7" fillId="22" borderId="6" xfId="1" applyFont="1" applyFill="1" applyBorder="1" applyAlignment="1">
      <alignment horizontal="right" vertical="top"/>
    </xf>
    <xf numFmtId="2" fontId="7" fillId="6" borderId="6" xfId="1" applyNumberFormat="1" applyFont="1" applyFill="1" applyBorder="1" applyAlignment="1">
      <alignment horizontal="right"/>
    </xf>
    <xf numFmtId="0" fontId="6" fillId="10" borderId="6" xfId="0" applyFont="1" applyFill="1" applyBorder="1" applyAlignment="1">
      <alignment vertical="top"/>
    </xf>
    <xf numFmtId="190" fontId="7" fillId="9" borderId="6" xfId="0" applyNumberFormat="1" applyFont="1" applyFill="1" applyBorder="1" applyAlignment="1">
      <alignment vertical="top" wrapText="1"/>
    </xf>
    <xf numFmtId="2" fontId="7" fillId="9" borderId="6" xfId="0" applyNumberFormat="1" applyFont="1" applyFill="1" applyBorder="1" applyAlignment="1">
      <alignment vertical="top" wrapText="1"/>
    </xf>
    <xf numFmtId="3" fontId="18" fillId="9" borderId="6" xfId="0" applyNumberFormat="1" applyFont="1" applyFill="1" applyBorder="1" applyAlignment="1">
      <alignment vertical="top"/>
    </xf>
    <xf numFmtId="2" fontId="7" fillId="7" borderId="5" xfId="0" applyNumberFormat="1" applyFont="1" applyFill="1" applyBorder="1"/>
    <xf numFmtId="49" fontId="25" fillId="7" borderId="5" xfId="1" applyNumberFormat="1" applyFont="1" applyFill="1" applyBorder="1" applyAlignment="1">
      <alignment vertical="top"/>
    </xf>
    <xf numFmtId="187" fontId="7" fillId="7" borderId="5" xfId="1" applyFont="1" applyFill="1" applyBorder="1" applyAlignment="1">
      <alignment horizontal="right"/>
    </xf>
    <xf numFmtId="3" fontId="18" fillId="7" borderId="5" xfId="0" applyNumberFormat="1" applyFont="1" applyFill="1" applyBorder="1" applyAlignment="1">
      <alignment horizontal="left"/>
    </xf>
    <xf numFmtId="0" fontId="7" fillId="22" borderId="6" xfId="0" applyFont="1" applyFill="1" applyBorder="1" applyAlignment="1">
      <alignment horizontal="right" vertical="top" wrapText="1"/>
    </xf>
    <xf numFmtId="0" fontId="7" fillId="22" borderId="6" xfId="0" applyFont="1" applyFill="1" applyBorder="1" applyAlignment="1">
      <alignment vertical="top" wrapText="1"/>
    </xf>
    <xf numFmtId="49" fontId="25" fillId="22" borderId="6" xfId="1" applyNumberFormat="1" applyFont="1" applyFill="1" applyBorder="1" applyAlignment="1">
      <alignment vertical="top" wrapText="1"/>
    </xf>
    <xf numFmtId="3" fontId="18" fillId="22" borderId="13" xfId="0" applyNumberFormat="1" applyFont="1" applyFill="1" applyBorder="1" applyAlignment="1">
      <alignment vertical="top"/>
    </xf>
    <xf numFmtId="0" fontId="8" fillId="18" borderId="5" xfId="0" applyFont="1" applyFill="1" applyBorder="1" applyAlignment="1">
      <alignment horizontal="center" vertical="center"/>
    </xf>
    <xf numFmtId="0" fontId="7" fillId="18" borderId="5" xfId="0" applyFont="1" applyFill="1" applyBorder="1" applyAlignment="1">
      <alignment vertical="top"/>
    </xf>
    <xf numFmtId="49" fontId="25" fillId="18" borderId="5" xfId="1" applyNumberFormat="1" applyFont="1" applyFill="1" applyBorder="1" applyAlignment="1">
      <alignment vertical="top" wrapText="1"/>
    </xf>
    <xf numFmtId="187" fontId="25" fillId="18" borderId="5" xfId="1" applyFont="1" applyFill="1" applyBorder="1" applyAlignment="1">
      <alignment horizontal="left" vertical="top" wrapText="1"/>
    </xf>
    <xf numFmtId="187" fontId="7" fillId="0" borderId="14" xfId="1" applyFont="1" applyBorder="1" applyAlignment="1">
      <alignment horizontal="center" vertical="top"/>
    </xf>
    <xf numFmtId="187" fontId="7" fillId="6" borderId="5" xfId="1" applyFont="1" applyFill="1" applyBorder="1" applyAlignment="1">
      <alignment horizontal="right" vertical="top"/>
    </xf>
    <xf numFmtId="187" fontId="7" fillId="6" borderId="14" xfId="1" applyFont="1" applyFill="1" applyBorder="1" applyAlignment="1">
      <alignment horizontal="center" vertical="top"/>
    </xf>
    <xf numFmtId="187" fontId="7" fillId="0" borderId="5" xfId="1" applyFont="1" applyBorder="1" applyAlignment="1">
      <alignment vertical="top"/>
    </xf>
    <xf numFmtId="0" fontId="7" fillId="6" borderId="5" xfId="0" applyFont="1" applyFill="1" applyBorder="1" applyAlignment="1">
      <alignment vertical="top"/>
    </xf>
    <xf numFmtId="187" fontId="7" fillId="6" borderId="5" xfId="0" applyNumberFormat="1" applyFont="1" applyFill="1" applyBorder="1" applyAlignment="1">
      <alignment horizontal="left" vertical="top"/>
    </xf>
    <xf numFmtId="3" fontId="18" fillId="18" borderId="14" xfId="0" applyNumberFormat="1" applyFont="1" applyFill="1" applyBorder="1" applyAlignment="1">
      <alignment vertical="top"/>
    </xf>
    <xf numFmtId="187" fontId="7" fillId="18" borderId="5" xfId="1" applyFont="1" applyFill="1" applyBorder="1" applyAlignment="1">
      <alignment horizontal="right" vertical="top"/>
    </xf>
    <xf numFmtId="187" fontId="7" fillId="6" borderId="5" xfId="1" applyFont="1" applyFill="1" applyBorder="1" applyAlignment="1">
      <alignment horizontal="center" vertical="top"/>
    </xf>
    <xf numFmtId="3" fontId="18" fillId="18" borderId="5" xfId="0" applyNumberFormat="1" applyFont="1" applyFill="1" applyBorder="1" applyAlignment="1">
      <alignment vertical="top"/>
    </xf>
    <xf numFmtId="0" fontId="8" fillId="18" borderId="14" xfId="0" applyFont="1" applyFill="1" applyBorder="1" applyAlignment="1">
      <alignment horizontal="center" vertical="center"/>
    </xf>
    <xf numFmtId="0" fontId="7" fillId="18" borderId="14" xfId="0" applyFont="1" applyFill="1" applyBorder="1" applyAlignment="1">
      <alignment vertical="top"/>
    </xf>
    <xf numFmtId="49" fontId="25" fillId="18" borderId="14" xfId="1" applyNumberFormat="1" applyFont="1" applyFill="1" applyBorder="1" applyAlignment="1">
      <alignment vertical="top" wrapText="1"/>
    </xf>
    <xf numFmtId="3" fontId="18" fillId="18" borderId="6" xfId="0" applyNumberFormat="1" applyFont="1" applyFill="1" applyBorder="1" applyAlignment="1">
      <alignment vertical="top"/>
    </xf>
    <xf numFmtId="49" fontId="25" fillId="18" borderId="14" xfId="1" applyNumberFormat="1" applyFont="1" applyFill="1" applyBorder="1" applyAlignment="1">
      <alignment vertical="top"/>
    </xf>
    <xf numFmtId="187" fontId="7" fillId="18" borderId="14" xfId="1" applyFont="1" applyFill="1" applyBorder="1" applyAlignment="1">
      <alignment horizontal="right" vertical="top"/>
    </xf>
    <xf numFmtId="187" fontId="7" fillId="0" borderId="6" xfId="1" applyFont="1" applyBorder="1" applyAlignment="1">
      <alignment vertical="top"/>
    </xf>
    <xf numFmtId="0" fontId="7" fillId="6" borderId="6" xfId="0" applyFont="1" applyFill="1" applyBorder="1" applyAlignment="1">
      <alignment vertical="top"/>
    </xf>
    <xf numFmtId="187" fontId="7" fillId="6" borderId="6" xfId="0" applyNumberFormat="1" applyFont="1" applyFill="1" applyBorder="1" applyAlignment="1">
      <alignment horizontal="left" vertical="top"/>
    </xf>
    <xf numFmtId="0" fontId="8" fillId="22" borderId="14" xfId="0" applyFont="1" applyFill="1" applyBorder="1" applyAlignment="1">
      <alignment horizontal="center" vertical="center"/>
    </xf>
    <xf numFmtId="0" fontId="7" fillId="22" borderId="14" xfId="0" applyFont="1" applyFill="1" applyBorder="1" applyAlignment="1">
      <alignment vertical="top" wrapText="1"/>
    </xf>
    <xf numFmtId="49" fontId="25" fillId="22" borderId="14" xfId="1" applyNumberFormat="1" applyFont="1" applyFill="1" applyBorder="1" applyAlignment="1">
      <alignment vertical="top" wrapText="1"/>
    </xf>
    <xf numFmtId="187" fontId="7" fillId="22" borderId="5" xfId="1" applyFont="1" applyFill="1" applyBorder="1" applyAlignment="1">
      <alignment vertical="top"/>
    </xf>
    <xf numFmtId="0" fontId="7" fillId="22" borderId="5" xfId="0" applyFont="1" applyFill="1" applyBorder="1" applyAlignment="1">
      <alignment vertical="top"/>
    </xf>
    <xf numFmtId="187" fontId="7" fillId="22" borderId="5" xfId="0" applyNumberFormat="1" applyFont="1" applyFill="1" applyBorder="1" applyAlignment="1">
      <alignment horizontal="left" vertical="top"/>
    </xf>
    <xf numFmtId="3" fontId="18" fillId="22" borderId="6" xfId="0" applyNumberFormat="1" applyFont="1" applyFill="1" applyBorder="1" applyAlignment="1">
      <alignment vertical="top"/>
    </xf>
    <xf numFmtId="0" fontId="8" fillId="18" borderId="6" xfId="0" applyFont="1" applyFill="1" applyBorder="1" applyAlignment="1">
      <alignment horizontal="center" vertical="center"/>
    </xf>
    <xf numFmtId="187" fontId="7" fillId="18" borderId="6" xfId="1" applyFont="1" applyFill="1" applyBorder="1" applyAlignment="1">
      <alignment vertical="top"/>
    </xf>
    <xf numFmtId="0" fontId="6" fillId="18" borderId="6" xfId="0" applyFont="1" applyFill="1" applyBorder="1" applyAlignment="1">
      <alignment vertical="top"/>
    </xf>
    <xf numFmtId="0" fontId="7" fillId="18" borderId="6" xfId="0" applyFont="1" applyFill="1" applyBorder="1" applyAlignment="1">
      <alignment vertical="top"/>
    </xf>
    <xf numFmtId="49" fontId="25" fillId="18" borderId="6" xfId="1" applyNumberFormat="1" applyFont="1" applyFill="1" applyBorder="1" applyAlignment="1">
      <alignment vertical="top" wrapText="1"/>
    </xf>
    <xf numFmtId="49" fontId="7" fillId="22" borderId="6" xfId="0" applyNumberFormat="1" applyFont="1" applyFill="1" applyBorder="1" applyAlignment="1">
      <alignment horizontal="right" vertical="top" wrapText="1"/>
    </xf>
    <xf numFmtId="49" fontId="7" fillId="22" borderId="6" xfId="0" applyNumberFormat="1" applyFont="1" applyFill="1" applyBorder="1" applyAlignment="1">
      <alignment vertical="top" wrapText="1"/>
    </xf>
    <xf numFmtId="49" fontId="7" fillId="18" borderId="6" xfId="0" applyNumberFormat="1" applyFont="1" applyFill="1" applyBorder="1" applyAlignment="1">
      <alignment vertical="top"/>
    </xf>
    <xf numFmtId="187" fontId="25" fillId="18" borderId="6" xfId="1" applyFont="1" applyFill="1" applyBorder="1" applyAlignment="1">
      <alignment horizontal="left" vertical="top" wrapText="1"/>
    </xf>
    <xf numFmtId="187" fontId="7" fillId="6" borderId="6" xfId="1" applyFont="1" applyFill="1" applyBorder="1" applyAlignment="1">
      <alignment horizontal="center" vertical="top"/>
    </xf>
    <xf numFmtId="2" fontId="7" fillId="18" borderId="6" xfId="0" applyNumberFormat="1" applyFont="1" applyFill="1" applyBorder="1" applyAlignment="1">
      <alignment vertical="top"/>
    </xf>
    <xf numFmtId="187" fontId="7" fillId="18" borderId="6" xfId="1" applyFont="1" applyFill="1" applyBorder="1" applyAlignment="1">
      <alignment horizontal="right" vertical="top"/>
    </xf>
    <xf numFmtId="0" fontId="8" fillId="9" borderId="6" xfId="0" applyFont="1" applyFill="1" applyBorder="1" applyAlignment="1">
      <alignment horizontal="center" vertical="center"/>
    </xf>
    <xf numFmtId="3" fontId="18" fillId="9" borderId="6" xfId="0" applyNumberFormat="1" applyFont="1" applyFill="1" applyBorder="1"/>
    <xf numFmtId="2" fontId="7" fillId="7" borderId="5" xfId="0" applyNumberFormat="1" applyFont="1" applyFill="1" applyBorder="1" applyAlignment="1">
      <alignment horizontal="left"/>
    </xf>
    <xf numFmtId="187" fontId="18" fillId="7" borderId="6" xfId="0" applyNumberFormat="1" applyFont="1" applyFill="1" applyBorder="1" applyAlignment="1">
      <alignment horizontal="center"/>
    </xf>
    <xf numFmtId="2" fontId="8" fillId="22" borderId="6" xfId="0" applyNumberFormat="1" applyFont="1" applyFill="1" applyBorder="1" applyAlignment="1">
      <alignment horizontal="center" vertical="center"/>
    </xf>
    <xf numFmtId="2" fontId="7" fillId="22" borderId="6" xfId="0" applyNumberFormat="1" applyFont="1" applyFill="1" applyBorder="1" applyAlignment="1">
      <alignment vertical="top" wrapText="1"/>
    </xf>
    <xf numFmtId="0" fontId="7" fillId="18" borderId="5" xfId="0" applyFont="1" applyFill="1" applyBorder="1" applyAlignment="1">
      <alignment horizontal="left" vertical="top"/>
    </xf>
    <xf numFmtId="49" fontId="25" fillId="18" borderId="5" xfId="1" applyNumberFormat="1" applyFont="1" applyFill="1" applyBorder="1" applyAlignment="1">
      <alignment vertical="top"/>
    </xf>
    <xf numFmtId="2" fontId="7" fillId="18" borderId="5" xfId="0" applyNumberFormat="1" applyFont="1" applyFill="1" applyBorder="1" applyAlignment="1">
      <alignment horizontal="left" vertical="top"/>
    </xf>
    <xf numFmtId="0" fontId="8" fillId="11" borderId="5" xfId="0" applyFont="1" applyFill="1" applyBorder="1" applyAlignment="1">
      <alignment horizontal="center" vertical="center"/>
    </xf>
    <xf numFmtId="2" fontId="7" fillId="11" borderId="5" xfId="0" applyNumberFormat="1" applyFont="1" applyFill="1" applyBorder="1"/>
    <xf numFmtId="49" fontId="25" fillId="11" borderId="5" xfId="1" applyNumberFormat="1" applyFont="1" applyFill="1" applyBorder="1" applyAlignment="1">
      <alignment vertical="top"/>
    </xf>
    <xf numFmtId="187" fontId="7" fillId="11" borderId="5" xfId="1" applyFont="1" applyFill="1" applyBorder="1" applyAlignment="1">
      <alignment horizontal="right"/>
    </xf>
    <xf numFmtId="3" fontId="18" fillId="11" borderId="4" xfId="0" applyNumberFormat="1" applyFont="1" applyFill="1" applyBorder="1" applyAlignment="1">
      <alignment horizontal="left"/>
    </xf>
    <xf numFmtId="2" fontId="7" fillId="6" borderId="6" xfId="0" applyNumberFormat="1" applyFont="1" applyFill="1" applyBorder="1" applyAlignment="1">
      <alignment vertical="top" wrapText="1"/>
    </xf>
    <xf numFmtId="3" fontId="18" fillId="6" borderId="6" xfId="0" applyNumberFormat="1" applyFont="1" applyFill="1" applyBorder="1" applyAlignment="1">
      <alignment wrapText="1"/>
    </xf>
    <xf numFmtId="187" fontId="7" fillId="18" borderId="14" xfId="1" applyFont="1" applyFill="1" applyBorder="1" applyAlignment="1">
      <alignment horizontal="right"/>
    </xf>
    <xf numFmtId="187" fontId="7" fillId="6" borderId="5" xfId="1" applyFont="1" applyFill="1" applyBorder="1" applyAlignment="1">
      <alignment horizontal="right"/>
    </xf>
    <xf numFmtId="187" fontId="7" fillId="6" borderId="5" xfId="1" applyFont="1" applyFill="1" applyBorder="1" applyAlignment="1">
      <alignment horizontal="center"/>
    </xf>
    <xf numFmtId="187" fontId="7" fillId="0" borderId="6" xfId="1" applyFont="1" applyBorder="1"/>
    <xf numFmtId="0" fontId="7" fillId="6" borderId="6" xfId="0" applyFont="1" applyFill="1" applyBorder="1"/>
    <xf numFmtId="187" fontId="7" fillId="6" borderId="6" xfId="0" applyNumberFormat="1" applyFont="1" applyFill="1" applyBorder="1" applyAlignment="1">
      <alignment horizontal="left"/>
    </xf>
    <xf numFmtId="3" fontId="18" fillId="6" borderId="6" xfId="0" applyNumberFormat="1" applyFont="1" applyFill="1" applyBorder="1"/>
    <xf numFmtId="0" fontId="7" fillId="18" borderId="5" xfId="0" applyFont="1" applyFill="1" applyBorder="1" applyAlignment="1">
      <alignment horizontal="center" vertical="center"/>
    </xf>
    <xf numFmtId="3" fontId="7" fillId="6" borderId="6" xfId="0" applyNumberFormat="1" applyFont="1" applyFill="1" applyBorder="1" applyAlignment="1">
      <alignment wrapText="1"/>
    </xf>
    <xf numFmtId="3" fontId="7" fillId="6" borderId="6" xfId="0" applyNumberFormat="1" applyFont="1" applyFill="1" applyBorder="1"/>
    <xf numFmtId="3" fontId="7" fillId="18" borderId="6" xfId="0" applyNumberFormat="1" applyFont="1" applyFill="1" applyBorder="1"/>
    <xf numFmtId="0" fontId="7" fillId="18" borderId="14" xfId="0" applyFont="1" applyFill="1" applyBorder="1"/>
    <xf numFmtId="3" fontId="18" fillId="18" borderId="6" xfId="0" applyNumberFormat="1" applyFont="1" applyFill="1" applyBorder="1"/>
    <xf numFmtId="2" fontId="8" fillId="11" borderId="6" xfId="0" applyNumberFormat="1" applyFont="1" applyFill="1" applyBorder="1" applyAlignment="1">
      <alignment horizontal="center" vertical="center"/>
    </xf>
    <xf numFmtId="2" fontId="7" fillId="11" borderId="6" xfId="0" applyNumberFormat="1" applyFont="1" applyFill="1" applyBorder="1" applyAlignment="1">
      <alignment vertical="top" wrapText="1"/>
    </xf>
    <xf numFmtId="2" fontId="8" fillId="7" borderId="6" xfId="0" applyNumberFormat="1" applyFont="1" applyFill="1" applyBorder="1" applyAlignment="1">
      <alignment horizontal="center" vertical="center"/>
    </xf>
    <xf numFmtId="2" fontId="7" fillId="7" borderId="6" xfId="0" applyNumberFormat="1" applyFont="1" applyFill="1" applyBorder="1"/>
    <xf numFmtId="2" fontId="18" fillId="7" borderId="6" xfId="0" applyNumberFormat="1" applyFont="1" applyFill="1" applyBorder="1"/>
    <xf numFmtId="2" fontId="8" fillId="22" borderId="17" xfId="0" applyNumberFormat="1" applyFont="1" applyFill="1" applyBorder="1" applyAlignment="1">
      <alignment horizontal="center" vertical="center"/>
    </xf>
    <xf numFmtId="2" fontId="7" fillId="22" borderId="17" xfId="0" applyNumberFormat="1" applyFont="1" applyFill="1" applyBorder="1" applyAlignment="1">
      <alignment vertical="center"/>
    </xf>
    <xf numFmtId="49" fontId="25" fillId="22" borderId="17" xfId="1" applyNumberFormat="1" applyFont="1" applyFill="1" applyBorder="1" applyAlignment="1">
      <alignment vertical="top" wrapText="1"/>
    </xf>
    <xf numFmtId="187" fontId="7" fillId="22" borderId="6" xfId="1" applyFont="1" applyFill="1" applyBorder="1" applyAlignment="1">
      <alignment horizontal="right" vertical="center"/>
    </xf>
    <xf numFmtId="2" fontId="18" fillId="22" borderId="6" xfId="0" applyNumberFormat="1" applyFont="1" applyFill="1" applyBorder="1" applyAlignment="1">
      <alignment vertical="center"/>
    </xf>
    <xf numFmtId="2" fontId="8" fillId="6" borderId="17" xfId="0" applyNumberFormat="1" applyFont="1" applyFill="1" applyBorder="1" applyAlignment="1">
      <alignment horizontal="center" vertical="center"/>
    </xf>
    <xf numFmtId="2" fontId="7" fillId="6" borderId="17" xfId="0" applyNumberFormat="1" applyFont="1" applyFill="1" applyBorder="1"/>
    <xf numFmtId="49" fontId="25" fillId="6" borderId="17" xfId="1" applyNumberFormat="1" applyFont="1" applyFill="1" applyBorder="1" applyAlignment="1">
      <alignment vertical="top"/>
    </xf>
    <xf numFmtId="2" fontId="7" fillId="6" borderId="17" xfId="0" applyNumberFormat="1" applyFont="1" applyFill="1" applyBorder="1" applyAlignment="1">
      <alignment horizontal="left"/>
    </xf>
    <xf numFmtId="187" fontId="8" fillId="22" borderId="6" xfId="1" applyFont="1" applyFill="1" applyBorder="1" applyAlignment="1">
      <alignment horizontal="center" vertical="center"/>
    </xf>
    <xf numFmtId="2" fontId="7" fillId="22" borderId="6" xfId="0" applyNumberFormat="1" applyFont="1" applyFill="1" applyBorder="1" applyAlignment="1">
      <alignment vertical="top"/>
    </xf>
    <xf numFmtId="1" fontId="8" fillId="7" borderId="6" xfId="0" applyNumberFormat="1" applyFont="1" applyFill="1" applyBorder="1" applyAlignment="1">
      <alignment horizontal="center" vertical="center"/>
    </xf>
    <xf numFmtId="49" fontId="25" fillId="7" borderId="6" xfId="1" applyNumberFormat="1" applyFont="1" applyFill="1" applyBorder="1" applyAlignment="1">
      <alignment vertical="top" wrapText="1"/>
    </xf>
    <xf numFmtId="2" fontId="7" fillId="5" borderId="6" xfId="0" applyNumberFormat="1" applyFont="1" applyFill="1" applyBorder="1" applyAlignment="1">
      <alignment horizontal="left"/>
    </xf>
    <xf numFmtId="49" fontId="25" fillId="5" borderId="6" xfId="1" applyNumberFormat="1" applyFont="1" applyFill="1" applyBorder="1" applyAlignment="1">
      <alignment vertical="top"/>
    </xf>
    <xf numFmtId="187" fontId="7" fillId="5" borderId="6" xfId="1" applyFont="1" applyFill="1" applyBorder="1" applyAlignment="1">
      <alignment horizontal="right"/>
    </xf>
    <xf numFmtId="187" fontId="18" fillId="5" borderId="6" xfId="1" applyFont="1" applyFill="1" applyBorder="1" applyAlignment="1">
      <alignment horizontal="right"/>
    </xf>
    <xf numFmtId="187" fontId="8" fillId="15" borderId="6" xfId="0" applyNumberFormat="1" applyFont="1" applyFill="1" applyBorder="1" applyAlignment="1">
      <alignment horizontal="center" vertical="center"/>
    </xf>
    <xf numFmtId="49" fontId="7" fillId="15" borderId="6" xfId="0" applyNumberFormat="1" applyFont="1" applyFill="1" applyBorder="1" applyAlignment="1">
      <alignment vertical="top" wrapText="1"/>
    </xf>
    <xf numFmtId="187" fontId="7" fillId="15" borderId="6" xfId="1" applyFont="1" applyFill="1" applyBorder="1" applyAlignment="1">
      <alignment horizontal="right" vertical="top"/>
    </xf>
    <xf numFmtId="187" fontId="7" fillId="15" borderId="5" xfId="1" applyFont="1" applyFill="1" applyBorder="1" applyAlignment="1">
      <alignment vertical="top"/>
    </xf>
    <xf numFmtId="0" fontId="7" fillId="15" borderId="5" xfId="0" applyFont="1" applyFill="1" applyBorder="1" applyAlignment="1">
      <alignment vertical="top"/>
    </xf>
    <xf numFmtId="187" fontId="7" fillId="15" borderId="5" xfId="0" applyNumberFormat="1" applyFont="1" applyFill="1" applyBorder="1" applyAlignment="1">
      <alignment horizontal="left" vertical="top"/>
    </xf>
    <xf numFmtId="0" fontId="18" fillId="15" borderId="6" xfId="0" applyFont="1" applyFill="1" applyBorder="1" applyAlignment="1">
      <alignment vertical="top"/>
    </xf>
    <xf numFmtId="187" fontId="8" fillId="6" borderId="6" xfId="0" applyNumberFormat="1" applyFont="1" applyFill="1" applyBorder="1" applyAlignment="1">
      <alignment horizontal="center" vertical="center"/>
    </xf>
    <xf numFmtId="49" fontId="7" fillId="6" borderId="6" xfId="0" applyNumberFormat="1" applyFont="1" applyFill="1" applyBorder="1" applyAlignment="1">
      <alignment vertical="top" wrapText="1"/>
    </xf>
    <xf numFmtId="0" fontId="18" fillId="6" borderId="6" xfId="0" applyFont="1" applyFill="1" applyBorder="1" applyAlignment="1">
      <alignment vertical="top"/>
    </xf>
    <xf numFmtId="0" fontId="8" fillId="6" borderId="5" xfId="0" applyFont="1" applyFill="1" applyBorder="1" applyAlignment="1">
      <alignment horizontal="center" vertical="center"/>
    </xf>
    <xf numFmtId="49" fontId="25" fillId="6" borderId="5" xfId="1" applyNumberFormat="1" applyFont="1" applyFill="1" applyBorder="1" applyAlignment="1">
      <alignment vertical="top" wrapText="1"/>
    </xf>
    <xf numFmtId="2" fontId="7" fillId="15" borderId="6" xfId="0" applyNumberFormat="1" applyFont="1" applyFill="1" applyBorder="1" applyAlignment="1">
      <alignment vertical="top" wrapText="1"/>
    </xf>
    <xf numFmtId="2" fontId="18" fillId="15" borderId="6" xfId="0" applyNumberFormat="1" applyFont="1" applyFill="1" applyBorder="1" applyAlignment="1">
      <alignment vertical="top"/>
    </xf>
    <xf numFmtId="0" fontId="8" fillId="5" borderId="6" xfId="0" applyFont="1" applyFill="1" applyBorder="1" applyAlignment="1">
      <alignment horizontal="center" vertical="center"/>
    </xf>
    <xf numFmtId="0" fontId="8" fillId="12" borderId="6" xfId="0" applyFont="1" applyFill="1" applyBorder="1" applyAlignment="1">
      <alignment horizontal="center" vertical="center"/>
    </xf>
    <xf numFmtId="49" fontId="7" fillId="12" borderId="6" xfId="0" applyNumberFormat="1" applyFont="1" applyFill="1" applyBorder="1" applyAlignment="1">
      <alignment vertical="top" wrapText="1"/>
    </xf>
    <xf numFmtId="49" fontId="25" fillId="12" borderId="6" xfId="1" applyNumberFormat="1" applyFont="1" applyFill="1" applyBorder="1" applyAlignment="1">
      <alignment vertical="top" wrapText="1"/>
    </xf>
    <xf numFmtId="187" fontId="7" fillId="12" borderId="6" xfId="1" applyFont="1" applyFill="1" applyBorder="1" applyAlignment="1">
      <alignment horizontal="right" vertical="top"/>
    </xf>
    <xf numFmtId="0" fontId="18" fillId="12" borderId="6" xfId="0" applyFont="1" applyFill="1" applyBorder="1" applyAlignment="1">
      <alignment vertical="top"/>
    </xf>
    <xf numFmtId="187" fontId="8" fillId="6" borderId="6" xfId="1" applyFont="1" applyFill="1" applyBorder="1" applyAlignment="1">
      <alignment horizontal="center" vertical="center"/>
    </xf>
    <xf numFmtId="2" fontId="8" fillId="12" borderId="6" xfId="0" applyNumberFormat="1" applyFont="1" applyFill="1" applyBorder="1" applyAlignment="1">
      <alignment horizontal="center" vertical="center"/>
    </xf>
    <xf numFmtId="2" fontId="7" fillId="12" borderId="6" xfId="0" applyNumberFormat="1" applyFont="1" applyFill="1" applyBorder="1" applyAlignment="1">
      <alignment vertical="top" wrapText="1"/>
    </xf>
    <xf numFmtId="2" fontId="7" fillId="6" borderId="6" xfId="0" applyNumberFormat="1" applyFont="1" applyFill="1" applyBorder="1" applyAlignment="1">
      <alignment horizontal="left" vertical="top"/>
    </xf>
    <xf numFmtId="2" fontId="7" fillId="9" borderId="6" xfId="0" applyNumberFormat="1" applyFont="1" applyFill="1" applyBorder="1" applyAlignment="1">
      <alignment wrapText="1"/>
    </xf>
    <xf numFmtId="2" fontId="25" fillId="27" borderId="6" xfId="1" applyNumberFormat="1" applyFont="1" applyFill="1" applyBorder="1" applyAlignment="1">
      <alignment vertical="top"/>
    </xf>
    <xf numFmtId="187" fontId="18" fillId="27" borderId="6" xfId="1" applyFont="1" applyFill="1" applyBorder="1" applyAlignment="1">
      <alignment horizontal="right"/>
    </xf>
    <xf numFmtId="0" fontId="8" fillId="6" borderId="6" xfId="0" applyFont="1" applyFill="1" applyBorder="1" applyAlignment="1">
      <alignment horizontal="left" vertical="center" wrapText="1"/>
    </xf>
    <xf numFmtId="1" fontId="8" fillId="6" borderId="6" xfId="0" applyNumberFormat="1" applyFont="1" applyFill="1" applyBorder="1" applyAlignment="1">
      <alignment horizontal="left" vertical="center" wrapText="1"/>
    </xf>
    <xf numFmtId="2" fontId="7" fillId="6" borderId="5" xfId="0" applyNumberFormat="1" applyFont="1" applyFill="1" applyBorder="1" applyAlignment="1">
      <alignment vertical="top"/>
    </xf>
    <xf numFmtId="187" fontId="8" fillId="9" borderId="6" xfId="0" applyNumberFormat="1" applyFont="1" applyFill="1" applyBorder="1" applyAlignment="1">
      <alignment horizontal="center" vertical="center"/>
    </xf>
    <xf numFmtId="2" fontId="7" fillId="9" borderId="6" xfId="0" applyNumberFormat="1" applyFont="1" applyFill="1" applyBorder="1" applyAlignment="1">
      <alignment horizontal="left"/>
    </xf>
    <xf numFmtId="187" fontId="7" fillId="9" borderId="6" xfId="1" applyFont="1" applyFill="1" applyBorder="1" applyAlignment="1">
      <alignment horizontal="right"/>
    </xf>
    <xf numFmtId="187" fontId="18" fillId="9" borderId="6" xfId="1" applyFont="1" applyFill="1" applyBorder="1" applyAlignment="1">
      <alignment horizontal="right"/>
    </xf>
    <xf numFmtId="0" fontId="18" fillId="6" borderId="6" xfId="0" applyFont="1" applyFill="1" applyBorder="1" applyAlignment="1">
      <alignment vertical="top" wrapText="1"/>
    </xf>
    <xf numFmtId="187" fontId="7" fillId="0" borderId="5" xfId="1" applyFont="1" applyBorder="1" applyAlignment="1">
      <alignment horizontal="center" vertical="top"/>
    </xf>
    <xf numFmtId="190" fontId="8" fillId="7" borderId="6" xfId="0" applyNumberFormat="1" applyFont="1" applyFill="1" applyBorder="1" applyAlignment="1">
      <alignment horizontal="center" vertical="center"/>
    </xf>
    <xf numFmtId="187" fontId="8" fillId="24" borderId="6" xfId="1" applyFont="1" applyFill="1" applyBorder="1" applyAlignment="1">
      <alignment horizontal="center" vertical="center"/>
    </xf>
    <xf numFmtId="2" fontId="7" fillId="24" borderId="6" xfId="0" applyNumberFormat="1" applyFont="1" applyFill="1" applyBorder="1" applyAlignment="1">
      <alignment horizontal="left"/>
    </xf>
    <xf numFmtId="49" fontId="25" fillId="24" borderId="6" xfId="1" applyNumberFormat="1" applyFont="1" applyFill="1" applyBorder="1" applyAlignment="1">
      <alignment vertical="top"/>
    </xf>
    <xf numFmtId="187" fontId="7" fillId="24" borderId="6" xfId="1" applyFont="1" applyFill="1" applyBorder="1" applyAlignment="1">
      <alignment horizontal="right"/>
    </xf>
    <xf numFmtId="187" fontId="18" fillId="24" borderId="6" xfId="1" applyFont="1" applyFill="1" applyBorder="1" applyAlignment="1">
      <alignment horizontal="right"/>
    </xf>
    <xf numFmtId="2" fontId="8" fillId="6" borderId="6" xfId="0" applyNumberFormat="1" applyFont="1" applyFill="1" applyBorder="1" applyAlignment="1">
      <alignment horizontal="center" vertical="center"/>
    </xf>
    <xf numFmtId="2" fontId="25" fillId="6" borderId="6" xfId="1" applyNumberFormat="1" applyFont="1" applyFill="1" applyBorder="1" applyAlignment="1">
      <alignment vertical="top" wrapText="1"/>
    </xf>
    <xf numFmtId="2" fontId="25" fillId="12" borderId="6" xfId="1" applyNumberFormat="1" applyFont="1" applyFill="1" applyBorder="1" applyAlignment="1">
      <alignment vertical="top" wrapText="1"/>
    </xf>
    <xf numFmtId="187" fontId="7" fillId="24" borderId="6" xfId="1" applyFont="1" applyFill="1" applyBorder="1" applyAlignment="1">
      <alignment horizontal="left"/>
    </xf>
    <xf numFmtId="187" fontId="7" fillId="6" borderId="6" xfId="1" applyFont="1" applyFill="1" applyBorder="1" applyAlignment="1">
      <alignment vertical="top" wrapText="1"/>
    </xf>
    <xf numFmtId="2" fontId="7" fillId="0" borderId="6" xfId="1" applyNumberFormat="1" applyFont="1" applyBorder="1" applyAlignment="1">
      <alignment vertical="top"/>
    </xf>
    <xf numFmtId="2" fontId="7" fillId="6" borderId="6" xfId="1" applyNumberFormat="1" applyFont="1" applyFill="1" applyBorder="1" applyAlignment="1">
      <alignment vertical="top"/>
    </xf>
    <xf numFmtId="2" fontId="7" fillId="6" borderId="6" xfId="1" applyNumberFormat="1" applyFont="1" applyFill="1" applyBorder="1" applyAlignment="1">
      <alignment horizontal="right" vertical="top"/>
    </xf>
    <xf numFmtId="2" fontId="8" fillId="6" borderId="6" xfId="0" applyNumberFormat="1" applyFont="1" applyFill="1" applyBorder="1" applyAlignment="1">
      <alignment horizontal="left" vertical="top"/>
    </xf>
    <xf numFmtId="2" fontId="8" fillId="6" borderId="5" xfId="0" applyNumberFormat="1" applyFont="1" applyFill="1" applyBorder="1" applyAlignment="1">
      <alignment horizontal="center" vertical="center"/>
    </xf>
    <xf numFmtId="2" fontId="7" fillId="6" borderId="5" xfId="0" applyNumberFormat="1" applyFont="1" applyFill="1" applyBorder="1" applyAlignment="1">
      <alignment horizontal="left"/>
    </xf>
    <xf numFmtId="49" fontId="25" fillId="6" borderId="5" xfId="1" applyNumberFormat="1" applyFont="1" applyFill="1" applyBorder="1" applyAlignment="1">
      <alignment vertical="top"/>
    </xf>
    <xf numFmtId="2" fontId="7" fillId="0" borderId="5" xfId="1" applyNumberFormat="1" applyFont="1" applyBorder="1" applyAlignment="1">
      <alignment vertical="top"/>
    </xf>
    <xf numFmtId="2" fontId="7" fillId="6" borderId="5" xfId="1" applyNumberFormat="1" applyFont="1" applyFill="1" applyBorder="1" applyAlignment="1">
      <alignment vertical="top"/>
    </xf>
    <xf numFmtId="190" fontId="8" fillId="9" borderId="5" xfId="0" applyNumberFormat="1" applyFont="1" applyFill="1" applyBorder="1" applyAlignment="1">
      <alignment horizontal="center" vertical="center"/>
    </xf>
    <xf numFmtId="2" fontId="7" fillId="9" borderId="5" xfId="0" applyNumberFormat="1" applyFont="1" applyFill="1" applyBorder="1" applyAlignment="1">
      <alignment horizontal="left" vertical="top" wrapText="1"/>
    </xf>
    <xf numFmtId="49" fontId="25" fillId="9" borderId="5" xfId="1" applyNumberFormat="1" applyFont="1" applyFill="1" applyBorder="1" applyAlignment="1">
      <alignment vertical="top"/>
    </xf>
    <xf numFmtId="187" fontId="7" fillId="9" borderId="5" xfId="1" applyFont="1" applyFill="1" applyBorder="1" applyAlignment="1">
      <alignment horizontal="right" vertical="top"/>
    </xf>
    <xf numFmtId="187" fontId="7" fillId="9" borderId="5" xfId="1" applyFont="1" applyFill="1" applyBorder="1" applyAlignment="1">
      <alignment horizontal="center" vertical="top"/>
    </xf>
    <xf numFmtId="2" fontId="7" fillId="9" borderId="5" xfId="1" applyNumberFormat="1" applyFont="1" applyFill="1" applyBorder="1" applyAlignment="1">
      <alignment vertical="top"/>
    </xf>
    <xf numFmtId="187" fontId="8" fillId="9" borderId="5" xfId="1" applyFont="1" applyFill="1" applyBorder="1" applyAlignment="1">
      <alignment horizontal="center" vertical="center"/>
    </xf>
    <xf numFmtId="2" fontId="7" fillId="6" borderId="5" xfId="0" applyNumberFormat="1" applyFont="1" applyFill="1" applyBorder="1" applyAlignment="1">
      <alignment horizontal="left" vertical="top"/>
    </xf>
    <xf numFmtId="187" fontId="7" fillId="7" borderId="6" xfId="1" applyFont="1" applyFill="1" applyBorder="1" applyAlignment="1">
      <alignment horizontal="left"/>
    </xf>
    <xf numFmtId="0" fontId="8" fillId="6" borderId="6" xfId="0" applyFont="1" applyFill="1" applyBorder="1" applyAlignment="1">
      <alignment horizontal="center"/>
    </xf>
    <xf numFmtId="187" fontId="25" fillId="6" borderId="6" xfId="1" applyFont="1" applyFill="1" applyBorder="1" applyAlignment="1">
      <alignment horizontal="left" vertical="top" wrapText="1"/>
    </xf>
    <xf numFmtId="187" fontId="7" fillId="6" borderId="6" xfId="1" applyFont="1" applyFill="1" applyBorder="1" applyAlignment="1">
      <alignment horizontal="center"/>
    </xf>
    <xf numFmtId="187" fontId="7" fillId="6" borderId="6" xfId="1" applyFont="1" applyFill="1" applyBorder="1" applyAlignment="1">
      <alignment horizontal="left" vertical="top" wrapText="1"/>
    </xf>
    <xf numFmtId="49" fontId="25" fillId="0" borderId="6" xfId="1" applyNumberFormat="1" applyFont="1" applyBorder="1" applyAlignment="1">
      <alignment vertical="top"/>
    </xf>
    <xf numFmtId="49" fontId="43" fillId="0" borderId="6" xfId="1" applyNumberFormat="1" applyFont="1" applyBorder="1" applyAlignment="1">
      <alignment vertical="top"/>
    </xf>
    <xf numFmtId="187" fontId="7" fillId="6" borderId="6" xfId="1" applyFont="1" applyFill="1" applyBorder="1" applyAlignment="1">
      <alignment horizontal="left" vertical="top"/>
    </xf>
    <xf numFmtId="0" fontId="8" fillId="15" borderId="6" xfId="0" applyFont="1" applyFill="1" applyBorder="1" applyAlignment="1">
      <alignment horizontal="center" vertical="center"/>
    </xf>
    <xf numFmtId="2" fontId="7" fillId="6" borderId="6" xfId="0" applyNumberFormat="1" applyFont="1" applyFill="1" applyBorder="1" applyAlignment="1">
      <alignment vertical="top"/>
    </xf>
    <xf numFmtId="0" fontId="7" fillId="6" borderId="6" xfId="0" applyFont="1" applyFill="1" applyBorder="1" applyAlignment="1">
      <alignment horizontal="left" vertical="top"/>
    </xf>
    <xf numFmtId="49" fontId="7" fillId="6" borderId="6" xfId="0" applyNumberFormat="1" applyFont="1" applyFill="1" applyBorder="1" applyAlignment="1">
      <alignment horizontal="left" vertical="top"/>
    </xf>
    <xf numFmtId="0" fontId="18" fillId="10" borderId="6" xfId="0" applyFont="1" applyFill="1" applyBorder="1"/>
    <xf numFmtId="0" fontId="8" fillId="25" borderId="6" xfId="0" applyFont="1" applyFill="1" applyBorder="1" applyAlignment="1">
      <alignment horizontal="center" vertical="center"/>
    </xf>
    <xf numFmtId="0" fontId="7" fillId="25" borderId="6" xfId="0" applyFont="1" applyFill="1" applyBorder="1" applyAlignment="1">
      <alignment horizontal="left" vertical="top" wrapText="1"/>
    </xf>
    <xf numFmtId="49" fontId="25" fillId="25" borderId="6" xfId="1" applyNumberFormat="1" applyFont="1" applyFill="1" applyBorder="1" applyAlignment="1">
      <alignment vertical="top" wrapText="1"/>
    </xf>
    <xf numFmtId="187" fontId="7" fillId="25" borderId="6" xfId="1" applyFont="1" applyFill="1" applyBorder="1" applyAlignment="1">
      <alignment horizontal="right" vertical="top"/>
    </xf>
    <xf numFmtId="0" fontId="18" fillId="25" borderId="6" xfId="0" applyFont="1" applyFill="1" applyBorder="1" applyAlignment="1">
      <alignment vertical="top"/>
    </xf>
    <xf numFmtId="0" fontId="7" fillId="6" borderId="6" xfId="0" applyFont="1" applyFill="1" applyBorder="1" applyAlignment="1">
      <alignment horizontal="left" vertical="top" wrapText="1"/>
    </xf>
    <xf numFmtId="49" fontId="7" fillId="6" borderId="6" xfId="1" applyNumberFormat="1" applyFont="1" applyFill="1" applyBorder="1" applyAlignment="1">
      <alignment vertical="top" wrapText="1"/>
    </xf>
    <xf numFmtId="49" fontId="8" fillId="0" borderId="6" xfId="1" applyNumberFormat="1" applyFont="1" applyBorder="1" applyAlignment="1">
      <alignment vertical="top"/>
    </xf>
    <xf numFmtId="49" fontId="7" fillId="25" borderId="6" xfId="0" applyNumberFormat="1" applyFont="1" applyFill="1" applyBorder="1" applyAlignment="1">
      <alignment horizontal="left" vertical="top" wrapText="1"/>
    </xf>
    <xf numFmtId="2" fontId="25" fillId="25" borderId="6" xfId="1" applyNumberFormat="1" applyFont="1" applyFill="1" applyBorder="1" applyAlignment="1">
      <alignment vertical="top" wrapText="1"/>
    </xf>
    <xf numFmtId="49" fontId="7" fillId="6" borderId="6" xfId="0" applyNumberFormat="1" applyFont="1" applyFill="1" applyBorder="1" applyAlignment="1">
      <alignment vertical="top"/>
    </xf>
    <xf numFmtId="2" fontId="7" fillId="6" borderId="6" xfId="0" applyNumberFormat="1" applyFont="1" applyFill="1" applyBorder="1" applyAlignment="1">
      <alignment horizontal="left" vertical="top" wrapText="1"/>
    </xf>
    <xf numFmtId="2" fontId="7" fillId="6" borderId="6" xfId="1" applyNumberFormat="1" applyFont="1" applyFill="1" applyBorder="1" applyAlignment="1">
      <alignment vertical="top" wrapText="1"/>
    </xf>
    <xf numFmtId="187" fontId="7" fillId="15" borderId="6" xfId="1" applyFont="1" applyFill="1" applyBorder="1" applyAlignment="1">
      <alignment horizontal="left"/>
    </xf>
    <xf numFmtId="187" fontId="7" fillId="6" borderId="6" xfId="1" applyFont="1" applyFill="1" applyBorder="1" applyAlignment="1">
      <alignment horizontal="left"/>
    </xf>
    <xf numFmtId="187" fontId="7" fillId="15" borderId="6" xfId="1" applyFont="1" applyFill="1" applyBorder="1" applyAlignment="1">
      <alignment horizontal="left" vertical="top"/>
    </xf>
    <xf numFmtId="187" fontId="7" fillId="15" borderId="6" xfId="1" applyFont="1" applyFill="1" applyBorder="1" applyAlignment="1">
      <alignment horizontal="left" vertical="top" wrapText="1"/>
    </xf>
    <xf numFmtId="187" fontId="7" fillId="7" borderId="6" xfId="1" applyFont="1" applyFill="1" applyBorder="1" applyAlignment="1">
      <alignment horizontal="left" vertical="top"/>
    </xf>
    <xf numFmtId="187" fontId="7" fillId="7" borderId="6" xfId="1" applyFont="1" applyFill="1" applyBorder="1" applyAlignment="1">
      <alignment horizontal="left" vertical="top" wrapText="1"/>
    </xf>
    <xf numFmtId="187" fontId="7" fillId="6" borderId="6" xfId="1" applyFont="1" applyFill="1" applyBorder="1" applyAlignment="1">
      <alignment horizontal="left" vertical="center"/>
    </xf>
    <xf numFmtId="187" fontId="7" fillId="6" borderId="6" xfId="1" applyFont="1" applyFill="1" applyBorder="1" applyAlignment="1">
      <alignment horizontal="left" vertical="center" wrapText="1"/>
    </xf>
    <xf numFmtId="187" fontId="7" fillId="6" borderId="6" xfId="1" applyFont="1" applyFill="1" applyBorder="1" applyAlignment="1">
      <alignment horizontal="left" wrapText="1"/>
    </xf>
    <xf numFmtId="0" fontId="6" fillId="0" borderId="6" xfId="0" applyFont="1" applyBorder="1" applyAlignment="1">
      <alignment vertical="top"/>
    </xf>
    <xf numFmtId="187" fontId="8" fillId="25" borderId="6" xfId="0" applyNumberFormat="1" applyFont="1" applyFill="1" applyBorder="1" applyAlignment="1">
      <alignment horizontal="center" vertical="center"/>
    </xf>
    <xf numFmtId="2" fontId="7" fillId="25" borderId="6" xfId="0" applyNumberFormat="1" applyFont="1" applyFill="1" applyBorder="1" applyAlignment="1">
      <alignment horizontal="left" vertical="top"/>
    </xf>
    <xf numFmtId="187" fontId="18" fillId="25" borderId="6" xfId="1" applyFont="1" applyFill="1" applyBorder="1" applyAlignment="1">
      <alignment horizontal="right" vertical="top"/>
    </xf>
    <xf numFmtId="187" fontId="18" fillId="6" borderId="6" xfId="1" applyFont="1" applyFill="1" applyBorder="1" applyAlignment="1">
      <alignment horizontal="right"/>
    </xf>
    <xf numFmtId="187" fontId="8" fillId="7" borderId="6" xfId="0" applyNumberFormat="1" applyFont="1" applyFill="1" applyBorder="1" applyAlignment="1">
      <alignment horizontal="center" vertical="center"/>
    </xf>
    <xf numFmtId="187" fontId="18" fillId="7" borderId="6" xfId="1" applyFont="1" applyFill="1" applyBorder="1" applyAlignment="1">
      <alignment horizontal="right"/>
    </xf>
    <xf numFmtId="187" fontId="8" fillId="6" borderId="6" xfId="1" applyFont="1" applyFill="1" applyBorder="1" applyAlignment="1">
      <alignment horizontal="right"/>
    </xf>
    <xf numFmtId="187" fontId="8" fillId="6" borderId="6" xfId="0" applyNumberFormat="1" applyFont="1" applyFill="1" applyBorder="1" applyAlignment="1">
      <alignment horizontal="left"/>
    </xf>
    <xf numFmtId="2" fontId="18" fillId="7" borderId="6" xfId="1" applyNumberFormat="1" applyFont="1" applyFill="1" applyBorder="1" applyAlignment="1">
      <alignment horizontal="right"/>
    </xf>
    <xf numFmtId="0" fontId="8" fillId="22" borderId="6" xfId="0" applyFont="1" applyFill="1" applyBorder="1" applyAlignment="1">
      <alignment horizontal="center" vertical="center"/>
    </xf>
    <xf numFmtId="0" fontId="7" fillId="10" borderId="6" xfId="0" applyFont="1" applyFill="1" applyBorder="1" applyAlignment="1">
      <alignment horizontal="center" vertical="top"/>
    </xf>
    <xf numFmtId="49" fontId="25" fillId="8" borderId="6" xfId="1" applyNumberFormat="1" applyFont="1" applyFill="1" applyBorder="1" applyAlignment="1">
      <alignment horizontal="center" vertical="top"/>
    </xf>
    <xf numFmtId="187" fontId="7" fillId="8" borderId="6" xfId="1" applyFont="1" applyFill="1" applyBorder="1" applyAlignment="1">
      <alignment horizontal="right"/>
    </xf>
    <xf numFmtId="0" fontId="18" fillId="8" borderId="6" xfId="0" applyFont="1" applyFill="1" applyBorder="1"/>
    <xf numFmtId="0" fontId="8" fillId="23" borderId="6" xfId="0" applyFont="1" applyFill="1" applyBorder="1" applyAlignment="1">
      <alignment horizontal="center" vertical="center"/>
    </xf>
    <xf numFmtId="0" fontId="7" fillId="23" borderId="6" xfId="0" applyFont="1" applyFill="1" applyBorder="1" applyAlignment="1">
      <alignment horizontal="center"/>
    </xf>
    <xf numFmtId="49" fontId="25" fillId="23" borderId="0" xfId="1" applyNumberFormat="1" applyFont="1" applyFill="1" applyBorder="1" applyAlignment="1">
      <alignment horizontal="center" vertical="top"/>
    </xf>
    <xf numFmtId="187" fontId="7" fillId="23" borderId="4" xfId="1" applyFont="1" applyFill="1" applyBorder="1" applyAlignment="1">
      <alignment horizontal="right"/>
    </xf>
    <xf numFmtId="187" fontId="18" fillId="23" borderId="4" xfId="0" applyNumberFormat="1" applyFont="1" applyFill="1" applyBorder="1" applyAlignment="1">
      <alignment horizontal="left"/>
    </xf>
    <xf numFmtId="0" fontId="8" fillId="16" borderId="6" xfId="0" applyFont="1" applyFill="1" applyBorder="1" applyAlignment="1">
      <alignment horizontal="center" vertical="center"/>
    </xf>
    <xf numFmtId="0" fontId="7" fillId="16" borderId="6" xfId="0" applyFont="1" applyFill="1" applyBorder="1" applyAlignment="1">
      <alignment horizontal="center"/>
    </xf>
    <xf numFmtId="49" fontId="25" fillId="16" borderId="6" xfId="1" applyNumberFormat="1" applyFont="1" applyFill="1" applyBorder="1" applyAlignment="1">
      <alignment vertical="top"/>
    </xf>
    <xf numFmtId="187" fontId="7" fillId="16" borderId="6" xfId="1" applyFont="1" applyFill="1" applyBorder="1"/>
    <xf numFmtId="187" fontId="18" fillId="16" borderId="6" xfId="1" applyFont="1" applyFill="1" applyBorder="1" applyAlignment="1">
      <alignment horizontal="left"/>
    </xf>
    <xf numFmtId="2" fontId="7" fillId="6" borderId="0" xfId="1" applyNumberFormat="1" applyFont="1" applyFill="1" applyBorder="1" applyAlignment="1">
      <alignment vertical="top"/>
    </xf>
    <xf numFmtId="187" fontId="9" fillId="0" borderId="0" xfId="1" applyFont="1" applyAlignment="1">
      <alignment horizontal="left"/>
    </xf>
    <xf numFmtId="0" fontId="10" fillId="0" borderId="0" xfId="1" applyNumberFormat="1" applyFont="1" applyAlignment="1"/>
    <xf numFmtId="187" fontId="32" fillId="0" borderId="5" xfId="1" applyFont="1" applyFill="1" applyBorder="1"/>
    <xf numFmtId="190" fontId="8" fillId="7" borderId="6" xfId="0" applyNumberFormat="1" applyFont="1" applyFill="1" applyBorder="1" applyAlignment="1">
      <alignment vertical="top" wrapText="1"/>
    </xf>
    <xf numFmtId="2" fontId="8" fillId="0" borderId="6" xfId="0" applyNumberFormat="1" applyFont="1" applyBorder="1" applyAlignment="1">
      <alignment horizontal="right" vertical="top" wrapText="1"/>
    </xf>
    <xf numFmtId="187" fontId="8" fillId="7" borderId="6" xfId="1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11" fillId="0" borderId="6" xfId="0" applyFont="1" applyBorder="1" applyAlignment="1">
      <alignment horizontal="center" vertical="top" wrapText="1"/>
    </xf>
    <xf numFmtId="1" fontId="8" fillId="0" borderId="6" xfId="0" applyNumberFormat="1" applyFont="1" applyBorder="1" applyAlignment="1">
      <alignment vertical="top" wrapText="1"/>
    </xf>
    <xf numFmtId="0" fontId="7" fillId="0" borderId="0" xfId="0" applyFont="1" applyAlignment="1">
      <alignment horizontal="left"/>
    </xf>
    <xf numFmtId="0" fontId="16" fillId="6" borderId="0" xfId="0" applyFont="1" applyFill="1"/>
    <xf numFmtId="2" fontId="11" fillId="9" borderId="4" xfId="0" applyNumberFormat="1" applyFont="1" applyFill="1" applyBorder="1" applyAlignment="1">
      <alignment vertical="center"/>
    </xf>
    <xf numFmtId="43" fontId="11" fillId="9" borderId="0" xfId="0" applyNumberFormat="1" applyFont="1" applyFill="1" applyAlignment="1">
      <alignment vertical="center"/>
    </xf>
    <xf numFmtId="2" fontId="11" fillId="28" borderId="4" xfId="0" applyNumberFormat="1" applyFont="1" applyFill="1" applyBorder="1" applyAlignment="1">
      <alignment vertical="center"/>
    </xf>
    <xf numFmtId="2" fontId="31" fillId="28" borderId="15" xfId="0" applyNumberFormat="1" applyFont="1" applyFill="1" applyBorder="1" applyAlignment="1">
      <alignment vertical="center"/>
    </xf>
    <xf numFmtId="187" fontId="33" fillId="0" borderId="0" xfId="1" applyFont="1" applyBorder="1" applyAlignment="1">
      <alignment vertical="center"/>
    </xf>
    <xf numFmtId="187" fontId="33" fillId="33" borderId="4" xfId="1" applyFont="1" applyFill="1" applyBorder="1" applyAlignment="1">
      <alignment vertical="center"/>
    </xf>
    <xf numFmtId="187" fontId="11" fillId="0" borderId="4" xfId="1" applyFont="1" applyBorder="1" applyAlignment="1">
      <alignment vertical="center"/>
    </xf>
    <xf numFmtId="187" fontId="11" fillId="0" borderId="0" xfId="1" applyFont="1" applyAlignment="1">
      <alignment vertical="center"/>
    </xf>
    <xf numFmtId="187" fontId="33" fillId="9" borderId="4" xfId="1" applyFont="1" applyFill="1" applyBorder="1" applyAlignment="1">
      <alignment vertical="center"/>
    </xf>
    <xf numFmtId="187" fontId="31" fillId="0" borderId="0" xfId="1" applyFont="1" applyFill="1" applyBorder="1" applyAlignment="1">
      <alignment horizontal="left"/>
    </xf>
    <xf numFmtId="187" fontId="31" fillId="0" borderId="3" xfId="1" applyFont="1" applyFill="1" applyBorder="1"/>
    <xf numFmtId="187" fontId="20" fillId="7" borderId="6" xfId="1" applyFont="1" applyFill="1" applyBorder="1" applyAlignment="1">
      <alignment horizontal="center" vertical="top" wrapText="1"/>
    </xf>
    <xf numFmtId="187" fontId="8" fillId="6" borderId="13" xfId="0" applyNumberFormat="1" applyFont="1" applyFill="1" applyBorder="1" applyAlignment="1">
      <alignment horizontal="center" vertical="top"/>
    </xf>
    <xf numFmtId="187" fontId="11" fillId="6" borderId="13" xfId="0" applyNumberFormat="1" applyFont="1" applyFill="1" applyBorder="1" applyAlignment="1">
      <alignment horizontal="center" vertical="top"/>
    </xf>
    <xf numFmtId="0" fontId="13" fillId="0" borderId="13" xfId="0" applyFont="1" applyBorder="1" applyAlignment="1">
      <alignment vertical="top" wrapText="1"/>
    </xf>
    <xf numFmtId="0" fontId="20" fillId="6" borderId="14" xfId="0" applyFont="1" applyFill="1" applyBorder="1" applyAlignment="1">
      <alignment horizontal="center" vertical="top"/>
    </xf>
    <xf numFmtId="2" fontId="8" fillId="0" borderId="14" xfId="0" applyNumberFormat="1" applyFont="1" applyBorder="1" applyAlignment="1">
      <alignment vertical="top" wrapText="1"/>
    </xf>
    <xf numFmtId="187" fontId="8" fillId="6" borderId="14" xfId="0" applyNumberFormat="1" applyFont="1" applyFill="1" applyBorder="1" applyAlignment="1">
      <alignment horizontal="center" vertical="top"/>
    </xf>
    <xf numFmtId="187" fontId="11" fillId="6" borderId="14" xfId="0" applyNumberFormat="1" applyFont="1" applyFill="1" applyBorder="1" applyAlignment="1">
      <alignment horizontal="center" vertical="top"/>
    </xf>
    <xf numFmtId="0" fontId="13" fillId="0" borderId="14" xfId="0" applyFont="1" applyBorder="1" applyAlignment="1">
      <alignment vertical="top" wrapText="1"/>
    </xf>
    <xf numFmtId="0" fontId="20" fillId="6" borderId="19" xfId="0" applyFont="1" applyFill="1" applyBorder="1" applyAlignment="1">
      <alignment horizontal="center" vertical="top"/>
    </xf>
    <xf numFmtId="2" fontId="8" fillId="0" borderId="19" xfId="0" applyNumberFormat="1" applyFont="1" applyBorder="1" applyAlignment="1">
      <alignment vertical="top" wrapText="1"/>
    </xf>
    <xf numFmtId="187" fontId="8" fillId="6" borderId="19" xfId="0" applyNumberFormat="1" applyFont="1" applyFill="1" applyBorder="1" applyAlignment="1">
      <alignment horizontal="center" vertical="top"/>
    </xf>
    <xf numFmtId="187" fontId="11" fillId="6" borderId="19" xfId="0" applyNumberFormat="1" applyFont="1" applyFill="1" applyBorder="1" applyAlignment="1">
      <alignment horizontal="center" vertical="top"/>
    </xf>
    <xf numFmtId="0" fontId="13" fillId="0" borderId="19" xfId="0" applyFont="1" applyBorder="1" applyAlignment="1">
      <alignment vertical="top" wrapText="1"/>
    </xf>
    <xf numFmtId="187" fontId="20" fillId="16" borderId="6" xfId="1" applyFont="1" applyFill="1" applyBorder="1" applyAlignment="1">
      <alignment horizontal="left" vertical="top"/>
    </xf>
    <xf numFmtId="0" fontId="20" fillId="17" borderId="6" xfId="0" applyFont="1" applyFill="1" applyBorder="1" applyAlignment="1">
      <alignment horizontal="center" vertical="top"/>
    </xf>
    <xf numFmtId="2" fontId="8" fillId="31" borderId="6" xfId="0" applyNumberFormat="1" applyFont="1" applyFill="1" applyBorder="1" applyAlignment="1">
      <alignment vertical="top" wrapText="1"/>
    </xf>
    <xf numFmtId="187" fontId="8" fillId="31" borderId="6" xfId="0" applyNumberFormat="1" applyFont="1" applyFill="1" applyBorder="1" applyAlignment="1">
      <alignment horizontal="center" vertical="top"/>
    </xf>
    <xf numFmtId="0" fontId="11" fillId="31" borderId="6" xfId="0" applyFont="1" applyFill="1" applyBorder="1" applyAlignment="1">
      <alignment vertical="top"/>
    </xf>
    <xf numFmtId="49" fontId="23" fillId="0" borderId="0" xfId="1" applyNumberFormat="1" applyFont="1" applyBorder="1" applyAlignment="1">
      <alignment vertical="top"/>
    </xf>
    <xf numFmtId="49" fontId="6" fillId="11" borderId="6" xfId="0" applyNumberFormat="1" applyFont="1" applyFill="1" applyBorder="1" applyAlignment="1">
      <alignment horizontal="left" vertical="center" wrapText="1"/>
    </xf>
    <xf numFmtId="49" fontId="6" fillId="15" borderId="6" xfId="0" applyNumberFormat="1" applyFont="1" applyFill="1" applyBorder="1" applyAlignment="1">
      <alignment horizontal="left" vertical="center" wrapText="1"/>
    </xf>
    <xf numFmtId="2" fontId="7" fillId="7" borderId="6" xfId="0" applyNumberFormat="1" applyFont="1" applyFill="1" applyBorder="1" applyAlignment="1">
      <alignment horizontal="left" vertical="center"/>
    </xf>
    <xf numFmtId="2" fontId="7" fillId="25" borderId="6" xfId="0" applyNumberFormat="1" applyFont="1" applyFill="1" applyBorder="1" applyAlignment="1">
      <alignment horizontal="left" vertical="center" wrapText="1"/>
    </xf>
    <xf numFmtId="2" fontId="7" fillId="0" borderId="6" xfId="0" applyNumberFormat="1" applyFont="1" applyBorder="1" applyAlignment="1">
      <alignment horizontal="left" vertical="center"/>
    </xf>
    <xf numFmtId="2" fontId="6" fillId="15" borderId="6" xfId="0" applyNumberFormat="1" applyFont="1" applyFill="1" applyBorder="1" applyAlignment="1">
      <alignment horizontal="left" vertical="center" wrapText="1"/>
    </xf>
    <xf numFmtId="0" fontId="7" fillId="15" borderId="6" xfId="0" applyFont="1" applyFill="1" applyBorder="1" applyAlignment="1">
      <alignment horizontal="left" vertical="top" wrapText="1"/>
    </xf>
    <xf numFmtId="0" fontId="7" fillId="15" borderId="6" xfId="0" applyFont="1" applyFill="1" applyBorder="1" applyAlignment="1">
      <alignment horizontal="left" vertical="center" wrapText="1"/>
    </xf>
    <xf numFmtId="2" fontId="6" fillId="9" borderId="6" xfId="0" applyNumberFormat="1" applyFont="1" applyFill="1" applyBorder="1" applyAlignment="1">
      <alignment horizontal="left" vertical="center" wrapText="1"/>
    </xf>
    <xf numFmtId="2" fontId="7" fillId="27" borderId="6" xfId="0" applyNumberFormat="1" applyFont="1" applyFill="1" applyBorder="1" applyAlignment="1">
      <alignment horizontal="left" vertical="center" wrapText="1"/>
    </xf>
    <xf numFmtId="49" fontId="7" fillId="4" borderId="6" xfId="0" applyNumberFormat="1" applyFont="1" applyFill="1" applyBorder="1" applyAlignment="1">
      <alignment horizontal="left" vertical="center"/>
    </xf>
    <xf numFmtId="0" fontId="7" fillId="6" borderId="6" xfId="0" applyFont="1" applyFill="1" applyBorder="1" applyAlignment="1">
      <alignment horizontal="left" vertical="center"/>
    </xf>
    <xf numFmtId="187" fontId="6" fillId="7" borderId="6" xfId="1" applyFont="1" applyFill="1" applyBorder="1" applyAlignment="1">
      <alignment horizontal="left" vertical="center"/>
    </xf>
    <xf numFmtId="187" fontId="7" fillId="4" borderId="6" xfId="1" applyFont="1" applyFill="1" applyBorder="1" applyAlignment="1">
      <alignment horizontal="left" vertical="center" wrapText="1"/>
    </xf>
    <xf numFmtId="2" fontId="7" fillId="4" borderId="6" xfId="0" applyNumberFormat="1" applyFont="1" applyFill="1" applyBorder="1" applyAlignment="1">
      <alignment horizontal="left" vertical="center"/>
    </xf>
    <xf numFmtId="1" fontId="7" fillId="4" borderId="6" xfId="0" applyNumberFormat="1" applyFont="1" applyFill="1" applyBorder="1" applyAlignment="1">
      <alignment horizontal="left" vertical="center"/>
    </xf>
    <xf numFmtId="43" fontId="30" fillId="23" borderId="6" xfId="4" quotePrefix="1" applyNumberFormat="1" applyFont="1" applyFill="1" applyBorder="1" applyAlignment="1">
      <alignment horizontal="left" vertical="top" wrapText="1" shrinkToFit="1"/>
    </xf>
    <xf numFmtId="2" fontId="7" fillId="4" borderId="6" xfId="0" applyNumberFormat="1" applyFont="1" applyFill="1" applyBorder="1" applyAlignment="1">
      <alignment horizontal="left" vertical="center" wrapText="1"/>
    </xf>
    <xf numFmtId="2" fontId="6" fillId="5" borderId="6" xfId="0" applyNumberFormat="1" applyFont="1" applyFill="1" applyBorder="1" applyAlignment="1">
      <alignment horizontal="left" vertical="center" wrapText="1"/>
    </xf>
    <xf numFmtId="187" fontId="7" fillId="7" borderId="6" xfId="1" applyFont="1" applyFill="1" applyBorder="1" applyAlignment="1">
      <alignment horizontal="left" vertical="center" wrapText="1"/>
    </xf>
    <xf numFmtId="187" fontId="7" fillId="15" borderId="6" xfId="1" applyFont="1" applyFill="1" applyBorder="1" applyAlignment="1">
      <alignment horizontal="left" vertical="center" wrapText="1"/>
    </xf>
    <xf numFmtId="49" fontId="7" fillId="15" borderId="6" xfId="1" applyNumberFormat="1" applyFont="1" applyFill="1" applyBorder="1" applyAlignment="1">
      <alignment horizontal="left" vertical="center" wrapText="1"/>
    </xf>
    <xf numFmtId="2" fontId="7" fillId="26" borderId="6" xfId="0" applyNumberFormat="1" applyFont="1" applyFill="1" applyBorder="1" applyAlignment="1">
      <alignment horizontal="left" vertical="center"/>
    </xf>
    <xf numFmtId="0" fontId="6" fillId="7" borderId="6" xfId="0" applyFont="1" applyFill="1" applyBorder="1" applyAlignment="1">
      <alignment horizontal="left" vertical="center"/>
    </xf>
    <xf numFmtId="2" fontId="7" fillId="19" borderId="6" xfId="0" applyNumberFormat="1" applyFont="1" applyFill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5" fillId="6" borderId="0" xfId="0" applyFont="1" applyFill="1" applyAlignment="1">
      <alignment horizontal="left"/>
    </xf>
    <xf numFmtId="0" fontId="10" fillId="6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/>
    </xf>
    <xf numFmtId="0" fontId="10" fillId="0" borderId="0" xfId="0" applyFont="1" applyAlignment="1">
      <alignment horizontal="left"/>
    </xf>
    <xf numFmtId="2" fontId="8" fillId="0" borderId="0" xfId="0" applyNumberFormat="1" applyFont="1" applyAlignment="1">
      <alignment horizontal="left"/>
    </xf>
    <xf numFmtId="187" fontId="8" fillId="27" borderId="6" xfId="0" applyNumberFormat="1" applyFont="1" applyFill="1" applyBorder="1" applyAlignment="1">
      <alignment horizontal="center" vertical="center"/>
    </xf>
    <xf numFmtId="2" fontId="25" fillId="15" borderId="6" xfId="1" applyNumberFormat="1" applyFont="1" applyFill="1" applyBorder="1" applyAlignment="1">
      <alignment vertical="top" wrapText="1"/>
    </xf>
    <xf numFmtId="187" fontId="25" fillId="6" borderId="6" xfId="1" applyFont="1" applyFill="1" applyBorder="1" applyAlignment="1">
      <alignment vertical="top" wrapText="1"/>
    </xf>
    <xf numFmtId="187" fontId="28" fillId="6" borderId="6" xfId="0" applyNumberFormat="1" applyFont="1" applyFill="1" applyBorder="1" applyAlignment="1">
      <alignment vertical="top"/>
    </xf>
    <xf numFmtId="187" fontId="11" fillId="7" borderId="6" xfId="1" applyFont="1" applyFill="1" applyBorder="1" applyAlignment="1">
      <alignment horizontal="center" vertical="top" wrapText="1"/>
    </xf>
    <xf numFmtId="0" fontId="20" fillId="6" borderId="20" xfId="0" applyFont="1" applyFill="1" applyBorder="1" applyAlignment="1">
      <alignment horizontal="center" vertical="top"/>
    </xf>
    <xf numFmtId="2" fontId="8" fillId="0" borderId="5" xfId="0" applyNumberFormat="1" applyFont="1" applyBorder="1" applyAlignment="1">
      <alignment vertical="top" wrapText="1"/>
    </xf>
    <xf numFmtId="2" fontId="8" fillId="0" borderId="20" xfId="0" applyNumberFormat="1" applyFont="1" applyBorder="1" applyAlignment="1">
      <alignment vertical="top" wrapText="1"/>
    </xf>
    <xf numFmtId="187" fontId="8" fillId="6" borderId="20" xfId="0" applyNumberFormat="1" applyFont="1" applyFill="1" applyBorder="1" applyAlignment="1">
      <alignment horizontal="center" vertical="top"/>
    </xf>
    <xf numFmtId="187" fontId="11" fillId="6" borderId="20" xfId="0" applyNumberFormat="1" applyFont="1" applyFill="1" applyBorder="1" applyAlignment="1">
      <alignment horizontal="center" vertical="top"/>
    </xf>
    <xf numFmtId="0" fontId="13" fillId="0" borderId="20" xfId="0" applyFont="1" applyBorder="1" applyAlignment="1">
      <alignment vertical="top" wrapText="1"/>
    </xf>
    <xf numFmtId="0" fontId="20" fillId="24" borderId="10" xfId="0" applyFont="1" applyFill="1" applyBorder="1" applyAlignment="1">
      <alignment horizontal="center"/>
    </xf>
    <xf numFmtId="2" fontId="7" fillId="24" borderId="18" xfId="0" applyNumberFormat="1" applyFont="1" applyFill="1" applyBorder="1" applyAlignment="1">
      <alignment horizontal="center" wrapText="1"/>
    </xf>
    <xf numFmtId="2" fontId="7" fillId="24" borderId="18" xfId="0" applyNumberFormat="1" applyFont="1" applyFill="1" applyBorder="1" applyAlignment="1">
      <alignment horizontal="center"/>
    </xf>
    <xf numFmtId="2" fontId="9" fillId="24" borderId="18" xfId="0" applyNumberFormat="1" applyFont="1" applyFill="1" applyBorder="1"/>
    <xf numFmtId="187" fontId="7" fillId="24" borderId="18" xfId="1" applyFont="1" applyFill="1" applyBorder="1" applyAlignment="1">
      <alignment horizontal="center"/>
    </xf>
    <xf numFmtId="187" fontId="9" fillId="24" borderId="18" xfId="1" applyFont="1" applyFill="1" applyBorder="1" applyAlignment="1">
      <alignment horizontal="center"/>
    </xf>
    <xf numFmtId="0" fontId="11" fillId="24" borderId="11" xfId="0" applyFont="1" applyFill="1" applyBorder="1"/>
    <xf numFmtId="188" fontId="20" fillId="9" borderId="13" xfId="0" applyNumberFormat="1" applyFont="1" applyFill="1" applyBorder="1" applyAlignment="1">
      <alignment horizontal="center" vertical="top"/>
    </xf>
    <xf numFmtId="2" fontId="8" fillId="9" borderId="13" xfId="0" applyNumberFormat="1" applyFont="1" applyFill="1" applyBorder="1" applyAlignment="1">
      <alignment vertical="top" wrapText="1"/>
    </xf>
    <xf numFmtId="187" fontId="8" fillId="9" borderId="13" xfId="0" applyNumberFormat="1" applyFont="1" applyFill="1" applyBorder="1" applyAlignment="1">
      <alignment horizontal="center" vertical="top"/>
    </xf>
    <xf numFmtId="0" fontId="11" fillId="9" borderId="13" xfId="0" applyFont="1" applyFill="1" applyBorder="1" applyAlignment="1">
      <alignment vertical="top" wrapText="1"/>
    </xf>
    <xf numFmtId="0" fontId="20" fillId="7" borderId="13" xfId="0" applyFont="1" applyFill="1" applyBorder="1" applyAlignment="1">
      <alignment horizontal="center" vertical="top"/>
    </xf>
    <xf numFmtId="2" fontId="8" fillId="7" borderId="13" xfId="0" applyNumberFormat="1" applyFont="1" applyFill="1" applyBorder="1" applyAlignment="1">
      <alignment vertical="top" wrapText="1"/>
    </xf>
    <xf numFmtId="187" fontId="8" fillId="7" borderId="13" xfId="0" applyNumberFormat="1" applyFont="1" applyFill="1" applyBorder="1" applyAlignment="1">
      <alignment horizontal="center" vertical="top"/>
    </xf>
    <xf numFmtId="0" fontId="11" fillId="7" borderId="13" xfId="0" applyFont="1" applyFill="1" applyBorder="1" applyAlignment="1">
      <alignment vertical="top" wrapText="1"/>
    </xf>
    <xf numFmtId="2" fontId="11" fillId="6" borderId="13" xfId="0" applyNumberFormat="1" applyFont="1" applyFill="1" applyBorder="1" applyAlignment="1">
      <alignment vertical="top" wrapText="1"/>
    </xf>
    <xf numFmtId="187" fontId="8" fillId="0" borderId="13" xfId="0" applyNumberFormat="1" applyFont="1" applyBorder="1" applyAlignment="1">
      <alignment horizontal="center" vertical="top"/>
    </xf>
    <xf numFmtId="187" fontId="11" fillId="0" borderId="13" xfId="0" applyNumberFormat="1" applyFont="1" applyBorder="1" applyAlignment="1">
      <alignment horizontal="center" vertical="top"/>
    </xf>
    <xf numFmtId="0" fontId="11" fillId="0" borderId="13" xfId="0" applyFont="1" applyBorder="1" applyAlignment="1">
      <alignment vertical="top" wrapText="1"/>
    </xf>
    <xf numFmtId="2" fontId="8" fillId="24" borderId="13" xfId="0" applyNumberFormat="1" applyFont="1" applyFill="1" applyBorder="1" applyAlignment="1">
      <alignment horizontal="center" vertical="top" wrapText="1"/>
    </xf>
    <xf numFmtId="2" fontId="14" fillId="24" borderId="13" xfId="0" applyNumberFormat="1" applyFont="1" applyFill="1" applyBorder="1" applyAlignment="1">
      <alignment vertical="top" wrapText="1"/>
    </xf>
    <xf numFmtId="187" fontId="8" fillId="24" borderId="13" xfId="0" applyNumberFormat="1" applyFont="1" applyFill="1" applyBorder="1" applyAlignment="1">
      <alignment horizontal="center" vertical="top"/>
    </xf>
    <xf numFmtId="0" fontId="11" fillId="24" borderId="6" xfId="0" applyFont="1" applyFill="1" applyBorder="1" applyAlignment="1">
      <alignment vertical="top" wrapText="1"/>
    </xf>
    <xf numFmtId="0" fontId="20" fillId="6" borderId="2" xfId="0" applyFont="1" applyFill="1" applyBorder="1" applyAlignment="1">
      <alignment horizontal="center" vertical="top"/>
    </xf>
    <xf numFmtId="2" fontId="8" fillId="0" borderId="2" xfId="0" applyNumberFormat="1" applyFont="1" applyBorder="1" applyAlignment="1">
      <alignment horizontal="center" vertical="top" wrapText="1"/>
    </xf>
    <xf numFmtId="2" fontId="14" fillId="6" borderId="2" xfId="0" applyNumberFormat="1" applyFont="1" applyFill="1" applyBorder="1" applyAlignment="1">
      <alignment vertical="top" wrapText="1"/>
    </xf>
    <xf numFmtId="187" fontId="8" fillId="0" borderId="2" xfId="0" applyNumberFormat="1" applyFont="1" applyBorder="1" applyAlignment="1">
      <alignment horizontal="center" vertical="top"/>
    </xf>
    <xf numFmtId="187" fontId="11" fillId="0" borderId="2" xfId="0" applyNumberFormat="1" applyFont="1" applyBorder="1" applyAlignment="1">
      <alignment horizontal="center" vertical="top"/>
    </xf>
    <xf numFmtId="0" fontId="20" fillId="3" borderId="6" xfId="0" applyFont="1" applyFill="1" applyBorder="1" applyAlignment="1">
      <alignment horizontal="center" vertical="center"/>
    </xf>
    <xf numFmtId="2" fontId="8" fillId="3" borderId="6" xfId="0" applyNumberFormat="1" applyFont="1" applyFill="1" applyBorder="1" applyAlignment="1">
      <alignment horizontal="center" vertical="center" wrapText="1"/>
    </xf>
    <xf numFmtId="2" fontId="8" fillId="3" borderId="6" xfId="0" applyNumberFormat="1" applyFont="1" applyFill="1" applyBorder="1" applyAlignment="1">
      <alignment horizontal="center" vertical="center"/>
    </xf>
    <xf numFmtId="187" fontId="8" fillId="3" borderId="6" xfId="0" applyNumberFormat="1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vertical="center"/>
    </xf>
    <xf numFmtId="187" fontId="11" fillId="0" borderId="0" xfId="1" applyFont="1" applyAlignment="1">
      <alignment horizontal="center" vertical="center"/>
    </xf>
    <xf numFmtId="187" fontId="8" fillId="0" borderId="0" xfId="1" applyFont="1" applyFill="1" applyBorder="1" applyAlignment="1"/>
    <xf numFmtId="0" fontId="45" fillId="0" borderId="2" xfId="0" applyFont="1" applyBorder="1" applyAlignment="1">
      <alignment vertical="center"/>
    </xf>
    <xf numFmtId="187" fontId="44" fillId="23" borderId="0" xfId="0" applyNumberFormat="1" applyFont="1" applyFill="1" applyAlignment="1">
      <alignment horizontal="center" vertical="center"/>
    </xf>
    <xf numFmtId="49" fontId="17" fillId="0" borderId="4" xfId="1" applyNumberFormat="1" applyFont="1" applyFill="1" applyBorder="1" applyAlignment="1">
      <alignment horizontal="center" vertical="center" wrapText="1"/>
    </xf>
    <xf numFmtId="187" fontId="17" fillId="18" borderId="2" xfId="1" applyFont="1" applyFill="1" applyBorder="1" applyAlignment="1">
      <alignment horizontal="center" vertical="center"/>
    </xf>
    <xf numFmtId="187" fontId="17" fillId="18" borderId="2" xfId="1" applyFont="1" applyFill="1" applyBorder="1" applyAlignment="1">
      <alignment horizontal="center" vertical="center" wrapText="1"/>
    </xf>
    <xf numFmtId="187" fontId="17" fillId="0" borderId="7" xfId="1" applyFont="1" applyBorder="1" applyAlignment="1">
      <alignment horizontal="center" vertical="center"/>
    </xf>
    <xf numFmtId="187" fontId="17" fillId="18" borderId="4" xfId="1" applyFont="1" applyFill="1" applyBorder="1" applyAlignment="1">
      <alignment horizontal="center" vertical="center"/>
    </xf>
    <xf numFmtId="187" fontId="17" fillId="18" borderId="4" xfId="1" applyFont="1" applyFill="1" applyBorder="1" applyAlignment="1">
      <alignment vertical="center"/>
    </xf>
    <xf numFmtId="187" fontId="17" fillId="0" borderId="3" xfId="1" applyFont="1" applyBorder="1" applyAlignment="1">
      <alignment vertical="center"/>
    </xf>
    <xf numFmtId="2" fontId="17" fillId="0" borderId="5" xfId="0" applyNumberFormat="1" applyFont="1" applyBorder="1" applyAlignment="1">
      <alignment horizontal="left" vertical="center"/>
    </xf>
    <xf numFmtId="187" fontId="17" fillId="18" borderId="5" xfId="1" quotePrefix="1" applyFont="1" applyFill="1" applyBorder="1" applyAlignment="1">
      <alignment horizontal="center" vertical="center"/>
    </xf>
    <xf numFmtId="187" fontId="17" fillId="18" borderId="5" xfId="1" applyFont="1" applyFill="1" applyBorder="1" applyAlignment="1">
      <alignment horizontal="center" vertical="center"/>
    </xf>
    <xf numFmtId="187" fontId="45" fillId="6" borderId="5" xfId="1" applyFont="1" applyFill="1" applyBorder="1" applyAlignment="1">
      <alignment horizontal="center" vertical="center"/>
    </xf>
    <xf numFmtId="187" fontId="17" fillId="2" borderId="9" xfId="1" applyFont="1" applyFill="1" applyBorder="1" applyAlignment="1">
      <alignment horizontal="center" vertical="center"/>
    </xf>
    <xf numFmtId="189" fontId="47" fillId="11" borderId="6" xfId="1" applyNumberFormat="1" applyFont="1" applyFill="1" applyBorder="1" applyAlignment="1">
      <alignment horizontal="right" vertical="center"/>
    </xf>
    <xf numFmtId="2" fontId="47" fillId="11" borderId="6" xfId="0" applyNumberFormat="1" applyFont="1" applyFill="1" applyBorder="1" applyAlignment="1">
      <alignment horizontal="left" vertical="center" wrapText="1"/>
    </xf>
    <xf numFmtId="2" fontId="45" fillId="11" borderId="6" xfId="0" applyNumberFormat="1" applyFont="1" applyFill="1" applyBorder="1" applyAlignment="1">
      <alignment horizontal="left" vertical="center" wrapText="1"/>
    </xf>
    <xf numFmtId="187" fontId="45" fillId="11" borderId="6" xfId="1" applyFont="1" applyFill="1" applyBorder="1" applyAlignment="1">
      <alignment vertical="center"/>
    </xf>
    <xf numFmtId="188" fontId="45" fillId="7" borderId="6" xfId="1" applyNumberFormat="1" applyFont="1" applyFill="1" applyBorder="1" applyAlignment="1">
      <alignment horizontal="right" vertical="center"/>
    </xf>
    <xf numFmtId="2" fontId="47" fillId="7" borderId="6" xfId="0" applyNumberFormat="1" applyFont="1" applyFill="1" applyBorder="1" applyAlignment="1">
      <alignment horizontal="left" vertical="center"/>
    </xf>
    <xf numFmtId="187" fontId="45" fillId="7" borderId="6" xfId="1" applyFont="1" applyFill="1" applyBorder="1" applyAlignment="1">
      <alignment horizontal="left" vertical="center"/>
    </xf>
    <xf numFmtId="187" fontId="45" fillId="7" borderId="6" xfId="1" applyFont="1" applyFill="1" applyBorder="1" applyAlignment="1">
      <alignment horizontal="center" vertical="center"/>
    </xf>
    <xf numFmtId="0" fontId="45" fillId="5" borderId="6" xfId="0" applyFont="1" applyFill="1" applyBorder="1" applyAlignment="1">
      <alignment horizontal="left" vertical="center" wrapText="1"/>
    </xf>
    <xf numFmtId="189" fontId="47" fillId="13" borderId="6" xfId="1" applyNumberFormat="1" applyFont="1" applyFill="1" applyBorder="1" applyAlignment="1">
      <alignment horizontal="right" vertical="center"/>
    </xf>
    <xf numFmtId="2" fontId="47" fillId="13" borderId="6" xfId="0" applyNumberFormat="1" applyFont="1" applyFill="1" applyBorder="1" applyAlignment="1">
      <alignment horizontal="left" vertical="center"/>
    </xf>
    <xf numFmtId="187" fontId="45" fillId="13" borderId="6" xfId="1" applyFont="1" applyFill="1" applyBorder="1" applyAlignment="1">
      <alignment horizontal="left" vertical="center"/>
    </xf>
    <xf numFmtId="187" fontId="45" fillId="13" borderId="6" xfId="1" applyFont="1" applyFill="1" applyBorder="1" applyAlignment="1">
      <alignment vertical="center"/>
    </xf>
    <xf numFmtId="0" fontId="45" fillId="13" borderId="6" xfId="0" applyFont="1" applyFill="1" applyBorder="1" applyAlignment="1">
      <alignment horizontal="center" vertical="center" wrapText="1"/>
    </xf>
    <xf numFmtId="188" fontId="45" fillId="6" borderId="6" xfId="1" applyNumberFormat="1" applyFont="1" applyFill="1" applyBorder="1" applyAlignment="1">
      <alignment horizontal="right" vertical="center"/>
    </xf>
    <xf numFmtId="2" fontId="45" fillId="6" borderId="6" xfId="0" applyNumberFormat="1" applyFont="1" applyFill="1" applyBorder="1" applyAlignment="1">
      <alignment horizontal="left" vertical="center" wrapText="1"/>
    </xf>
    <xf numFmtId="187" fontId="45" fillId="6" borderId="6" xfId="1" applyFont="1" applyFill="1" applyBorder="1" applyAlignment="1">
      <alignment horizontal="center" vertical="center"/>
    </xf>
    <xf numFmtId="0" fontId="45" fillId="6" borderId="6" xfId="0" applyFont="1" applyFill="1" applyBorder="1" applyAlignment="1">
      <alignment horizontal="left" vertical="center" wrapText="1"/>
    </xf>
    <xf numFmtId="2" fontId="45" fillId="6" borderId="6" xfId="0" applyNumberFormat="1" applyFont="1" applyFill="1" applyBorder="1" applyAlignment="1">
      <alignment horizontal="left" vertical="center"/>
    </xf>
    <xf numFmtId="187" fontId="45" fillId="6" borderId="6" xfId="1" applyFont="1" applyFill="1" applyBorder="1" applyAlignment="1">
      <alignment horizontal="left" vertical="center"/>
    </xf>
    <xf numFmtId="187" fontId="47" fillId="6" borderId="6" xfId="1" applyFont="1" applyFill="1" applyBorder="1" applyAlignment="1">
      <alignment horizontal="center" vertical="center"/>
    </xf>
    <xf numFmtId="0" fontId="47" fillId="6" borderId="6" xfId="0" applyFont="1" applyFill="1" applyBorder="1" applyAlignment="1">
      <alignment horizontal="left" vertical="center" wrapText="1"/>
    </xf>
    <xf numFmtId="188" fontId="45" fillId="6" borderId="6" xfId="1" applyNumberFormat="1" applyFont="1" applyFill="1" applyBorder="1" applyAlignment="1">
      <alignment horizontal="left" vertical="center" wrapText="1"/>
    </xf>
    <xf numFmtId="187" fontId="45" fillId="6" borderId="6" xfId="1" applyFont="1" applyFill="1" applyBorder="1" applyAlignment="1">
      <alignment vertical="center"/>
    </xf>
    <xf numFmtId="189" fontId="47" fillId="14" borderId="6" xfId="1" applyNumberFormat="1" applyFont="1" applyFill="1" applyBorder="1" applyAlignment="1">
      <alignment horizontal="right" vertical="center"/>
    </xf>
    <xf numFmtId="2" fontId="47" fillId="14" borderId="6" xfId="0" applyNumberFormat="1" applyFont="1" applyFill="1" applyBorder="1" applyAlignment="1">
      <alignment horizontal="left" vertical="center"/>
    </xf>
    <xf numFmtId="2" fontId="45" fillId="14" borderId="6" xfId="0" applyNumberFormat="1" applyFont="1" applyFill="1" applyBorder="1" applyAlignment="1">
      <alignment horizontal="left" vertical="center" wrapText="1"/>
    </xf>
    <xf numFmtId="187" fontId="45" fillId="14" borderId="6" xfId="1" applyFont="1" applyFill="1" applyBorder="1" applyAlignment="1">
      <alignment horizontal="center" vertical="center"/>
    </xf>
    <xf numFmtId="187" fontId="45" fillId="14" borderId="6" xfId="1" applyFont="1" applyFill="1" applyBorder="1" applyAlignment="1">
      <alignment horizontal="center" vertical="center" wrapText="1"/>
    </xf>
    <xf numFmtId="188" fontId="45" fillId="13" borderId="6" xfId="1" applyNumberFormat="1" applyFont="1" applyFill="1" applyBorder="1" applyAlignment="1">
      <alignment horizontal="right" vertical="center"/>
    </xf>
    <xf numFmtId="2" fontId="45" fillId="13" borderId="6" xfId="0" applyNumberFormat="1" applyFont="1" applyFill="1" applyBorder="1" applyAlignment="1">
      <alignment horizontal="left" vertical="center"/>
    </xf>
    <xf numFmtId="187" fontId="45" fillId="13" borderId="6" xfId="1" applyFont="1" applyFill="1" applyBorder="1" applyAlignment="1">
      <alignment horizontal="center" vertical="center"/>
    </xf>
    <xf numFmtId="0" fontId="47" fillId="13" borderId="6" xfId="0" applyFont="1" applyFill="1" applyBorder="1" applyAlignment="1">
      <alignment horizontal="left" vertical="center" wrapText="1"/>
    </xf>
    <xf numFmtId="188" fontId="45" fillId="0" borderId="6" xfId="1" applyNumberFormat="1" applyFont="1" applyBorder="1" applyAlignment="1">
      <alignment horizontal="right" vertical="center"/>
    </xf>
    <xf numFmtId="187" fontId="45" fillId="0" borderId="6" xfId="1" applyFont="1" applyBorder="1" applyAlignment="1">
      <alignment vertical="center"/>
    </xf>
    <xf numFmtId="187" fontId="45" fillId="0" borderId="6" xfId="1" applyFont="1" applyBorder="1" applyAlignment="1">
      <alignment horizontal="center" vertical="center"/>
    </xf>
    <xf numFmtId="0" fontId="45" fillId="0" borderId="6" xfId="0" applyFont="1" applyBorder="1" applyAlignment="1">
      <alignment horizontal="left" vertical="center" wrapText="1"/>
    </xf>
    <xf numFmtId="0" fontId="47" fillId="0" borderId="6" xfId="0" applyFont="1" applyBorder="1" applyAlignment="1">
      <alignment horizontal="left" vertical="center" wrapText="1"/>
    </xf>
    <xf numFmtId="2" fontId="17" fillId="0" borderId="6" xfId="0" applyNumberFormat="1" applyFont="1" applyBorder="1" applyAlignment="1">
      <alignment horizontal="left" vertical="center"/>
    </xf>
    <xf numFmtId="188" fontId="45" fillId="14" borderId="6" xfId="1" applyNumberFormat="1" applyFont="1" applyFill="1" applyBorder="1" applyAlignment="1">
      <alignment horizontal="right" vertical="center"/>
    </xf>
    <xf numFmtId="2" fontId="17" fillId="13" borderId="6" xfId="0" applyNumberFormat="1" applyFont="1" applyFill="1" applyBorder="1" applyAlignment="1">
      <alignment horizontal="left" vertical="center"/>
    </xf>
    <xf numFmtId="2" fontId="17" fillId="13" borderId="6" xfId="0" applyNumberFormat="1" applyFont="1" applyFill="1" applyBorder="1" applyAlignment="1">
      <alignment horizontal="left" vertical="center" wrapText="1"/>
    </xf>
    <xf numFmtId="2" fontId="17" fillId="6" borderId="6" xfId="0" applyNumberFormat="1" applyFont="1" applyFill="1" applyBorder="1" applyAlignment="1">
      <alignment horizontal="left" vertical="center"/>
    </xf>
    <xf numFmtId="187" fontId="17" fillId="6" borderId="6" xfId="1" applyFont="1" applyFill="1" applyBorder="1" applyAlignment="1">
      <alignment horizontal="left" vertical="center" wrapText="1"/>
    </xf>
    <xf numFmtId="2" fontId="17" fillId="6" borderId="6" xfId="0" applyNumberFormat="1" applyFont="1" applyFill="1" applyBorder="1" applyAlignment="1">
      <alignment horizontal="left" vertical="center" wrapText="1"/>
    </xf>
    <xf numFmtId="187" fontId="47" fillId="12" borderId="6" xfId="1" applyFont="1" applyFill="1" applyBorder="1" applyAlignment="1">
      <alignment horizontal="left" vertical="center" wrapText="1"/>
    </xf>
    <xf numFmtId="2" fontId="47" fillId="12" borderId="6" xfId="0" applyNumberFormat="1" applyFont="1" applyFill="1" applyBorder="1" applyAlignment="1">
      <alignment horizontal="left" vertical="center" wrapText="1"/>
    </xf>
    <xf numFmtId="2" fontId="45" fillId="12" borderId="6" xfId="0" applyNumberFormat="1" applyFont="1" applyFill="1" applyBorder="1" applyAlignment="1">
      <alignment horizontal="left" vertical="center" wrapText="1"/>
    </xf>
    <xf numFmtId="187" fontId="45" fillId="12" borderId="6" xfId="1" applyFont="1" applyFill="1" applyBorder="1" applyAlignment="1">
      <alignment vertical="center"/>
    </xf>
    <xf numFmtId="0" fontId="47" fillId="12" borderId="6" xfId="0" applyFont="1" applyFill="1" applyBorder="1" applyAlignment="1">
      <alignment horizontal="left" vertical="center" wrapText="1"/>
    </xf>
    <xf numFmtId="188" fontId="45" fillId="9" borderId="9" xfId="1" applyNumberFormat="1" applyFont="1" applyFill="1" applyBorder="1" applyAlignment="1">
      <alignment horizontal="right" vertical="center"/>
    </xf>
    <xf numFmtId="2" fontId="47" fillId="9" borderId="10" xfId="0" applyNumberFormat="1" applyFont="1" applyFill="1" applyBorder="1" applyAlignment="1">
      <alignment horizontal="left" vertical="center" wrapText="1"/>
    </xf>
    <xf numFmtId="2" fontId="45" fillId="9" borderId="6" xfId="0" applyNumberFormat="1" applyFont="1" applyFill="1" applyBorder="1" applyAlignment="1">
      <alignment horizontal="left" vertical="center" wrapText="1"/>
    </xf>
    <xf numFmtId="187" fontId="45" fillId="9" borderId="6" xfId="1" applyFont="1" applyFill="1" applyBorder="1" applyAlignment="1">
      <alignment horizontal="center" vertical="center"/>
    </xf>
    <xf numFmtId="187" fontId="45" fillId="9" borderId="2" xfId="1" applyFont="1" applyFill="1" applyBorder="1" applyAlignment="1">
      <alignment horizontal="center" vertical="center" wrapText="1"/>
    </xf>
    <xf numFmtId="188" fontId="45" fillId="7" borderId="5" xfId="1" applyNumberFormat="1" applyFont="1" applyFill="1" applyBorder="1" applyAlignment="1">
      <alignment horizontal="right" vertical="center"/>
    </xf>
    <xf numFmtId="2" fontId="47" fillId="7" borderId="10" xfId="0" applyNumberFormat="1" applyFont="1" applyFill="1" applyBorder="1" applyAlignment="1">
      <alignment horizontal="left" vertical="center"/>
    </xf>
    <xf numFmtId="0" fontId="45" fillId="7" borderId="6" xfId="0" applyFont="1" applyFill="1" applyBorder="1" applyAlignment="1">
      <alignment horizontal="left" vertical="center" wrapText="1"/>
    </xf>
    <xf numFmtId="189" fontId="45" fillId="14" borderId="6" xfId="1" applyNumberFormat="1" applyFont="1" applyFill="1" applyBorder="1" applyAlignment="1">
      <alignment horizontal="right" vertical="center"/>
    </xf>
    <xf numFmtId="2" fontId="45" fillId="14" borderId="7" xfId="0" applyNumberFormat="1" applyFont="1" applyFill="1" applyBorder="1" applyAlignment="1">
      <alignment horizontal="left" vertical="center" wrapText="1"/>
    </xf>
    <xf numFmtId="187" fontId="45" fillId="14" borderId="2" xfId="1" applyFont="1" applyFill="1" applyBorder="1" applyAlignment="1">
      <alignment horizontal="center" vertical="center"/>
    </xf>
    <xf numFmtId="187" fontId="45" fillId="14" borderId="2" xfId="1" applyFont="1" applyFill="1" applyBorder="1" applyAlignment="1">
      <alignment horizontal="center" vertical="center" wrapText="1"/>
    </xf>
    <xf numFmtId="189" fontId="45" fillId="0" borderId="6" xfId="1" applyNumberFormat="1" applyFont="1" applyBorder="1" applyAlignment="1">
      <alignment horizontal="right" vertical="top"/>
    </xf>
    <xf numFmtId="188" fontId="45" fillId="0" borderId="6" xfId="1" applyNumberFormat="1" applyFont="1" applyBorder="1" applyAlignment="1">
      <alignment horizontal="left" vertical="top" wrapText="1"/>
    </xf>
    <xf numFmtId="187" fontId="45" fillId="0" borderId="6" xfId="1" applyFont="1" applyBorder="1" applyAlignment="1">
      <alignment horizontal="right" vertical="top"/>
    </xf>
    <xf numFmtId="187" fontId="45" fillId="6" borderId="6" xfId="1" applyFont="1" applyFill="1" applyBorder="1" applyAlignment="1">
      <alignment horizontal="center" vertical="top"/>
    </xf>
    <xf numFmtId="187" fontId="45" fillId="0" borderId="6" xfId="1" applyFont="1" applyBorder="1" applyAlignment="1">
      <alignment horizontal="center" vertical="top"/>
    </xf>
    <xf numFmtId="0" fontId="45" fillId="0" borderId="6" xfId="0" applyFont="1" applyBorder="1" applyAlignment="1">
      <alignment horizontal="left" vertical="top" wrapText="1"/>
    </xf>
    <xf numFmtId="188" fontId="45" fillId="0" borderId="6" xfId="1" applyNumberFormat="1" applyFont="1" applyBorder="1" applyAlignment="1">
      <alignment horizontal="left" vertical="center" wrapText="1"/>
    </xf>
    <xf numFmtId="187" fontId="45" fillId="0" borderId="6" xfId="1" applyFont="1" applyBorder="1" applyAlignment="1">
      <alignment horizontal="right" vertical="center"/>
    </xf>
    <xf numFmtId="0" fontId="45" fillId="0" borderId="6" xfId="0" applyFont="1" applyBorder="1" applyAlignment="1">
      <alignment vertical="center"/>
    </xf>
    <xf numFmtId="0" fontId="45" fillId="6" borderId="6" xfId="0" applyFont="1" applyFill="1" applyBorder="1" applyAlignment="1">
      <alignment vertical="center"/>
    </xf>
    <xf numFmtId="188" fontId="45" fillId="0" borderId="6" xfId="1" applyNumberFormat="1" applyFont="1" applyBorder="1" applyAlignment="1">
      <alignment horizontal="left" vertical="center"/>
    </xf>
    <xf numFmtId="187" fontId="45" fillId="0" borderId="6" xfId="1" applyFont="1" applyBorder="1" applyAlignment="1">
      <alignment vertical="top"/>
    </xf>
    <xf numFmtId="0" fontId="45" fillId="6" borderId="6" xfId="0" applyFont="1" applyFill="1" applyBorder="1" applyAlignment="1">
      <alignment vertical="top"/>
    </xf>
    <xf numFmtId="188" fontId="45" fillId="0" borderId="6" xfId="1" applyNumberFormat="1" applyFont="1" applyBorder="1" applyAlignment="1">
      <alignment horizontal="right" vertical="top"/>
    </xf>
    <xf numFmtId="0" fontId="45" fillId="6" borderId="6" xfId="0" applyFont="1" applyFill="1" applyBorder="1" applyAlignment="1">
      <alignment horizontal="center" vertical="top"/>
    </xf>
    <xf numFmtId="187" fontId="17" fillId="4" borderId="6" xfId="1" applyFont="1" applyFill="1" applyBorder="1" applyAlignment="1">
      <alignment horizontal="left" vertical="center" wrapText="1"/>
    </xf>
    <xf numFmtId="2" fontId="17" fillId="4" borderId="6" xfId="0" applyNumberFormat="1" applyFont="1" applyFill="1" applyBorder="1" applyAlignment="1">
      <alignment horizontal="left" vertical="center" wrapText="1"/>
    </xf>
    <xf numFmtId="187" fontId="45" fillId="4" borderId="6" xfId="1" applyFont="1" applyFill="1" applyBorder="1" applyAlignment="1">
      <alignment horizontal="center" vertical="center"/>
    </xf>
    <xf numFmtId="0" fontId="45" fillId="4" borderId="6" xfId="0" applyFont="1" applyFill="1" applyBorder="1" applyAlignment="1">
      <alignment horizontal="left" vertical="center" wrapText="1"/>
    </xf>
    <xf numFmtId="188" fontId="45" fillId="14" borderId="9" xfId="1" applyNumberFormat="1" applyFont="1" applyFill="1" applyBorder="1" applyAlignment="1">
      <alignment horizontal="right" vertical="center"/>
    </xf>
    <xf numFmtId="2" fontId="17" fillId="14" borderId="6" xfId="0" applyNumberFormat="1" applyFont="1" applyFill="1" applyBorder="1" applyAlignment="1">
      <alignment horizontal="left" vertical="center" wrapText="1"/>
    </xf>
    <xf numFmtId="187" fontId="17" fillId="14" borderId="6" xfId="1" applyFont="1" applyFill="1" applyBorder="1" applyAlignment="1">
      <alignment horizontal="left" vertical="center" wrapText="1"/>
    </xf>
    <xf numFmtId="187" fontId="17" fillId="14" borderId="5" xfId="1" applyFont="1" applyFill="1" applyBorder="1" applyAlignment="1">
      <alignment horizontal="left" vertical="center" wrapText="1"/>
    </xf>
    <xf numFmtId="0" fontId="45" fillId="14" borderId="5" xfId="0" applyFont="1" applyFill="1" applyBorder="1" applyAlignment="1">
      <alignment horizontal="left" vertical="center" wrapText="1"/>
    </xf>
    <xf numFmtId="188" fontId="45" fillId="6" borderId="9" xfId="1" applyNumberFormat="1" applyFont="1" applyFill="1" applyBorder="1" applyAlignment="1">
      <alignment horizontal="right" vertical="center"/>
    </xf>
    <xf numFmtId="187" fontId="17" fillId="6" borderId="5" xfId="1" applyFont="1" applyFill="1" applyBorder="1" applyAlignment="1">
      <alignment horizontal="left" vertical="center" wrapText="1"/>
    </xf>
    <xf numFmtId="0" fontId="45" fillId="6" borderId="5" xfId="0" applyFont="1" applyFill="1" applyBorder="1" applyAlignment="1">
      <alignment horizontal="left" vertical="center" wrapText="1"/>
    </xf>
    <xf numFmtId="187" fontId="45" fillId="14" borderId="5" xfId="1" applyFont="1" applyFill="1" applyBorder="1" applyAlignment="1">
      <alignment horizontal="center" vertical="center"/>
    </xf>
    <xf numFmtId="0" fontId="45" fillId="14" borderId="6" xfId="0" applyFont="1" applyFill="1" applyBorder="1" applyAlignment="1">
      <alignment horizontal="left" vertical="center" wrapText="1"/>
    </xf>
    <xf numFmtId="2" fontId="17" fillId="6" borderId="5" xfId="0" applyNumberFormat="1" applyFont="1" applyFill="1" applyBorder="1" applyAlignment="1">
      <alignment horizontal="left" vertical="center" wrapText="1"/>
    </xf>
    <xf numFmtId="187" fontId="45" fillId="6" borderId="13" xfId="1" applyFont="1" applyFill="1" applyBorder="1" applyAlignment="1">
      <alignment horizontal="center" vertical="center"/>
    </xf>
    <xf numFmtId="187" fontId="45" fillId="0" borderId="13" xfId="1" applyFont="1" applyBorder="1" applyAlignment="1">
      <alignment horizontal="center" vertical="center"/>
    </xf>
    <xf numFmtId="188" fontId="45" fillId="34" borderId="9" xfId="1" applyNumberFormat="1" applyFont="1" applyFill="1" applyBorder="1" applyAlignment="1">
      <alignment horizontal="right" vertical="center"/>
    </xf>
    <xf numFmtId="2" fontId="17" fillId="34" borderId="6" xfId="0" applyNumberFormat="1" applyFont="1" applyFill="1" applyBorder="1" applyAlignment="1">
      <alignment horizontal="left" vertical="center" wrapText="1"/>
    </xf>
    <xf numFmtId="187" fontId="17" fillId="34" borderId="6" xfId="1" applyFont="1" applyFill="1" applyBorder="1" applyAlignment="1">
      <alignment horizontal="left" vertical="center" wrapText="1"/>
    </xf>
    <xf numFmtId="187" fontId="45" fillId="34" borderId="6" xfId="1" applyFont="1" applyFill="1" applyBorder="1" applyAlignment="1">
      <alignment horizontal="center" vertical="center"/>
    </xf>
    <xf numFmtId="187" fontId="45" fillId="34" borderId="13" xfId="1" applyFont="1" applyFill="1" applyBorder="1" applyAlignment="1">
      <alignment horizontal="center" vertical="center"/>
    </xf>
    <xf numFmtId="187" fontId="45" fillId="34" borderId="5" xfId="1" applyFont="1" applyFill="1" applyBorder="1" applyAlignment="1">
      <alignment horizontal="center" vertical="center"/>
    </xf>
    <xf numFmtId="0" fontId="45" fillId="34" borderId="6" xfId="0" applyFont="1" applyFill="1" applyBorder="1" applyAlignment="1">
      <alignment horizontal="left" vertical="center" wrapText="1"/>
    </xf>
    <xf numFmtId="188" fontId="45" fillId="27" borderId="9" xfId="1" applyNumberFormat="1" applyFont="1" applyFill="1" applyBorder="1" applyAlignment="1">
      <alignment horizontal="right" vertical="center"/>
    </xf>
    <xf numFmtId="2" fontId="17" fillId="27" borderId="6" xfId="0" applyNumberFormat="1" applyFont="1" applyFill="1" applyBorder="1" applyAlignment="1">
      <alignment horizontal="left" vertical="center" wrapText="1"/>
    </xf>
    <xf numFmtId="187" fontId="17" fillId="27" borderId="6" xfId="1" applyFont="1" applyFill="1" applyBorder="1" applyAlignment="1">
      <alignment horizontal="left" vertical="center" wrapText="1"/>
    </xf>
    <xf numFmtId="187" fontId="45" fillId="27" borderId="6" xfId="1" applyFont="1" applyFill="1" applyBorder="1" applyAlignment="1">
      <alignment horizontal="center" vertical="center"/>
    </xf>
    <xf numFmtId="187" fontId="45" fillId="27" borderId="13" xfId="1" applyFont="1" applyFill="1" applyBorder="1" applyAlignment="1">
      <alignment horizontal="center" vertical="center"/>
    </xf>
    <xf numFmtId="187" fontId="45" fillId="27" borderId="5" xfId="1" applyFont="1" applyFill="1" applyBorder="1" applyAlignment="1">
      <alignment horizontal="center" vertical="center"/>
    </xf>
    <xf numFmtId="187" fontId="17" fillId="27" borderId="5" xfId="1" applyFont="1" applyFill="1" applyBorder="1" applyAlignment="1">
      <alignment horizontal="left" vertical="center" wrapText="1"/>
    </xf>
    <xf numFmtId="188" fontId="45" fillId="22" borderId="5" xfId="1" applyNumberFormat="1" applyFont="1" applyFill="1" applyBorder="1" applyAlignment="1">
      <alignment horizontal="right" vertical="center"/>
    </xf>
    <xf numFmtId="2" fontId="17" fillId="22" borderId="5" xfId="0" applyNumberFormat="1" applyFont="1" applyFill="1" applyBorder="1" applyAlignment="1">
      <alignment horizontal="center" vertical="center" wrapText="1"/>
    </xf>
    <xf numFmtId="187" fontId="17" fillId="22" borderId="5" xfId="1" applyFont="1" applyFill="1" applyBorder="1" applyAlignment="1">
      <alignment horizontal="left" vertical="center" wrapText="1"/>
    </xf>
    <xf numFmtId="187" fontId="45" fillId="22" borderId="5" xfId="1" applyFont="1" applyFill="1" applyBorder="1" applyAlignment="1">
      <alignment horizontal="center" vertical="center"/>
    </xf>
    <xf numFmtId="187" fontId="45" fillId="22" borderId="5" xfId="1" applyFont="1" applyFill="1" applyBorder="1" applyAlignment="1">
      <alignment horizontal="center" vertical="center" wrapText="1"/>
    </xf>
    <xf numFmtId="188" fontId="45" fillId="6" borderId="6" xfId="0" applyNumberFormat="1" applyFont="1" applyFill="1" applyBorder="1" applyAlignment="1">
      <alignment vertical="center"/>
    </xf>
    <xf numFmtId="2" fontId="45" fillId="6" borderId="6" xfId="0" applyNumberFormat="1" applyFont="1" applyFill="1" applyBorder="1" applyAlignment="1">
      <alignment horizontal="center" vertical="center"/>
    </xf>
    <xf numFmtId="187" fontId="47" fillId="3" borderId="6" xfId="1" applyFont="1" applyFill="1" applyBorder="1" applyAlignment="1">
      <alignment horizontal="center" vertical="center"/>
    </xf>
    <xf numFmtId="2" fontId="47" fillId="3" borderId="6" xfId="1" applyNumberFormat="1" applyFont="1" applyFill="1" applyBorder="1" applyAlignment="1">
      <alignment horizontal="center" vertical="center"/>
    </xf>
    <xf numFmtId="2" fontId="47" fillId="3" borderId="6" xfId="0" applyNumberFormat="1" applyFont="1" applyFill="1" applyBorder="1" applyAlignment="1">
      <alignment vertical="center"/>
    </xf>
    <xf numFmtId="187" fontId="44" fillId="3" borderId="6" xfId="1" applyFont="1" applyFill="1" applyBorder="1" applyAlignment="1">
      <alignment horizontal="left" vertical="center"/>
    </xf>
    <xf numFmtId="187" fontId="48" fillId="3" borderId="6" xfId="1" applyFont="1" applyFill="1" applyBorder="1" applyAlignment="1">
      <alignment horizontal="center" vertical="center"/>
    </xf>
    <xf numFmtId="187" fontId="44" fillId="3" borderId="6" xfId="1" applyFont="1" applyFill="1" applyBorder="1" applyAlignment="1">
      <alignment horizontal="center" vertical="center"/>
    </xf>
    <xf numFmtId="188" fontId="45" fillId="6" borderId="0" xfId="0" applyNumberFormat="1" applyFont="1" applyFill="1" applyAlignment="1">
      <alignment vertical="center"/>
    </xf>
    <xf numFmtId="2" fontId="45" fillId="6" borderId="0" xfId="0" applyNumberFormat="1" applyFont="1" applyFill="1" applyAlignment="1">
      <alignment horizontal="left" vertical="center"/>
    </xf>
    <xf numFmtId="187" fontId="47" fillId="6" borderId="0" xfId="1" applyFont="1" applyFill="1" applyBorder="1" applyAlignment="1">
      <alignment horizontal="center" vertical="center"/>
    </xf>
    <xf numFmtId="187" fontId="44" fillId="6" borderId="0" xfId="1" applyFont="1" applyFill="1" applyBorder="1" applyAlignment="1">
      <alignment vertical="center"/>
    </xf>
    <xf numFmtId="187" fontId="17" fillId="6" borderId="0" xfId="1" applyFont="1" applyFill="1" applyBorder="1" applyAlignment="1">
      <alignment vertical="center"/>
    </xf>
    <xf numFmtId="187" fontId="45" fillId="6" borderId="0" xfId="0" applyNumberFormat="1" applyFont="1" applyFill="1" applyAlignment="1">
      <alignment horizontal="left" vertical="center" wrapText="1"/>
    </xf>
    <xf numFmtId="187" fontId="45" fillId="0" borderId="0" xfId="1" applyFont="1" applyAlignment="1">
      <alignment horizontal="center" vertical="center"/>
    </xf>
    <xf numFmtId="0" fontId="45" fillId="6" borderId="0" xfId="0" applyFont="1" applyFill="1" applyAlignment="1">
      <alignment vertical="center"/>
    </xf>
    <xf numFmtId="188" fontId="45" fillId="6" borderId="0" xfId="1" applyNumberFormat="1" applyFont="1" applyFill="1" applyBorder="1" applyAlignment="1">
      <alignment vertical="center"/>
    </xf>
    <xf numFmtId="2" fontId="45" fillId="6" borderId="0" xfId="1" applyNumberFormat="1" applyFont="1" applyFill="1" applyBorder="1" applyAlignment="1">
      <alignment horizontal="left" vertical="center"/>
    </xf>
    <xf numFmtId="187" fontId="45" fillId="6" borderId="0" xfId="0" applyNumberFormat="1" applyFont="1" applyFill="1" applyAlignment="1">
      <alignment vertical="center"/>
    </xf>
    <xf numFmtId="2" fontId="17" fillId="6" borderId="0" xfId="0" applyNumberFormat="1" applyFont="1" applyFill="1" applyAlignment="1">
      <alignment horizontal="center" vertical="center"/>
    </xf>
    <xf numFmtId="43" fontId="17" fillId="6" borderId="0" xfId="0" applyNumberFormat="1" applyFont="1" applyFill="1" applyAlignment="1">
      <alignment horizontal="center" vertical="center"/>
    </xf>
    <xf numFmtId="187" fontId="46" fillId="6" borderId="0" xfId="0" applyNumberFormat="1" applyFont="1" applyFill="1" applyAlignment="1">
      <alignment horizontal="center" vertical="center"/>
    </xf>
    <xf numFmtId="187" fontId="45" fillId="6" borderId="0" xfId="0" applyNumberFormat="1" applyFont="1" applyFill="1" applyAlignment="1">
      <alignment horizontal="center" vertical="center"/>
    </xf>
    <xf numFmtId="187" fontId="45" fillId="6" borderId="0" xfId="1" applyFont="1" applyFill="1" applyBorder="1" applyAlignment="1">
      <alignment horizontal="left" vertical="center"/>
    </xf>
    <xf numFmtId="187" fontId="45" fillId="6" borderId="0" xfId="1" applyFont="1" applyFill="1" applyBorder="1" applyAlignment="1">
      <alignment vertical="center"/>
    </xf>
    <xf numFmtId="187" fontId="45" fillId="6" borderId="0" xfId="1" applyFont="1" applyFill="1" applyBorder="1" applyAlignment="1">
      <alignment horizontal="center" vertical="center"/>
    </xf>
    <xf numFmtId="0" fontId="17" fillId="6" borderId="0" xfId="0" applyFont="1" applyFill="1" applyAlignment="1">
      <alignment horizontal="left" vertical="center"/>
    </xf>
    <xf numFmtId="0" fontId="36" fillId="6" borderId="0" xfId="0" applyFont="1" applyFill="1" applyAlignment="1">
      <alignment vertical="center"/>
    </xf>
    <xf numFmtId="2" fontId="17" fillId="0" borderId="0" xfId="0" applyNumberFormat="1" applyFont="1" applyAlignment="1">
      <alignment horizontal="right" vertical="center"/>
    </xf>
    <xf numFmtId="187" fontId="17" fillId="0" borderId="0" xfId="0" applyNumberFormat="1" applyFont="1" applyAlignment="1">
      <alignment horizontal="center" vertical="center"/>
    </xf>
    <xf numFmtId="0" fontId="45" fillId="0" borderId="0" xfId="0" applyFont="1" applyAlignment="1">
      <alignment vertical="center"/>
    </xf>
    <xf numFmtId="188" fontId="45" fillId="6" borderId="0" xfId="1" applyNumberFormat="1" applyFont="1" applyFill="1" applyBorder="1" applyAlignment="1">
      <alignment horizontal="left" vertical="center"/>
    </xf>
    <xf numFmtId="0" fontId="17" fillId="6" borderId="0" xfId="0" applyFont="1" applyFill="1" applyAlignment="1">
      <alignment vertical="center"/>
    </xf>
    <xf numFmtId="187" fontId="17" fillId="0" borderId="0" xfId="1" applyFont="1" applyFill="1" applyBorder="1" applyAlignment="1">
      <alignment vertical="center"/>
    </xf>
    <xf numFmtId="188" fontId="11" fillId="0" borderId="0" xfId="1" applyNumberFormat="1" applyFont="1" applyAlignment="1">
      <alignment horizontal="right" vertical="center"/>
    </xf>
    <xf numFmtId="2" fontId="11" fillId="0" borderId="0" xfId="0" applyNumberFormat="1" applyFont="1" applyAlignment="1">
      <alignment vertical="center"/>
    </xf>
    <xf numFmtId="2" fontId="13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187" fontId="45" fillId="20" borderId="6" xfId="1" applyFont="1" applyFill="1" applyBorder="1" applyAlignment="1">
      <alignment horizontal="left" vertical="center" wrapText="1"/>
    </xf>
    <xf numFmtId="49" fontId="11" fillId="6" borderId="6" xfId="1" applyNumberFormat="1" applyFont="1" applyFill="1" applyBorder="1" applyAlignment="1">
      <alignment horizontal="left" vertical="top" wrapText="1"/>
    </xf>
    <xf numFmtId="187" fontId="11" fillId="6" borderId="6" xfId="1" applyFont="1" applyFill="1" applyBorder="1" applyAlignment="1">
      <alignment horizontal="left" vertical="top" wrapText="1"/>
    </xf>
    <xf numFmtId="187" fontId="20" fillId="6" borderId="6" xfId="1" applyFont="1" applyFill="1" applyBorder="1" applyAlignment="1">
      <alignment horizontal="right" vertical="top"/>
    </xf>
    <xf numFmtId="0" fontId="3" fillId="0" borderId="0" xfId="0" applyFont="1" applyAlignment="1">
      <alignment vertical="top"/>
    </xf>
    <xf numFmtId="187" fontId="3" fillId="0" borderId="6" xfId="1" applyFont="1" applyBorder="1" applyAlignment="1">
      <alignment vertical="top"/>
    </xf>
    <xf numFmtId="188" fontId="33" fillId="6" borderId="0" xfId="1" applyNumberFormat="1" applyFont="1" applyFill="1" applyBorder="1" applyAlignment="1">
      <alignment horizontal="right"/>
    </xf>
    <xf numFmtId="1" fontId="7" fillId="6" borderId="6" xfId="1" applyNumberFormat="1" applyFont="1" applyFill="1" applyBorder="1" applyAlignment="1">
      <alignment vertical="top" wrapText="1"/>
    </xf>
    <xf numFmtId="1" fontId="25" fillId="6" borderId="6" xfId="1" applyNumberFormat="1" applyFont="1" applyFill="1" applyBorder="1" applyAlignment="1">
      <alignment vertical="top" wrapText="1"/>
    </xf>
    <xf numFmtId="187" fontId="7" fillId="0" borderId="6" xfId="1" applyFont="1" applyBorder="1" applyAlignment="1">
      <alignment horizontal="center" vertical="top"/>
    </xf>
    <xf numFmtId="2" fontId="7" fillId="7" borderId="6" xfId="1" applyNumberFormat="1" applyFont="1" applyFill="1" applyBorder="1" applyAlignment="1">
      <alignment vertical="top" wrapText="1"/>
    </xf>
    <xf numFmtId="187" fontId="18" fillId="22" borderId="6" xfId="1" applyFont="1" applyFill="1" applyBorder="1" applyAlignment="1">
      <alignment horizontal="right" vertical="top"/>
    </xf>
    <xf numFmtId="187" fontId="33" fillId="33" borderId="15" xfId="0" applyNumberFormat="1" applyFont="1" applyFill="1" applyBorder="1" applyAlignment="1">
      <alignment vertical="center"/>
    </xf>
    <xf numFmtId="0" fontId="15" fillId="0" borderId="0" xfId="0" applyFont="1" applyAlignment="1">
      <alignment horizontal="center"/>
    </xf>
    <xf numFmtId="43" fontId="10" fillId="0" borderId="0" xfId="2" applyFont="1" applyBorder="1" applyAlignment="1">
      <alignment horizontal="center"/>
    </xf>
    <xf numFmtId="0" fontId="10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43" fontId="10" fillId="6" borderId="0" xfId="2" applyFont="1" applyFill="1" applyBorder="1" applyAlignment="1">
      <alignment horizontal="center" vertical="center"/>
    </xf>
    <xf numFmtId="0" fontId="10" fillId="6" borderId="0" xfId="0" applyFont="1" applyFill="1" applyAlignment="1">
      <alignment horizontal="center"/>
    </xf>
    <xf numFmtId="0" fontId="10" fillId="6" borderId="0" xfId="0" applyFont="1" applyFill="1" applyAlignment="1">
      <alignment horizontal="center" vertical="center"/>
    </xf>
    <xf numFmtId="43" fontId="7" fillId="7" borderId="6" xfId="0" applyNumberFormat="1" applyFont="1" applyFill="1" applyBorder="1" applyAlignment="1">
      <alignment horizontal="center" vertical="center"/>
    </xf>
    <xf numFmtId="43" fontId="7" fillId="7" borderId="10" xfId="0" applyNumberFormat="1" applyFont="1" applyFill="1" applyBorder="1" applyAlignment="1">
      <alignment horizontal="center" vertical="center"/>
    </xf>
    <xf numFmtId="43" fontId="7" fillId="7" borderId="11" xfId="0" applyNumberFormat="1" applyFont="1" applyFill="1" applyBorder="1" applyAlignment="1">
      <alignment horizontal="center" vertical="center"/>
    </xf>
    <xf numFmtId="43" fontId="7" fillId="19" borderId="10" xfId="0" applyNumberFormat="1" applyFont="1" applyFill="1" applyBorder="1" applyAlignment="1">
      <alignment horizontal="center" vertical="center"/>
    </xf>
    <xf numFmtId="43" fontId="7" fillId="19" borderId="1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17" borderId="6" xfId="0" applyFont="1" applyFill="1" applyBorder="1" applyAlignment="1">
      <alignment horizontal="center" vertical="center"/>
    </xf>
    <xf numFmtId="0" fontId="6" fillId="17" borderId="10" xfId="0" applyFont="1" applyFill="1" applyBorder="1" applyAlignment="1">
      <alignment horizontal="center" vertical="center"/>
    </xf>
    <xf numFmtId="0" fontId="6" fillId="17" borderId="11" xfId="0" applyFont="1" applyFill="1" applyBorder="1" applyAlignment="1">
      <alignment horizontal="center" vertical="center"/>
    </xf>
    <xf numFmtId="0" fontId="6" fillId="17" borderId="2" xfId="0" applyFont="1" applyFill="1" applyBorder="1" applyAlignment="1">
      <alignment horizontal="center" vertical="center"/>
    </xf>
    <xf numFmtId="0" fontId="6" fillId="17" borderId="5" xfId="0" applyFont="1" applyFill="1" applyBorder="1" applyAlignment="1">
      <alignment horizontal="center" vertical="center"/>
    </xf>
    <xf numFmtId="43" fontId="6" fillId="17" borderId="2" xfId="0" applyNumberFormat="1" applyFont="1" applyFill="1" applyBorder="1" applyAlignment="1">
      <alignment horizontal="center" vertical="center"/>
    </xf>
    <xf numFmtId="43" fontId="6" fillId="17" borderId="5" xfId="0" applyNumberFormat="1" applyFont="1" applyFill="1" applyBorder="1" applyAlignment="1">
      <alignment horizontal="center" vertical="center"/>
    </xf>
    <xf numFmtId="187" fontId="44" fillId="3" borderId="10" xfId="1" applyFont="1" applyFill="1" applyBorder="1" applyAlignment="1">
      <alignment horizontal="center" vertical="center"/>
    </xf>
    <xf numFmtId="187" fontId="44" fillId="3" borderId="11" xfId="1" applyFont="1" applyFill="1" applyBorder="1" applyAlignment="1">
      <alignment horizontal="center" vertical="center"/>
    </xf>
    <xf numFmtId="187" fontId="17" fillId="6" borderId="16" xfId="1" applyFont="1" applyFill="1" applyBorder="1" applyAlignment="1">
      <alignment horizontal="left" vertical="center"/>
    </xf>
    <xf numFmtId="187" fontId="17" fillId="6" borderId="0" xfId="1" applyFont="1" applyFill="1" applyBorder="1" applyAlignment="1">
      <alignment horizontal="left" vertical="center"/>
    </xf>
    <xf numFmtId="187" fontId="17" fillId="18" borderId="2" xfId="1" applyFont="1" applyFill="1" applyBorder="1" applyAlignment="1">
      <alignment horizontal="center" vertical="center" wrapText="1"/>
    </xf>
    <xf numFmtId="187" fontId="17" fillId="18" borderId="4" xfId="1" applyFont="1" applyFill="1" applyBorder="1" applyAlignment="1">
      <alignment horizontal="center" vertical="center" wrapText="1"/>
    </xf>
    <xf numFmtId="187" fontId="17" fillId="18" borderId="5" xfId="1" applyFont="1" applyFill="1" applyBorder="1" applyAlignment="1">
      <alignment horizontal="center" vertical="center" wrapText="1"/>
    </xf>
    <xf numFmtId="2" fontId="17" fillId="18" borderId="2" xfId="0" applyNumberFormat="1" applyFont="1" applyFill="1" applyBorder="1" applyAlignment="1">
      <alignment horizontal="center" vertical="center" wrapText="1"/>
    </xf>
    <xf numFmtId="2" fontId="17" fillId="18" borderId="4" xfId="0" applyNumberFormat="1" applyFont="1" applyFill="1" applyBorder="1" applyAlignment="1">
      <alignment horizontal="center" vertical="center" wrapText="1"/>
    </xf>
    <xf numFmtId="0" fontId="44" fillId="0" borderId="0" xfId="0" applyFont="1" applyAlignment="1">
      <alignment horizontal="center" vertical="center"/>
    </xf>
    <xf numFmtId="187" fontId="44" fillId="0" borderId="0" xfId="0" applyNumberFormat="1" applyFont="1" applyAlignment="1">
      <alignment horizontal="center" vertical="center"/>
    </xf>
    <xf numFmtId="188" fontId="17" fillId="0" borderId="6" xfId="1" applyNumberFormat="1" applyFont="1" applyBorder="1" applyAlignment="1">
      <alignment horizontal="center" vertical="center"/>
    </xf>
    <xf numFmtId="2" fontId="17" fillId="0" borderId="2" xfId="0" applyNumberFormat="1" applyFont="1" applyBorder="1" applyAlignment="1">
      <alignment horizontal="center" vertical="center"/>
    </xf>
    <xf numFmtId="2" fontId="17" fillId="0" borderId="4" xfId="0" applyNumberFormat="1" applyFont="1" applyBorder="1" applyAlignment="1">
      <alignment horizontal="center" vertical="center"/>
    </xf>
    <xf numFmtId="2" fontId="17" fillId="0" borderId="5" xfId="0" applyNumberFormat="1" applyFont="1" applyBorder="1" applyAlignment="1">
      <alignment horizontal="center" vertical="center"/>
    </xf>
    <xf numFmtId="49" fontId="45" fillId="31" borderId="10" xfId="0" applyNumberFormat="1" applyFont="1" applyFill="1" applyBorder="1" applyAlignment="1">
      <alignment horizontal="center" vertical="center"/>
    </xf>
    <xf numFmtId="0" fontId="45" fillId="31" borderId="18" xfId="0" applyFont="1" applyFill="1" applyBorder="1" applyAlignment="1">
      <alignment horizontal="center" vertical="center"/>
    </xf>
    <xf numFmtId="0" fontId="45" fillId="31" borderId="11" xfId="0" applyFont="1" applyFill="1" applyBorder="1" applyAlignment="1">
      <alignment horizontal="center" vertical="center"/>
    </xf>
    <xf numFmtId="187" fontId="17" fillId="13" borderId="10" xfId="0" applyNumberFormat="1" applyFont="1" applyFill="1" applyBorder="1" applyAlignment="1">
      <alignment horizontal="center" vertical="center"/>
    </xf>
    <xf numFmtId="187" fontId="17" fillId="13" borderId="18" xfId="0" applyNumberFormat="1" applyFont="1" applyFill="1" applyBorder="1" applyAlignment="1">
      <alignment horizontal="center" vertical="center"/>
    </xf>
    <xf numFmtId="187" fontId="17" fillId="13" borderId="11" xfId="0" applyNumberFormat="1" applyFont="1" applyFill="1" applyBorder="1" applyAlignment="1">
      <alignment horizontal="center" vertical="center"/>
    </xf>
    <xf numFmtId="187" fontId="17" fillId="30" borderId="10" xfId="0" applyNumberFormat="1" applyFont="1" applyFill="1" applyBorder="1" applyAlignment="1">
      <alignment horizontal="center" vertical="center"/>
    </xf>
    <xf numFmtId="187" fontId="17" fillId="30" borderId="18" xfId="0" applyNumberFormat="1" applyFont="1" applyFill="1" applyBorder="1" applyAlignment="1">
      <alignment horizontal="center" vertical="center"/>
    </xf>
    <xf numFmtId="187" fontId="17" fillId="30" borderId="11" xfId="0" applyNumberFormat="1" applyFont="1" applyFill="1" applyBorder="1" applyAlignment="1">
      <alignment horizontal="center" vertical="center"/>
    </xf>
    <xf numFmtId="187" fontId="17" fillId="23" borderId="6" xfId="0" applyNumberFormat="1" applyFont="1" applyFill="1" applyBorder="1" applyAlignment="1">
      <alignment horizontal="center" vertical="center" wrapText="1"/>
    </xf>
    <xf numFmtId="187" fontId="15" fillId="0" borderId="0" xfId="1" applyFont="1" applyFill="1" applyBorder="1" applyAlignment="1">
      <alignment horizontal="center"/>
    </xf>
    <xf numFmtId="187" fontId="8" fillId="0" borderId="0" xfId="1" applyFont="1" applyFill="1" applyBorder="1" applyAlignment="1"/>
    <xf numFmtId="0" fontId="11" fillId="0" borderId="6" xfId="0" applyFont="1" applyBorder="1" applyAlignment="1">
      <alignment horizontal="center" vertical="top" wrapText="1"/>
    </xf>
    <xf numFmtId="187" fontId="31" fillId="6" borderId="0" xfId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2" fontId="6" fillId="0" borderId="1" xfId="0" applyNumberFormat="1" applyFont="1" applyBorder="1" applyAlignment="1">
      <alignment horizontal="center" vertical="center"/>
    </xf>
    <xf numFmtId="187" fontId="9" fillId="0" borderId="0" xfId="1" applyFont="1" applyBorder="1" applyAlignment="1">
      <alignment horizontal="left" vertical="center"/>
    </xf>
    <xf numFmtId="187" fontId="36" fillId="6" borderId="0" xfId="1" applyFont="1" applyFill="1" applyBorder="1" applyAlignment="1">
      <alignment horizontal="center"/>
    </xf>
    <xf numFmtId="187" fontId="36" fillId="6" borderId="0" xfId="1" applyFont="1" applyFill="1" applyBorder="1" applyAlignment="1">
      <alignment horizontal="left"/>
    </xf>
    <xf numFmtId="187" fontId="9" fillId="0" borderId="0" xfId="1" applyFont="1" applyBorder="1" applyAlignment="1">
      <alignment horizontal="center" vertical="center"/>
    </xf>
    <xf numFmtId="187" fontId="7" fillId="0" borderId="0" xfId="1" applyFont="1" applyBorder="1" applyAlignment="1">
      <alignment horizontal="left"/>
    </xf>
    <xf numFmtId="187" fontId="7" fillId="0" borderId="0" xfId="1" applyFont="1" applyBorder="1" applyAlignment="1">
      <alignment horizontal="center"/>
    </xf>
    <xf numFmtId="187" fontId="6" fillId="0" borderId="1" xfId="1" applyFont="1" applyBorder="1" applyAlignment="1">
      <alignment horizontal="center"/>
    </xf>
    <xf numFmtId="0" fontId="8" fillId="7" borderId="2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7" fillId="7" borderId="5" xfId="0" applyFont="1" applyFill="1" applyBorder="1" applyAlignment="1">
      <alignment horizontal="center" vertical="center"/>
    </xf>
    <xf numFmtId="49" fontId="25" fillId="7" borderId="2" xfId="1" applyNumberFormat="1" applyFont="1" applyFill="1" applyBorder="1" applyAlignment="1">
      <alignment vertical="top" wrapText="1"/>
    </xf>
    <xf numFmtId="49" fontId="25" fillId="7" borderId="5" xfId="1" applyNumberFormat="1" applyFont="1" applyFill="1" applyBorder="1" applyAlignment="1">
      <alignment vertical="top" wrapText="1"/>
    </xf>
    <xf numFmtId="187" fontId="7" fillId="7" borderId="2" xfId="1" applyFont="1" applyFill="1" applyBorder="1" applyAlignment="1">
      <alignment horizontal="center" vertical="center"/>
    </xf>
    <xf numFmtId="187" fontId="7" fillId="7" borderId="5" xfId="1" applyFont="1" applyFill="1" applyBorder="1" applyAlignment="1">
      <alignment horizontal="center" vertical="center"/>
    </xf>
    <xf numFmtId="0" fontId="7" fillId="7" borderId="7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0" fontId="8" fillId="7" borderId="6" xfId="0" applyFont="1" applyFill="1" applyBorder="1" applyAlignment="1">
      <alignment horizontal="center" vertical="center" wrapText="1"/>
    </xf>
    <xf numFmtId="0" fontId="39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49" fontId="39" fillId="0" borderId="1" xfId="0" applyNumberFormat="1" applyFont="1" applyBorder="1" applyAlignment="1">
      <alignment horizontal="center"/>
    </xf>
    <xf numFmtId="0" fontId="39" fillId="0" borderId="7" xfId="0" applyFont="1" applyBorder="1" applyAlignment="1">
      <alignment horizontal="center" vertical="center" wrapText="1"/>
    </xf>
    <xf numFmtId="0" fontId="39" fillId="0" borderId="8" xfId="0" applyFont="1" applyBorder="1" applyAlignment="1">
      <alignment horizontal="center" vertical="center" wrapText="1"/>
    </xf>
    <xf numFmtId="0" fontId="39" fillId="0" borderId="2" xfId="0" applyFont="1" applyBorder="1" applyAlignment="1">
      <alignment horizontal="center" vertical="top" wrapText="1"/>
    </xf>
    <xf numFmtId="0" fontId="39" fillId="0" borderId="5" xfId="0" applyFont="1" applyBorder="1" applyAlignment="1">
      <alignment horizontal="center" vertical="top" wrapText="1"/>
    </xf>
    <xf numFmtId="0" fontId="39" fillId="0" borderId="2" xfId="0" applyFont="1" applyBorder="1" applyAlignment="1">
      <alignment horizontal="center" vertical="center" wrapText="1"/>
    </xf>
    <xf numFmtId="0" fontId="39" fillId="0" borderId="5" xfId="0" applyFont="1" applyBorder="1" applyAlignment="1">
      <alignment horizontal="center" vertical="center" wrapText="1"/>
    </xf>
    <xf numFmtId="0" fontId="39" fillId="0" borderId="7" xfId="0" applyFont="1" applyBorder="1" applyAlignment="1">
      <alignment horizontal="center" vertical="center"/>
    </xf>
    <xf numFmtId="0" fontId="39" fillId="0" borderId="16" xfId="0" applyFont="1" applyBorder="1" applyAlignment="1">
      <alignment horizontal="center" vertical="center"/>
    </xf>
    <xf numFmtId="0" fontId="39" fillId="0" borderId="8" xfId="0" applyFont="1" applyBorder="1" applyAlignment="1">
      <alignment horizontal="center" vertical="center"/>
    </xf>
    <xf numFmtId="0" fontId="39" fillId="0" borderId="9" xfId="0" applyFont="1" applyBorder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0" fontId="39" fillId="0" borderId="12" xfId="0" applyFont="1" applyBorder="1" applyAlignment="1">
      <alignment horizontal="center" vertical="center"/>
    </xf>
    <xf numFmtId="187" fontId="39" fillId="0" borderId="2" xfId="1" applyFont="1" applyBorder="1" applyAlignment="1">
      <alignment horizontal="center" vertical="center"/>
    </xf>
    <xf numFmtId="187" fontId="39" fillId="0" borderId="5" xfId="1" applyFont="1" applyBorder="1" applyAlignment="1">
      <alignment horizontal="center" vertical="center"/>
    </xf>
    <xf numFmtId="187" fontId="8" fillId="0" borderId="0" xfId="0" applyNumberFormat="1" applyFont="1" applyAlignment="1">
      <alignment horizontal="center"/>
    </xf>
    <xf numFmtId="187" fontId="33" fillId="0" borderId="0" xfId="1" applyFont="1" applyBorder="1" applyAlignment="1">
      <alignment horizontal="center"/>
    </xf>
    <xf numFmtId="0" fontId="33" fillId="0" borderId="0" xfId="0" applyFont="1" applyAlignment="1">
      <alignment horizontal="center"/>
    </xf>
    <xf numFmtId="187" fontId="15" fillId="0" borderId="0" xfId="0" applyNumberFormat="1" applyFont="1" applyAlignment="1">
      <alignment horizontal="center"/>
    </xf>
    <xf numFmtId="0" fontId="31" fillId="0" borderId="0" xfId="0" applyFont="1" applyAlignment="1">
      <alignment horizontal="center"/>
    </xf>
    <xf numFmtId="0" fontId="41" fillId="0" borderId="0" xfId="0" applyFont="1" applyAlignment="1">
      <alignment horizontal="center"/>
    </xf>
    <xf numFmtId="0" fontId="31" fillId="0" borderId="0" xfId="0" applyFont="1" applyAlignment="1">
      <alignment horizontal="left"/>
    </xf>
  </cellXfs>
  <cellStyles count="5">
    <cellStyle name="Normal 3 2" xfId="4" xr:uid="{929F01DC-9758-4941-8B43-58AFF1565E20}"/>
    <cellStyle name="จุลภาค" xfId="1" builtinId="3"/>
    <cellStyle name="จุลภาค 2" xfId="2" xr:uid="{3057F25D-35B6-46E2-BBD0-647C3C7DB753}"/>
    <cellStyle name="ปกติ" xfId="0" builtinId="0"/>
    <cellStyle name="ปกติ 2 3 2" xfId="3" xr:uid="{5CC34BD6-4A79-455B-84F4-02471E4FBB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618;&#3657;&#3634;&#3618;&#3617;&#3634;&#3592;&#3634;&#3585;&#3629;&#3633;&#3609;&#3648;&#3585;&#3656;&#3634;\&#3591;&#3623;&#3604;%2069\&#3648;&#3591;&#3636;&#3609;&#3585;&#3633;&#3609;&#3652;&#3623;&#3657;&#3648;&#3610;&#3636;&#3585;&#3648;&#3627;&#3621;&#3639;&#3656;&#3629;&#3617;&#3611;&#3637;\&#3588;&#3640;&#3617;&#3648;&#3591;&#3636;&#3609;&#3585;&#3633;&#3609;&#3585;.&#3618;.6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618;&#3657;&#3634;&#3618;&#3617;&#3634;&#3592;&#3634;&#3585;&#3629;&#3633;&#3609;&#3648;&#3585;&#3656;&#3634;\&#3591;&#3623;&#3604;%2069\&#3591;&#3610;&#3611;&#3619;&#3632;&#3617;&#3634;&#3603;\&#3588;&#3640;&#3617;&#3591;&#3623;&#3604;\&#3591;&#3623;&#3604;&#3585;&#3633;&#3609;&#3618;&#3634;&#3618;&#3609;%202569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3588;&#3640;&#3617;&#3591;&#3623;&#3604;\&#3591;&#3623;&#3604;65\&#3648;&#3591;&#3636;&#3609;&#3591;&#3610;&#3611;&#3619;&#3632;&#3617;&#3634;&#3603;\&#3617;.&#3588;.65%20&#3651;&#3627;&#3617;&#3656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3588;&#3640;&#3617;&#3591;&#3623;&#3604;\&#3591;&#3623;&#3604;%2066\&#3648;&#3591;&#3636;&#3609;&#3591;&#3623;&#3604;&#3605;.&#3588;.65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3588;&#3640;&#3617;&#3591;&#3623;&#3604;\&#3591;&#3623;&#3604;65\&#3648;&#3591;&#3636;&#3609;&#3591;&#3610;&#3611;&#3619;&#3632;&#3617;&#3634;&#3603;\&#3648;&#3591;&#3636;&#3609;&#3591;&#3623;&#3604;&#3585;.&#3614;.65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&#3588;&#3640;&#3617;&#3591;&#3623;&#3604;/&#3591;&#3623;&#3604;%2069/&#3591;&#3610;&#3611;&#3619;&#3632;&#3617;&#3634;&#3603;/&#3607;&#3632;&#3648;&#3610;&#3637;&#3618;&#3609;&#3588;&#3640;&#3617;&#3591;&#3623;&#3604;&#3614;&#3620;&#3624;&#3592;&#3636;&#3585;&#3634;&#3618;&#3609;%20%202568%20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618;&#3657;&#3634;&#3618;&#3617;&#3634;&#3592;&#3634;&#3585;&#3629;&#3633;&#3609;&#3648;&#3585;&#3656;&#3634;\&#3591;&#3623;&#3604;%2069\&#3591;&#3610;&#3611;&#3619;&#3632;&#3617;&#3634;&#3603;\&#3588;&#3640;&#3617;&#3591;&#3623;&#3604;\&#3607;&#3632;&#3648;&#3610;&#3637;&#3618;&#3609;&#3588;&#3640;&#3617;&#3591;&#3623;&#3604;&#3608;&#3633;&#3609;&#3623;&#3634;&#3588;&#3617;%20%202568%20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618;&#3657;&#3634;&#3618;&#3617;&#3634;&#3592;&#3634;&#3585;&#3629;&#3633;&#3609;&#3648;&#3585;&#3656;&#3634;\&#3591;&#3623;&#3604;%2069\&#3591;&#3610;&#3611;&#3619;&#3632;&#3617;&#3634;&#3603;\&#3588;&#3640;&#3617;&#3591;&#3623;&#3604;\&#3607;&#3632;&#3648;&#3610;&#3637;&#3618;&#3609;&#3588;&#3640;&#3617;&#3591;&#3623;&#3604;%20&#3617;&#3637;&#3609;&#3634;&#3588;&#3617;%202569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618;&#3657;&#3634;&#3618;&#3617;&#3634;&#3592;&#3634;&#3585;&#3629;&#3633;&#3609;&#3648;&#3585;&#3656;&#3634;\&#3591;&#3623;&#3604;%2069\&#3591;&#3610;&#3611;&#3619;&#3632;&#3617;&#3634;&#3603;\&#3588;&#3640;&#3617;&#3591;&#3623;&#3604;\&#3607;&#3632;&#3648;&#3610;&#3637;&#3618;&#3609;&#3588;&#3640;&#3617;&#3591;&#3623;&#3604;%20&#3617;&#3636;&#3606;&#3640;&#3609;&#3634;&#3618;&#3609;%206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ิ่งก่อสร้าง งบอุดหนุน  67"/>
      <sheetName val="งบอุดหนุน 350002"/>
      <sheetName val="Sheet2"/>
      <sheetName val="Sheet1"/>
      <sheetName val="ดำเนินงานครุภัณฑ์ 310061ยั่งยืน"/>
      <sheetName val="รายงานคลัง 68"/>
      <sheetName val="สรุปกัน68"/>
      <sheetName val="งบกัน67 350002"/>
      <sheetName val="รายงานงวดเงินกัน68"/>
      <sheetName val="รายได้ค่าปรับ"/>
      <sheetName val="งบอบจ"/>
      <sheetName val="งบครุภัณฑ์ 65 36001   36002"/>
      <sheetName val="สิ่งที่ส่งมาด้วย 2  2 ปี 67"/>
      <sheetName val="67สิ่งส่งมาด้วย2  1"/>
      <sheetName val="คุมย่อย"/>
    </sheetNames>
    <sheetDataSet>
      <sheetData sheetId="0">
        <row r="3">
          <cell r="A3" t="str">
            <v>สำนักงานเขตพื้นที่การศึกษาประถมศึกษาปทุมธานี เขต 2</v>
          </cell>
        </row>
        <row r="48">
          <cell r="A48" t="str">
            <v>ค</v>
          </cell>
          <cell r="E48" t="str">
            <v>แผนงานยุทธศาสตร์สร้างความเสมอภาคทางการศึกษา</v>
          </cell>
        </row>
        <row r="60">
          <cell r="D60" t="str">
            <v>2000442002200</v>
          </cell>
          <cell r="E60" t="str">
            <v>โครงการสนับสนุนค่าใช้จ่ายในการจัดการศึกษาตั้งแต่ระดับอนุบาลจนจบการศึกษาขั้นพื้นฐาน</v>
          </cell>
        </row>
        <row r="61">
          <cell r="D61" t="str">
            <v>20004685199300000</v>
          </cell>
          <cell r="E61" t="str">
            <v>กิจกรรมการสนับสนุนค่าใช้จ่ายในการจัดการศึกษาขั้นพื้นฐาน</v>
          </cell>
        </row>
        <row r="62">
          <cell r="D62" t="str">
            <v>6811410</v>
          </cell>
          <cell r="E62" t="str">
            <v>งบเงินอุดหนุน</v>
          </cell>
        </row>
        <row r="63">
          <cell r="E63" t="str">
            <v xml:space="preserve">รายการเงินอุดหนุนเพื่อสนับสนุนค่าใช้จ่ายในการจัดการศึกษาสำหรับสถานศึกษา ตามความขาดแคลน และที่ประสบภัยธรรมชาติ </v>
          </cell>
        </row>
        <row r="64">
          <cell r="D64" t="str">
            <v>ที่  ศธ 04002/ว5898 ลว. 6 ธ.ค. 2567  ครั้งที่ 5 CK00000128</v>
          </cell>
          <cell r="E64" t="str">
            <v>ปรับปรุงซ่อมแซมอาคารเรียน อาคารประกอบและสิ่งก่อสร้างอื่น</v>
          </cell>
        </row>
        <row r="65">
          <cell r="D65" t="str">
            <v>20004420022004100386</v>
          </cell>
          <cell r="E65" t="str">
            <v>โรงเรียนแสนจำหน่ายวิทยา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L70">
            <v>0</v>
          </cell>
          <cell r="M70">
            <v>0</v>
          </cell>
        </row>
        <row r="71">
          <cell r="A71" t="str">
            <v>2)</v>
          </cell>
          <cell r="D71" t="str">
            <v>20004420022004100386</v>
          </cell>
          <cell r="E71" t="str">
            <v>โรงเรียนวัดขุมแก้ว</v>
          </cell>
        </row>
        <row r="76">
          <cell r="G76">
            <v>0</v>
          </cell>
          <cell r="H76">
            <v>0</v>
          </cell>
          <cell r="I76">
            <v>0</v>
          </cell>
          <cell r="J76">
            <v>0</v>
          </cell>
          <cell r="L76">
            <v>0</v>
          </cell>
          <cell r="M76">
            <v>0</v>
          </cell>
        </row>
        <row r="77">
          <cell r="A77" t="str">
            <v>3)</v>
          </cell>
          <cell r="D77" t="str">
            <v>20004420022004100386</v>
          </cell>
          <cell r="E77" t="str">
            <v>โรงเรียนวัดราษฎรบํารุง</v>
          </cell>
        </row>
        <row r="82">
          <cell r="G82">
            <v>0</v>
          </cell>
          <cell r="H82">
            <v>0</v>
          </cell>
          <cell r="I82">
            <v>0</v>
          </cell>
          <cell r="J82">
            <v>0</v>
          </cell>
          <cell r="L82">
            <v>0</v>
          </cell>
          <cell r="M82">
            <v>0</v>
          </cell>
        </row>
        <row r="83">
          <cell r="A83" t="str">
            <v>4)</v>
          </cell>
          <cell r="D83" t="str">
            <v>20004420022004100386</v>
          </cell>
          <cell r="E83" t="str">
            <v>โรงเรียนรวมราษฎร์สามัคคี</v>
          </cell>
        </row>
        <row r="88">
          <cell r="G88">
            <v>0</v>
          </cell>
          <cell r="H88">
            <v>0</v>
          </cell>
          <cell r="I88">
            <v>0</v>
          </cell>
          <cell r="J88">
            <v>0</v>
          </cell>
          <cell r="L88">
            <v>0</v>
          </cell>
          <cell r="M88">
            <v>0</v>
          </cell>
        </row>
        <row r="89">
          <cell r="A89" t="str">
            <v>5)</v>
          </cell>
          <cell r="D89" t="str">
            <v>20004420022004100386</v>
          </cell>
          <cell r="E89" t="str">
            <v>โรงเรียนวัดอดิศร</v>
          </cell>
        </row>
        <row r="94"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A95" t="str">
            <v>1.1.2</v>
          </cell>
          <cell r="D95" t="str">
            <v>ที่  ศธ 04002/ว13 ลว. 2 ม.ค. 2568  ครั้งที่ 10 เลขใบกัน CK00000331</v>
          </cell>
          <cell r="E95" t="str">
            <v xml:space="preserve">ปรับปรุงซ่อมแซมระบบไฟฟ้าและประปา สำหรับสถานศึกษาที่ประสบภัยธรรมชาติ </v>
          </cell>
        </row>
        <row r="96">
          <cell r="A96" t="str">
            <v>1)</v>
          </cell>
          <cell r="D96" t="str">
            <v>20004420022004100386</v>
          </cell>
          <cell r="E96" t="str">
            <v>วัดเกตุประภา</v>
          </cell>
        </row>
        <row r="101"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L101">
            <v>0</v>
          </cell>
          <cell r="M101">
            <v>0</v>
          </cell>
        </row>
        <row r="102">
          <cell r="A102" t="str">
            <v>2)</v>
          </cell>
          <cell r="D102" t="str">
            <v>20004420022004100386</v>
          </cell>
          <cell r="E102" t="str">
            <v>วัดปัญจทายิกาวาส</v>
          </cell>
        </row>
        <row r="107"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A108" t="str">
            <v>3)</v>
          </cell>
          <cell r="D108" t="str">
            <v>20004420022004100386</v>
          </cell>
          <cell r="E108" t="str">
            <v>วัดพวงแก้ว</v>
          </cell>
        </row>
        <row r="113"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L113">
            <v>0</v>
          </cell>
          <cell r="M113">
            <v>0</v>
          </cell>
          <cell r="N113">
            <v>0</v>
          </cell>
        </row>
        <row r="120"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L120">
            <v>0</v>
          </cell>
          <cell r="M120">
            <v>0</v>
          </cell>
          <cell r="N120">
            <v>0</v>
          </cell>
        </row>
        <row r="121">
          <cell r="A121" t="str">
            <v>3.1.7</v>
          </cell>
          <cell r="E121" t="str">
            <v xml:space="preserve">เครื่องพิมพ์ Multifunction แบบฉีดหมึกพร้อมติดตั้งถังหมึกพิมพ์ (Ink Tank Printer)      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L121">
            <v>0</v>
          </cell>
          <cell r="M121">
            <v>0</v>
          </cell>
          <cell r="N121">
            <v>0</v>
          </cell>
        </row>
        <row r="122">
          <cell r="A122" t="str">
            <v>3.1.7.1</v>
          </cell>
          <cell r="E122" t="str">
            <v>สพป.ปท.2 จำนวน 3 เครื่อง</v>
          </cell>
          <cell r="F122" t="str">
            <v>2000436002110DBW</v>
          </cell>
        </row>
        <row r="127"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L127">
            <v>0</v>
          </cell>
          <cell r="M127">
            <v>0</v>
          </cell>
          <cell r="N127">
            <v>0</v>
          </cell>
        </row>
        <row r="128">
          <cell r="A128">
            <v>3.2</v>
          </cell>
          <cell r="E128" t="str">
            <v xml:space="preserve">กิจกรรมการจัดการศึกษามัธยมศึกษาตอนต้นสำหรับโรงเรียนปกติ  </v>
          </cell>
          <cell r="F128" t="str">
            <v>200041300P2792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L128">
            <v>0</v>
          </cell>
          <cell r="M128">
            <v>0</v>
          </cell>
          <cell r="N128">
            <v>0</v>
          </cell>
        </row>
        <row r="129">
          <cell r="E129" t="str">
            <v>งบดำเนินงาน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L129">
            <v>0</v>
          </cell>
          <cell r="M129">
            <v>0</v>
          </cell>
          <cell r="N129">
            <v>0</v>
          </cell>
        </row>
        <row r="130">
          <cell r="A130" t="str">
            <v>3.2.1</v>
          </cell>
          <cell r="E130" t="str">
            <v>ปรับปรุงซ่อมแซมผนังอาคาร ท่อลำเลียงน้ำและซ่อมพื้นดาดฟ้ารั่วซึม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L130">
            <v>0</v>
          </cell>
          <cell r="M130">
            <v>0</v>
          </cell>
          <cell r="N130">
            <v>0</v>
          </cell>
        </row>
        <row r="131">
          <cell r="A131" t="str">
            <v>3.2.1.1</v>
          </cell>
          <cell r="E131" t="str">
            <v>สพป.ปท.2</v>
          </cell>
          <cell r="F131" t="str">
            <v>2000436002000000</v>
          </cell>
        </row>
        <row r="136"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L136">
            <v>0</v>
          </cell>
          <cell r="M136">
            <v>0</v>
          </cell>
          <cell r="N136">
            <v>0</v>
          </cell>
        </row>
        <row r="355">
          <cell r="E355" t="str">
            <v>งบดำเนินงาน</v>
          </cell>
        </row>
        <row r="356">
          <cell r="E356" t="str">
            <v>งบลงทุน</v>
          </cell>
        </row>
        <row r="357">
          <cell r="E357" t="str">
            <v>รวมเงินกันทั้งสิ้น</v>
          </cell>
        </row>
        <row r="359">
          <cell r="E359" t="str">
            <v>คิดเป็นร้อยละ</v>
          </cell>
        </row>
      </sheetData>
      <sheetData sheetId="1">
        <row r="7">
          <cell r="D7">
            <v>6711410</v>
          </cell>
          <cell r="E7" t="str">
            <v>งบเงินอุดหนุน</v>
          </cell>
        </row>
        <row r="9">
          <cell r="C9" t="str">
            <v>20004350002004100006</v>
          </cell>
          <cell r="E9" t="str">
            <v xml:space="preserve">ค่าใช้จ่ายในการปรับปรุงฟื้นฟูอาคาร สิ่งก่อสร้าง และระบบสาธารณูปโภคที่ประสบภัยธรรมชาติ </v>
          </cell>
        </row>
        <row r="10">
          <cell r="C10" t="str">
            <v>ศธ 04002/ว1064 ลว. 17 มีค 68</v>
          </cell>
          <cell r="E10" t="str">
            <v>ร.ร.วัดเกตประภา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E18" t="str">
            <v>ร.ร.วัดเจริญบุญ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</sheetData>
      <sheetData sheetId="2"/>
      <sheetData sheetId="3"/>
      <sheetData sheetId="4">
        <row r="6">
          <cell r="E6" t="str">
            <v xml:space="preserve">แผนงานยุทธศาสตร์พัฒนาคุณภาพการศึกษาและการเรียนรู้ </v>
          </cell>
        </row>
        <row r="7">
          <cell r="D7" t="str">
            <v>20004 3310 C100 2000000</v>
          </cell>
          <cell r="E7" t="str">
            <v>โครงการส่งเสริมการเรียนรู้ขั้นพื้นฐานทุกที่ทุกเวลา</v>
          </cell>
        </row>
        <row r="8">
          <cell r="D8" t="str">
            <v xml:space="preserve">20004 68 00131 00000             </v>
          </cell>
          <cell r="E8" t="str">
            <v>กิจกรรมพัฒนาระบบนิเวศทางด้านดิจิทัลเพื่อการเรียนรู้ขั้นพื้นฐาน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</row>
        <row r="22">
          <cell r="D22" t="str">
            <v>6611310</v>
          </cell>
          <cell r="E22" t="str">
            <v>งบลงทุน ค่าครุภัณฑ์ 6611310</v>
          </cell>
        </row>
        <row r="23">
          <cell r="E23" t="str">
            <v>ครุภัณฑ์สำนักงาน 120601</v>
          </cell>
        </row>
        <row r="24">
          <cell r="C24" t="str">
            <v>โอนเปลี่ยนแปลงครั้งที่ 1/66 บท.กลุ่มนโยบายและแผน  ที่ ศธ 04087/1957 ลว. 28 กย 66</v>
          </cell>
          <cell r="D24" t="str">
            <v>20004 31006100 3110010</v>
          </cell>
          <cell r="E24" t="str">
            <v xml:space="preserve">เครื่องปรับอากาศแบบตั้งพื้นหรือแขวน (ระบบ INVERTER) ขนาด 20,000 บีทียู       </v>
          </cell>
        </row>
        <row r="25">
          <cell r="A25" t="str">
            <v>1)</v>
          </cell>
          <cell r="E25" t="str">
            <v>สพป.ปท.2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A30">
            <v>2</v>
          </cell>
          <cell r="C30" t="str">
            <v>โอนเปลี่ยนแปลงครั้งที่ 1/66 บท.กลุ่มนโยบายและแผน  ที่ ศธ 04087/1957 ลว. 28 กย 66</v>
          </cell>
          <cell r="D30" t="str">
            <v>20005 31006100 3110011</v>
          </cell>
          <cell r="E30" t="str">
            <v xml:space="preserve">เครื่องปรับอากาศแบบติดผนัง (ระบบ INVERTER) ขนาด 18,000 บีทียู       </v>
          </cell>
        </row>
        <row r="31">
          <cell r="A31" t="str">
            <v>1)</v>
          </cell>
          <cell r="E31" t="str">
            <v>สพป.ปท.2</v>
          </cell>
        </row>
        <row r="34">
          <cell r="F34">
            <v>0</v>
          </cell>
          <cell r="G34">
            <v>0</v>
          </cell>
          <cell r="I34">
            <v>0</v>
          </cell>
          <cell r="K34">
            <v>0</v>
          </cell>
          <cell r="L34">
            <v>0</v>
          </cell>
        </row>
        <row r="35">
          <cell r="A35">
            <v>3</v>
          </cell>
          <cell r="C35" t="str">
            <v>โอนเปลี่ยนแปลงครั้งที่ 1/66 บท.กลุ่มนโยบายและแผน  ที่ ศธ 04087/1957 ลว. 28 กย 66</v>
          </cell>
          <cell r="D35" t="str">
            <v>20008 31006100 3110014</v>
          </cell>
          <cell r="E35" t="str">
            <v xml:space="preserve">โพเดียม </v>
          </cell>
        </row>
        <row r="36">
          <cell r="A36" t="str">
            <v>1)</v>
          </cell>
          <cell r="E36" t="str">
            <v>สพป.ปท.2</v>
          </cell>
        </row>
        <row r="37">
          <cell r="C37">
            <v>20</v>
          </cell>
          <cell r="D37" t="str">
            <v>KB3100006110</v>
          </cell>
          <cell r="E37" t="str">
            <v>เบิก</v>
          </cell>
        </row>
        <row r="39"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E40" t="str">
            <v>ครุภัณฑ์โฆษณาและเผยแพร่ 120601</v>
          </cell>
        </row>
        <row r="41">
          <cell r="A41">
            <v>1</v>
          </cell>
          <cell r="C41" t="str">
            <v>โอนเปลี่ยนแปลงครั้งที่ 1/66 บท.กลุ่มนโยบายและแผน  ที่ ศธ 04087/1957 ลว. 28 กย 66</v>
          </cell>
          <cell r="D41" t="str">
            <v>20007 31006100 3110012</v>
          </cell>
          <cell r="E41" t="str">
            <v xml:space="preserve">โทรทัศน์สีแอล อี ดี (LED TV) แบบ Smart TV ระดับความละเอียดจอภาพ 3840 x 2160 พิกเซล ขนาด 75 นิ้ว </v>
          </cell>
        </row>
        <row r="42">
          <cell r="A42" t="str">
            <v>1)</v>
          </cell>
        </row>
        <row r="46"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A47">
            <v>2</v>
          </cell>
          <cell r="C47" t="str">
            <v>โอนเปลี่ยนแปลงครั้งที่ 1/66 บท.กลุ่มนโยบายและแผน  ที่ ศธ 04087/1957 ลว. 28 กย 66</v>
          </cell>
          <cell r="D47" t="str">
            <v>20008 31006100 3110013</v>
          </cell>
          <cell r="E47" t="str">
            <v xml:space="preserve">ไมโครโฟนไร้สาย </v>
          </cell>
        </row>
        <row r="48">
          <cell r="A48" t="str">
            <v>1)</v>
          </cell>
          <cell r="E48" t="str">
            <v>สพป.ปท.2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A52">
            <v>3</v>
          </cell>
          <cell r="C52" t="str">
            <v>โอนเปลี่ยนแปลงครั้งที่ 1/66 บท.กลุ่มนโยบายและแผน  ที่ ศธ 04087/1957 ลว. 28 กย 66</v>
          </cell>
          <cell r="D52" t="str">
            <v>20009 31006100 3110015</v>
          </cell>
          <cell r="E52" t="str">
            <v xml:space="preserve">เครื่องมัลติมีเดีย โปรเจคเตอร์ ระดับ XGA ขนาด 5000 ANSI Lumens  </v>
          </cell>
        </row>
        <row r="53">
          <cell r="A53" t="str">
            <v>1)</v>
          </cell>
          <cell r="E53" t="str">
            <v>สพป.ปท.2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115">
          <cell r="D115" t="str">
            <v>6811220</v>
          </cell>
          <cell r="E115" t="str">
            <v xml:space="preserve"> งบดำเนินงาน (รายจ่ายลงทุน) 6811220</v>
          </cell>
        </row>
        <row r="116">
          <cell r="D116" t="str">
            <v>ศธ 04002/ว41897 ลว.1 ส.ค. 68 โอนครั้งที่ 802</v>
          </cell>
          <cell r="E116" t="str">
            <v xml:space="preserve">ค่าใช้จ่ายในการดำเนินการเช่าใช้อุปกรณ์การเรียนการสอนสำหรับครูและนักเรียน ภายใต้โครงการส่งเสริมการเรียนรู้ขั้นพื้นฐานทุกที่ทุกเวลา  ประจำปีงบประมาณ พ.ศ. 2568 </v>
          </cell>
        </row>
        <row r="117">
          <cell r="E117" t="str">
            <v>PO4100722499</v>
          </cell>
        </row>
        <row r="125">
          <cell r="F125">
            <v>1406002.5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1406002.5</v>
          </cell>
        </row>
        <row r="126">
          <cell r="D126" t="str">
            <v>20004 3100B600</v>
          </cell>
          <cell r="E126" t="str">
            <v>โครงการโรงเรียนคุณภาพประจำตำบล</v>
          </cell>
        </row>
        <row r="127">
          <cell r="D127" t="str">
            <v>20004 67000 7700000</v>
          </cell>
          <cell r="E127" t="str">
            <v>กิจกรรมการก่อสร้าง ปรับปรุง ซ่อมแซมอาคารเรียนและสิ่งก่อสร้างประกอบสำหรับโรงเรียนคุณภาพประจำตำบล</v>
          </cell>
        </row>
        <row r="128">
          <cell r="E128" t="str">
            <v>งบลงทุน ค่าสิ่งก่อสร้าง 6711320</v>
          </cell>
        </row>
        <row r="129">
          <cell r="D129" t="str">
            <v>ศธ04002/ว1787 ลว.7 พค 67 โอนครั้งที่ 5</v>
          </cell>
          <cell r="E129" t="str">
            <v>ปรับปรุงซ่อมแซมอาคารเรียนอาคารประกอบและสิ่งก่อสร้างอื่น</v>
          </cell>
        </row>
        <row r="130">
          <cell r="C130">
            <v>4100408104</v>
          </cell>
          <cell r="D130" t="str">
            <v>200043100B6003211500</v>
          </cell>
          <cell r="E130" t="str">
            <v>วัดมงคลรัตน์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5">
          <cell r="C135">
            <v>4100409854</v>
          </cell>
          <cell r="D135" t="str">
            <v>200043100B6003211501</v>
          </cell>
          <cell r="E135" t="str">
            <v>วัดสุวรรณ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D140" t="str">
            <v>ศธ04002/ว   ลว.27 กย 67 โอนครั้งที่ 450</v>
          </cell>
          <cell r="E140" t="str">
            <v xml:space="preserve">ค่าก่อสร้าง ปรับปรุงซ่อมแซมอาคารเรียนอาคารประกอบและสิ่งก่อสร้างอื่นที่ชำรุดทรุดโทรม และที่ประสบอุบัติภัย   </v>
          </cell>
        </row>
        <row r="141">
          <cell r="C141">
            <v>4100306259</v>
          </cell>
          <cell r="D141" t="str">
            <v xml:space="preserve">20004 3100B600 321ZZZZ                               </v>
          </cell>
          <cell r="E141" t="str">
            <v>วัดราษฎรบำรุง</v>
          </cell>
        </row>
        <row r="145">
          <cell r="E145" t="str">
            <v>รวม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D146" t="str">
            <v>ศธ 04002/ว1787 ลว.7 พค 67 โอนครั้งที่ 5</v>
          </cell>
          <cell r="E146" t="str">
            <v xml:space="preserve">อาคารเรียนอนุบาล ขนาด 2 ห้องเรียน </v>
          </cell>
        </row>
        <row r="147">
          <cell r="C147">
            <v>4100432393</v>
          </cell>
          <cell r="D147" t="str">
            <v>200043100B6003211498</v>
          </cell>
          <cell r="E147" t="str">
            <v>โรงเรียนนิกรราษฎร์บํารุงวิทย์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</sheetData>
      <sheetData sheetId="5"/>
      <sheetData sheetId="6"/>
      <sheetData sheetId="7">
        <row r="5">
          <cell r="E5" t="str">
            <v>แผนงานพื้นฐานด้านการพัฒนาและเสริมสร้างศักยภาพทรัพยากรมนุษย์</v>
          </cell>
        </row>
        <row r="6">
          <cell r="D6" t="str">
            <v>20004 37001</v>
          </cell>
          <cell r="E6" t="str">
            <v xml:space="preserve">ผลผลิตผู้จบการศึกษาภาคบังคับ </v>
          </cell>
        </row>
        <row r="7">
          <cell r="E7" t="str">
            <v>งบดำเนินงาน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27">
          <cell r="D27">
            <v>6811320</v>
          </cell>
          <cell r="E27" t="str">
            <v xml:space="preserve">  งบลงทุน ค่าที่ดินและสิ่งก่อสร้าง </v>
          </cell>
        </row>
        <row r="37">
          <cell r="D37" t="str">
            <v>20004  68 01056 00000</v>
          </cell>
          <cell r="E37" t="str">
            <v xml:space="preserve">กิจกรรมก่อสร้างปรับปรุง ซ่อมแซมอาคารเรียนและสิ่งก่อสร้างประกอบสำหรับโรงเรียนปกติ </v>
          </cell>
        </row>
        <row r="38">
          <cell r="A38" t="str">
            <v>1.1.1</v>
          </cell>
          <cell r="E38" t="str">
            <v>อาคารเรียนน๊อคดาวน์</v>
          </cell>
        </row>
        <row r="39">
          <cell r="A39" t="str">
            <v>1)</v>
          </cell>
          <cell r="D39" t="str">
            <v>2000437001000321ZZZZ</v>
          </cell>
          <cell r="E39" t="str">
            <v xml:space="preserve"> โรงเรียนวัดดอนใหญ่</v>
          </cell>
        </row>
        <row r="40">
          <cell r="E40" t="str">
            <v>ครบ 28 พ.ย. 68</v>
          </cell>
        </row>
        <row r="45">
          <cell r="F45">
            <v>349000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349000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ศธ 04002/ว1803 ลว 8 พค 67ครั้งที่ 8</v>
          </cell>
          <cell r="E54" t="str">
            <v>อาคารเรียนแบบพิเศษ จัดสรร 38,731,000 บาท ปี67 5,809,700 บาท</v>
          </cell>
        </row>
        <row r="55">
          <cell r="A55" t="str">
            <v>1)</v>
          </cell>
          <cell r="C55">
            <v>4100484429</v>
          </cell>
          <cell r="D55" t="str">
            <v>20004 3500200 3200026</v>
          </cell>
          <cell r="E55" t="str">
            <v xml:space="preserve"> โรงเรียนวัดลาดสนุ่น</v>
          </cell>
        </row>
        <row r="81"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6">
          <cell r="A86" t="str">
            <v>1)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ขั้นพื้นฐานสนับสนุนการศึกษา (2)"/>
      <sheetName val="ปปค่าจ้างปี68 (2)"/>
      <sheetName val="งบลงทุน รายงานแผนผล 67 แบบ2"/>
      <sheetName val="รายงานแผนผล1 67  งบประจำ"/>
      <sheetName val="รายงานแผนผล(2)67 (2)"/>
      <sheetName val="คืนงบเหลือจ่าย 61"/>
      <sheetName val="รายงานคลัง15 ใหม่"/>
      <sheetName val="ทวงคืนแก้ไขงบลงทุน"/>
      <sheetName val="งบลงทุน60 ประชุม 15พ.ย.60"/>
      <sheetName val="คลัง15"/>
      <sheetName val="งบลงทุน60 รายงานคลัง"/>
      <sheetName val="ประชุมเร่งรัด (2)"/>
      <sheetName val="รายงานคลัง TKK"/>
      <sheetName val="SP2 แทนกัน)"/>
      <sheetName val="รายงวดSP2แทนกัน"/>
      <sheetName val="รายงานweb-form"/>
      <sheetName val="รายงานแผนผล1 67 "/>
      <sheetName val="รายงวดSP2"/>
      <sheetName val="SP2"/>
      <sheetName val="มาตการ"/>
      <sheetName val="โอนกลับ"/>
      <sheetName val="สรุปกัน"/>
      <sheetName val="งบลงทุนงบกลาง"/>
      <sheetName val="ประชุมเร่งรัด"/>
      <sheetName val="งบปีก่อน"/>
      <sheetName val="ประชุม"/>
      <sheetName val="ทวงมี.ค.61งบลงทุน"/>
      <sheetName val="เบิกแทนกัน"/>
      <sheetName val="งบพัฒนา"/>
      <sheetName val="คุมสิ่งก่อสร้าง64"/>
      <sheetName val="350B611ยุทธศาสตร์กศไม่เอา"/>
      <sheetName val="เด็กผู้มีความสามารถพิเศษ36007"/>
      <sheetName val="Sheet1"/>
      <sheetName val="ผลผลิตเด็กพิการ36004"/>
      <sheetName val="Sheet5"/>
      <sheetName val="Sheet6"/>
      <sheetName val="ยุทธศาสตร์เสริมสร้าง 31006200"/>
      <sheetName val="รายงานแผนส่งคลัง66 แนบ 7"/>
      <sheetName val="รายงานคลัง (ติดตามแบบ 8)"/>
      <sheetName val="รายงานผล67 ทำก่อน"/>
      <sheetName val="Sheet3"/>
      <sheetName val="มัธยมปลาย 35000300"/>
      <sheetName val="ยุทธ โครการศตวรรษที่ 21 310045 "/>
      <sheetName val="ก่อนประถม"/>
      <sheetName val="การหักภาษี"/>
      <sheetName val="ยุทธศาสตร์ โครการเสริมสร้างระเบ"/>
      <sheetName val="โครงการเรียนดีประจำตำบล"/>
      <sheetName val="สรุปผลการเบิกจ่าย+"/>
      <sheetName val="ยกระดับคุณภาพกศ บ้านนักวิท3720 "/>
      <sheetName val="มาตรการ 68 ประชุมผอรร"/>
      <sheetName val="ของบ"/>
      <sheetName val="ไม่ใ"/>
      <sheetName val="งบกลาง รายการเงินสำรอง"/>
      <sheetName val="Sheet9"/>
      <sheetName val="Sheet8"/>
      <sheetName val="การพัฒนาเด็กปฐมวัย 86176"/>
      <sheetName val="Sheet10"/>
      <sheetName val="คืนเงินอุดหนุน"/>
      <sheetName val="Sheet12"/>
      <sheetName val="Sheet11"/>
      <sheetName val="ควบคุมสิ่งก่อสร้าง 37001 "/>
      <sheetName val="3720 ช่วยเหลือกลุ่ม  ขับเคลื่"/>
      <sheetName val="ส่งเสริมการอ่าน 3720 1000"/>
      <sheetName val="ยุทธศาสตร์ โครการพัฒนาหลักสูตร "/>
      <sheetName val="1408บุคลากรภาครัฐ"/>
      <sheetName val="กิจกรรมส่งเสริมศักยภาพในการเรีย"/>
      <sheetName val="6020บูรณาการต่อต้านการทุจร "/>
      <sheetName val="06036บูรณาการป้องกัน ปราบปราม ฯ"/>
      <sheetName val="แผนภูมิ1"/>
      <sheetName val="3022ยุทธศาสตร์สร้างความเสมอภาค"/>
      <sheetName val="ยุธศาสตร์เรียนดีปร3100116003211"/>
      <sheetName val="ขั้นพื้นฐานสนับสนุนการศึกษา"/>
      <sheetName val="คุมงบ 36001 36002 ครุภัณฑ์"/>
      <sheetName val="โครงการโรงเรียนคุณภาพ"/>
      <sheetName val="ยุทศาสตร์ โครงการยั่งยืน310061"/>
      <sheetName val="โครงการส่งเสริมการเรียนรู้ทุกที"/>
      <sheetName val="ประถม3720 1000"/>
      <sheetName val="ทะเบียนคุมย่อย"/>
      <sheetName val="มัธยม350002"/>
      <sheetName val="โครงการพัฒนาสมรรถนะครูฯ"/>
      <sheetName val="ส่งเสริมสนับสนุน52015"/>
      <sheetName val="รายงานเงินงวด"/>
      <sheetName val="งบลงทุน รายงานแผนผล 69 "/>
      <sheetName val="งบลงทุน69"/>
      <sheetName val="บริหารสำนักงานเขต 3720 1000"/>
      <sheetName val="มาตการ รวมงบบุคลากร"/>
      <sheetName val="งบสพฐ"/>
      <sheetName val="งบประจำและงบกลยุทธ์"/>
      <sheetName val="ระบบการควบคุมฯ"/>
      <sheetName val="Sheet7"/>
      <sheetName val="งบกลาง"/>
      <sheetName val="ปปค่าจ้างปี68"/>
      <sheetName val="Sheet4"/>
      <sheetName val="กิจกรรมประถม รองพัฒนาระบบการวัด"/>
      <sheetName val="งบเบิกแทนกัน"/>
      <sheetName val="งบลงทุน รายงานแผนผล 68 แบบ1 (2)"/>
      <sheetName val="รายงานผล"/>
      <sheetName val="Sheet2"/>
      <sheetName val="GPP"/>
      <sheetName val="สรุปยอดก.ค.ศ"/>
      <sheetName val="ทำงบ50"/>
      <sheetName val="ติดตามงบพัฒนา"/>
      <sheetName val="ติดตามงบดำเนินงาน"/>
      <sheetName val="ประถม 350002ประถมไม่ใช้"/>
    </sheetNames>
    <definedNames>
      <definedName name="_Hlk231936231" sheetId="88"/>
    </definedNames>
    <sheetDataSet>
      <sheetData sheetId="0">
        <row r="13">
          <cell r="B13">
            <v>46066</v>
          </cell>
        </row>
      </sheetData>
      <sheetData sheetId="1">
        <row r="13">
          <cell r="B13" t="str">
            <v>ค่าจ้างครูรายเดือนแก้ไขปัญหาสถานศึกษาขาดแคลนครูขั้นวิกฤต อัตราละ 15,000 บาท</v>
          </cell>
        </row>
      </sheetData>
      <sheetData sheetId="2">
        <row r="13">
          <cell r="B13" t="str">
            <v>งบลงทุน 6711310</v>
          </cell>
        </row>
      </sheetData>
      <sheetData sheetId="3">
        <row r="13">
          <cell r="B13" t="str">
            <v>ค่าตอบแทนพนักงานราชการ 22 อัตรา  5 เดือน(ต.ค.68 - ก.พ 69) 2,895,000 บาท</v>
          </cell>
        </row>
      </sheetData>
      <sheetData sheetId="4">
        <row r="13">
          <cell r="B13" t="str">
            <v>งบบุคลากร  6911150</v>
          </cell>
        </row>
      </sheetData>
      <sheetData sheetId="5">
        <row r="13">
          <cell r="B13">
            <v>0</v>
          </cell>
        </row>
      </sheetData>
      <sheetData sheetId="6">
        <row r="13">
          <cell r="B13">
            <v>0</v>
          </cell>
        </row>
      </sheetData>
      <sheetData sheetId="7">
        <row r="13">
          <cell r="B13" t="str">
            <v xml:space="preserve"> กิจกรรม การจัดการศึกษาก่อนประถมศึกษาM3169</v>
          </cell>
        </row>
      </sheetData>
      <sheetData sheetId="8">
        <row r="13">
          <cell r="B13">
            <v>0</v>
          </cell>
        </row>
      </sheetData>
      <sheetData sheetId="9">
        <row r="13">
          <cell r="B13">
            <v>0</v>
          </cell>
        </row>
      </sheetData>
      <sheetData sheetId="10">
        <row r="13">
          <cell r="B13">
            <v>0</v>
          </cell>
        </row>
      </sheetData>
      <sheetData sheetId="11">
        <row r="13">
          <cell r="B13" t="e">
            <v>#REF!</v>
          </cell>
        </row>
      </sheetData>
      <sheetData sheetId="12"/>
      <sheetData sheetId="13">
        <row r="13">
          <cell r="B13" t="str">
            <v>งบเงินอุดหนุน</v>
          </cell>
        </row>
      </sheetData>
      <sheetData sheetId="14">
        <row r="13">
          <cell r="B13">
            <v>5000</v>
          </cell>
        </row>
      </sheetData>
      <sheetData sheetId="15"/>
      <sheetData sheetId="16">
        <row r="13">
          <cell r="B13" t="str">
            <v>ค่าตอบแทนพนักงานราชการ 22 อัตรา  5 เดือน(ต.ค.68 - ก.พ 69) 2,895,000 บาท</v>
          </cell>
        </row>
      </sheetData>
      <sheetData sheetId="17"/>
      <sheetData sheetId="18">
        <row r="13">
          <cell r="B13" t="str">
            <v>โรงเรียนวัดมูลจินดาราม</v>
          </cell>
        </row>
      </sheetData>
      <sheetData sheetId="19"/>
      <sheetData sheetId="20">
        <row r="13">
          <cell r="B13" t="str">
            <v>20004A1033000000</v>
          </cell>
        </row>
      </sheetData>
      <sheetData sheetId="21"/>
      <sheetData sheetId="22">
        <row r="13">
          <cell r="B13" t="e">
            <v>#REF!</v>
          </cell>
        </row>
      </sheetData>
      <sheetData sheetId="23">
        <row r="13">
          <cell r="B13" t="e">
            <v>#REF!</v>
          </cell>
        </row>
      </sheetData>
      <sheetData sheetId="24"/>
      <sheetData sheetId="25">
        <row r="13">
          <cell r="B13">
            <v>0</v>
          </cell>
        </row>
      </sheetData>
      <sheetData sheetId="26">
        <row r="13">
          <cell r="B13">
            <v>0</v>
          </cell>
        </row>
      </sheetData>
      <sheetData sheetId="27">
        <row r="13">
          <cell r="B13" t="e">
            <v>#REF!</v>
          </cell>
        </row>
      </sheetData>
      <sheetData sheetId="28"/>
      <sheetData sheetId="29"/>
      <sheetData sheetId="30"/>
      <sheetData sheetId="31">
        <row r="13">
          <cell r="B13" t="str">
            <v>ศธ 04002/ว51301 ลว. 25 ธ.ค. 68 โอนครั้งที่ 184</v>
          </cell>
        </row>
      </sheetData>
      <sheetData sheetId="32">
        <row r="13">
          <cell r="B13" t="str">
            <v>ไฟฟ้าอัยยิการาม</v>
          </cell>
        </row>
      </sheetData>
      <sheetData sheetId="33"/>
      <sheetData sheetId="34"/>
      <sheetData sheetId="35"/>
      <sheetData sheetId="36">
        <row r="37">
          <cell r="I37">
            <v>0</v>
          </cell>
          <cell r="J37">
            <v>0</v>
          </cell>
        </row>
      </sheetData>
      <sheetData sheetId="37">
        <row r="13">
          <cell r="B13" t="str">
            <v>ครุภัณฑ์สำนักงาน 120601</v>
          </cell>
        </row>
      </sheetData>
      <sheetData sheetId="38">
        <row r="13">
          <cell r="B13" t="str">
            <v>กิจกรรมยกระดับคุณภาพผู้เรียนด้านศักยภาพการเรียนรู้เชิงกระบวนการสู่ความทัดเทียมนานาชาติ</v>
          </cell>
        </row>
      </sheetData>
      <sheetData sheetId="39">
        <row r="13">
          <cell r="B13" t="str">
            <v>งบบุคลากร  6911150</v>
          </cell>
        </row>
      </sheetData>
      <sheetData sheetId="40"/>
      <sheetData sheetId="41"/>
      <sheetData sheetId="42">
        <row r="13">
          <cell r="B13" t="str">
            <v>12 มิย 67</v>
          </cell>
        </row>
      </sheetData>
      <sheetData sheetId="43"/>
      <sheetData sheetId="44"/>
      <sheetData sheetId="45">
        <row r="13">
          <cell r="B13" t="str">
            <v>19 กย 67</v>
          </cell>
        </row>
      </sheetData>
      <sheetData sheetId="46">
        <row r="13">
          <cell r="B13" t="str">
            <v>23  พค 67</v>
          </cell>
        </row>
      </sheetData>
      <sheetData sheetId="47"/>
      <sheetData sheetId="48">
        <row r="13">
          <cell r="B13" t="str">
            <v>11 ธค 67</v>
          </cell>
        </row>
      </sheetData>
      <sheetData sheetId="49"/>
      <sheetData sheetId="50">
        <row r="13">
          <cell r="B13" t="str">
            <v xml:space="preserve">งบกลาง </v>
          </cell>
        </row>
      </sheetData>
      <sheetData sheetId="51"/>
      <sheetData sheetId="52">
        <row r="13">
          <cell r="B13">
            <v>46070</v>
          </cell>
        </row>
      </sheetData>
      <sheetData sheetId="53"/>
      <sheetData sheetId="54"/>
      <sheetData sheetId="55">
        <row r="13">
          <cell r="B13">
            <v>46013</v>
          </cell>
        </row>
      </sheetData>
      <sheetData sheetId="56"/>
      <sheetData sheetId="57">
        <row r="13">
          <cell r="B13">
            <v>950</v>
          </cell>
        </row>
      </sheetData>
      <sheetData sheetId="58"/>
      <sheetData sheetId="59"/>
      <sheetData sheetId="60">
        <row r="13">
          <cell r="B13">
            <v>45951</v>
          </cell>
        </row>
        <row r="222">
          <cell r="C222" t="str">
            <v>4100909368/2 ก.ย.69</v>
          </cell>
        </row>
        <row r="307">
          <cell r="C307">
            <v>4100751602</v>
          </cell>
          <cell r="D307" t="str">
            <v>ครบวันที่ 15 มค 69</v>
          </cell>
        </row>
        <row r="314">
          <cell r="C314" t="str">
            <v>4100569081 / 14 ม.ค.68</v>
          </cell>
          <cell r="E314" t="str">
            <v>ครบ 14 มีค 68</v>
          </cell>
        </row>
        <row r="315">
          <cell r="D315" t="str">
            <v>ครบ 13 ก.พ.68</v>
          </cell>
          <cell r="E315" t="str">
            <v>งวดที่ 1 158,895 บาท</v>
          </cell>
        </row>
        <row r="316">
          <cell r="D316" t="str">
            <v>ครบ 15 มี.ค.68</v>
          </cell>
          <cell r="E316" t="str">
            <v>งวดที่ 2 158,895 บาท</v>
          </cell>
        </row>
        <row r="317">
          <cell r="D317" t="str">
            <v>ครบ 14 เมย. 68</v>
          </cell>
          <cell r="E317" t="str">
            <v>งวดที่ 3 211,860 บาท</v>
          </cell>
        </row>
      </sheetData>
      <sheetData sheetId="61">
        <row r="13">
          <cell r="B13">
            <v>25229</v>
          </cell>
        </row>
      </sheetData>
      <sheetData sheetId="62">
        <row r="13">
          <cell r="B13" t="str">
            <v>10 กค 69</v>
          </cell>
        </row>
      </sheetData>
      <sheetData sheetId="63">
        <row r="13">
          <cell r="B13">
            <v>46273</v>
          </cell>
        </row>
      </sheetData>
      <sheetData sheetId="64">
        <row r="13">
          <cell r="B13">
            <v>45586</v>
          </cell>
        </row>
      </sheetData>
      <sheetData sheetId="65">
        <row r="13">
          <cell r="B13">
            <v>46020</v>
          </cell>
        </row>
      </sheetData>
      <sheetData sheetId="66">
        <row r="13">
          <cell r="B13">
            <v>46119</v>
          </cell>
        </row>
      </sheetData>
      <sheetData sheetId="67">
        <row r="13">
          <cell r="B13">
            <v>46261</v>
          </cell>
        </row>
      </sheetData>
      <sheetData sheetId="68" refreshError="1"/>
      <sheetData sheetId="69"/>
      <sheetData sheetId="70">
        <row r="398">
          <cell r="E398" t="str">
            <v>ทำสัญญญา  9 มค 66 ครบ 25 มีค 66</v>
          </cell>
        </row>
      </sheetData>
      <sheetData sheetId="71">
        <row r="13">
          <cell r="B13">
            <v>46066</v>
          </cell>
        </row>
      </sheetData>
      <sheetData sheetId="72"/>
      <sheetData sheetId="73">
        <row r="275">
          <cell r="E275" t="str">
            <v>ผูกพัน  ครบ 12 ก.พ.69</v>
          </cell>
        </row>
        <row r="306">
          <cell r="E306" t="str">
            <v>ผูกพันครบ  20 มีค 68</v>
          </cell>
        </row>
      </sheetData>
      <sheetData sheetId="74">
        <row r="13">
          <cell r="B13">
            <v>46295</v>
          </cell>
        </row>
      </sheetData>
      <sheetData sheetId="75">
        <row r="13">
          <cell r="B13">
            <v>25419</v>
          </cell>
        </row>
      </sheetData>
      <sheetData sheetId="76"/>
      <sheetData sheetId="77"/>
      <sheetData sheetId="78"/>
      <sheetData sheetId="79">
        <row r="13">
          <cell r="B13" t="str">
            <v>29 ม.ค.69</v>
          </cell>
        </row>
      </sheetData>
      <sheetData sheetId="80">
        <row r="13">
          <cell r="B13" t="str">
            <v>18 กย 67</v>
          </cell>
        </row>
      </sheetData>
      <sheetData sheetId="81"/>
      <sheetData sheetId="82">
        <row r="13">
          <cell r="B13" t="str">
            <v>กิจกรรมการยกระดับคุณภาพด้านวิทยาศาสตร์ศึกษาเพื่อความเป็นเลิศ</v>
          </cell>
        </row>
      </sheetData>
      <sheetData sheetId="83">
        <row r="13">
          <cell r="B13" t="str">
            <v>ครุภัณฑ์สำนักงาน 120601</v>
          </cell>
        </row>
        <row r="195">
          <cell r="B195" t="str">
            <v>ค่าที่ดินและสิ่งก่อสร้าง 6911320</v>
          </cell>
        </row>
      </sheetData>
      <sheetData sheetId="84"/>
      <sheetData sheetId="85">
        <row r="13">
          <cell r="B13" t="str">
            <v xml:space="preserve">การเบิกจ่ายรายจ่ายประจำ </v>
          </cell>
        </row>
      </sheetData>
      <sheetData sheetId="86">
        <row r="13">
          <cell r="B13" t="str">
            <v>งบบุคลากร  6911150</v>
          </cell>
        </row>
        <row r="367">
          <cell r="B367" t="str">
            <v>กิจกรรมการสนับสนุนการศึกษาขั้นพื้นฐาน</v>
          </cell>
        </row>
        <row r="539">
          <cell r="G539">
            <v>186309056.09</v>
          </cell>
        </row>
      </sheetData>
      <sheetData sheetId="87">
        <row r="4">
          <cell r="A4" t="str">
            <v>ประจำเดือนกันยายน 2569</v>
          </cell>
        </row>
      </sheetData>
      <sheetData sheetId="88">
        <row r="4">
          <cell r="A4" t="str">
            <v>ประจำเดือน กันยายน 2569</v>
          </cell>
        </row>
        <row r="5">
          <cell r="I5" t="str">
            <v>กันเงินไว้เบิก</v>
          </cell>
        </row>
        <row r="7">
          <cell r="A7" t="str">
            <v>ก</v>
          </cell>
          <cell r="B7" t="str">
            <v xml:space="preserve">แผนงานบุคลากรภาครัฐ </v>
          </cell>
          <cell r="C7" t="str">
            <v>20004 1400 0800</v>
          </cell>
        </row>
        <row r="8">
          <cell r="A8">
            <v>1</v>
          </cell>
          <cell r="B8" t="str">
            <v>ผลผลิตรายการค่าใช้จ่ายบุคลากรภาครัฐ ยกระดับคุณภาพการศึกษาและการเรียนรู้ตลอดชีวิต</v>
          </cell>
          <cell r="C8" t="str">
            <v>20004 1400 0800</v>
          </cell>
        </row>
        <row r="10">
          <cell r="A10">
            <v>1.1000000000000001</v>
          </cell>
          <cell r="B10" t="str">
            <v>กิจกรรมค่าใช้จ่ายบุคลากรภาครัฐของสำนักงานคณะกรรมการการศึกษาขั้นพื้นฐาน</v>
          </cell>
          <cell r="C10" t="str">
            <v>20004 69 79456 00000</v>
          </cell>
        </row>
        <row r="12">
          <cell r="B12" t="str">
            <v>งบบุคลากร ค่าจ้างชั่วคราว  6911130</v>
          </cell>
          <cell r="C12" t="str">
            <v>20004 14000800 1000000</v>
          </cell>
        </row>
        <row r="13">
          <cell r="A13" t="str">
            <v>1.2.1</v>
          </cell>
          <cell r="C13" t="str">
            <v>ศธ 04002/ว9361 ลว. 4 มิ.ย. 69 ครั้งที่ 691</v>
          </cell>
          <cell r="F13">
            <v>1988700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1832731.06</v>
          </cell>
        </row>
        <row r="14">
          <cell r="A14" t="str">
            <v>1.2.2</v>
          </cell>
          <cell r="B14" t="str">
            <v xml:space="preserve"> ค่าจ้างชั่วคราว จำนวน 26 อัตรา จำนวน 1 เดือน (สิงหาคม 2569) 497,200 บาท</v>
          </cell>
          <cell r="C14" t="str">
            <v>ศธ 04002/ว13660 ลว. 6 ส.ค. 69 ครั้งที่ 830</v>
          </cell>
        </row>
        <row r="15">
          <cell r="A15" t="str">
            <v>1.2.3</v>
          </cell>
          <cell r="B15" t="str">
            <v xml:space="preserve"> ค่าจ้างชั่วคราว จำนวน 26 อัตรา จำนวน 1 เดือน (กันยายน 2569) 497,200 บาท</v>
          </cell>
          <cell r="C15" t="str">
            <v>ศธ 04002/ว16102 ลว. 10  ก.ย. 69 ครั้งที่ 910</v>
          </cell>
        </row>
        <row r="16">
          <cell r="B16" t="str">
            <v>งบบุคลากร  6911150</v>
          </cell>
          <cell r="C16" t="str">
            <v>20004 14000800 1000000</v>
          </cell>
        </row>
        <row r="18">
          <cell r="A18" t="str">
            <v>1.1.1</v>
          </cell>
          <cell r="B18" t="str">
            <v>ค่าตอบแทนพนักงานราชการ 22 อัตรา  5 เดือน(ต.ค.68 - ก.พ 69) 2,895,000 บาท</v>
          </cell>
          <cell r="C18" t="str">
            <v>ศธ 04002/ว46528 ลว.14 ต.ค.68 ครั้งที่ 2</v>
          </cell>
          <cell r="F18">
            <v>6863000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802890</v>
          </cell>
          <cell r="L18">
            <v>6017607.5199999996</v>
          </cell>
        </row>
        <row r="19">
          <cell r="A19" t="str">
            <v>1.1.1.1</v>
          </cell>
          <cell r="B19" t="str">
            <v>ค่าตอบแทนพนักงานราชการ 22 อัตรา เงินเลื่อนค่าตอบแทนพนักงานราชการประจำปี จำนวน 5 เดือน (ตุลาคม 2568 -กุมภาพันธ์ 2569) 116,000 บาท</v>
          </cell>
          <cell r="C19" t="str">
            <v>ศธ 04002/ว50977 ลว. 22 ธ.ค.68 ครั้งที่ 172</v>
          </cell>
        </row>
        <row r="20">
          <cell r="A20" t="str">
            <v>1.1.1.2</v>
          </cell>
          <cell r="B20" t="str">
            <v xml:space="preserve">ค่าตอบแทนพนักงานราชการ 22 อัตรา 5 เดือน (มีค-กค 69) 2,965,000 บาท </v>
          </cell>
          <cell r="C20" t="str">
            <v>ศธ 04002/ว4964 ลว. 23 มีค 69 ครั้งที่ 386</v>
          </cell>
        </row>
        <row r="21">
          <cell r="A21" t="str">
            <v>1.1.1.3</v>
          </cell>
          <cell r="B21" t="str">
            <v xml:space="preserve">ค่าตอบแทนพนักงานราชการ 21 อัตรา  (ส.ค.69) 317,000 บาท </v>
          </cell>
          <cell r="C21" t="str">
            <v>ศธ 04002/ว13456 ลว. 4 ส.ค.69 ครั้งที่ 808</v>
          </cell>
        </row>
        <row r="22">
          <cell r="A22" t="str">
            <v>1.1.1.4</v>
          </cell>
          <cell r="B22" t="str">
            <v xml:space="preserve">ค่าตอบแทนพนักงานราชการ 21 อัตรา  (ก.ย.69)570,000 บาท </v>
          </cell>
          <cell r="C22" t="str">
            <v>ศธ 04002/ว16100 ลว. 10 ก.ย. 69 ครั้งที่ 909</v>
          </cell>
        </row>
        <row r="23"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F24">
            <v>0</v>
          </cell>
        </row>
        <row r="27">
          <cell r="B27" t="str">
            <v xml:space="preserve"> งบดำเนินงาน 6911220</v>
          </cell>
          <cell r="C27" t="str">
            <v>20004 1420 0800 2000000</v>
          </cell>
        </row>
        <row r="29">
          <cell r="A29" t="str">
            <v>1.1.2</v>
          </cell>
          <cell r="B29" t="str">
            <v>เงินสมทบกองทุนประกันสังคมพนักงานราชการ 22 อัตรา (ต.ค.68 - ก.ย.69)/เงินสมทบกองทุนทดแทน 12 เดือน (มค 68 - ธค 69) 85,000+24,000(109,000 บาท)</v>
          </cell>
          <cell r="C29" t="str">
            <v>ศธ 04002/ว46528 ลว.14 ต.ค.68 ครั้งที่ 2</v>
          </cell>
          <cell r="F29">
            <v>239800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28470</v>
          </cell>
          <cell r="L29">
            <v>190871</v>
          </cell>
        </row>
        <row r="30">
          <cell r="A30" t="str">
            <v>1.1.2.1</v>
          </cell>
          <cell r="B30" t="str">
            <v>เงินสมทบกองทุนประกันสังคม จำนวน 2 เดือน  ( ม.ค.-กพ.69) 4,600</v>
          </cell>
          <cell r="C30" t="str">
            <v>ศธ 04002/ว658 ลว.16 มค 69 ครั้งที่ 227</v>
          </cell>
        </row>
        <row r="31">
          <cell r="A31" t="str">
            <v>1.1.2.2</v>
          </cell>
          <cell r="B31" t="str">
            <v>เงินสมทบกองทุนประกันสังคม จำนวน 5 เดือน  (มี.ค.69 - ก.ค. 2569) 100,000 บาท</v>
          </cell>
          <cell r="C31" t="str">
            <v>ศธ 04002/ว4964 ลว. 23 มีค 69 ครั้งที่ 386</v>
          </cell>
        </row>
        <row r="32">
          <cell r="A32" t="str">
            <v>1.1.2.3</v>
          </cell>
          <cell r="B32" t="str">
            <v>เงินสมทบกองทุนประกันสังคมพนักงานราชการ จำนวน 2 เดือน  ( ส.ค. - กย 69) 7,200 บาท</v>
          </cell>
          <cell r="C32" t="str">
            <v>ศธ 04002/ว13456 ลว. 4 ส.ค. 69 ครั้งที่ 808</v>
          </cell>
        </row>
        <row r="33">
          <cell r="A33" t="str">
            <v>1.1.2.4</v>
          </cell>
          <cell r="B33" t="str">
            <v>เงินสมทบกองทุนประกันสังคมพนักงานราชการ   (  กย 69) 19,000 บาท</v>
          </cell>
          <cell r="C33" t="str">
            <v>ศธ 04002/ว16100 ลว. 10 ก.ย. 69 ครั้งที่ 909</v>
          </cell>
        </row>
        <row r="34">
          <cell r="A34" t="str">
            <v>1.1.3</v>
          </cell>
          <cell r="B34" t="str">
            <v>เงินสมทบกองทุนประกันสังคม ค่าจ้างชั่วคราว จำนวน 2 เดือน (มิถุนายน - กรกฎาคม 2569 และรายการเงินสมทบกองทุนเงินทดแทน จำนวน 7 เดือน (มิถุนายน - ธันวาคม 2569) 52800 บาท</v>
          </cell>
          <cell r="C34" t="str">
            <v>ศธ 04002/ว9361 ลว. 4 มิ.ย. 69 ครั้งที่ 691</v>
          </cell>
          <cell r="F34">
            <v>98400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88965.1</v>
          </cell>
        </row>
        <row r="35">
          <cell r="A35" t="str">
            <v>1.1.3.1</v>
          </cell>
          <cell r="B35" t="str">
            <v>เงินสมทบกองทุนประกันสังคม ค่าจ้างชั่วคราว จำนวน 1 เดือน (สิงหาคม 2569) 22800 บาท</v>
          </cell>
          <cell r="C35" t="str">
            <v>ศธ 04002/ว13660 ลว. 6 ส.ค. 69 ครั้งที่ 830</v>
          </cell>
        </row>
        <row r="36">
          <cell r="A36" t="str">
            <v>1.1.3.2</v>
          </cell>
          <cell r="B36" t="str">
            <v>เงินสมทบกองทุนประกันสังคม ค่าจ้างชั่วคราว จำนวน 1 เดือน (กันยายน 2569) 22800 บาท</v>
          </cell>
          <cell r="C36" t="str">
            <v>ศธ 04002/ว16102 ลว. 10  ก.ย. 69 ครั้งที่ 910</v>
          </cell>
        </row>
        <row r="39">
          <cell r="A39" t="str">
            <v>1.1.4</v>
          </cell>
          <cell r="B39" t="str">
            <v xml:space="preserve">ค่าเช่าบ้าน  (ตุลาคม  2568 - กพ. 2569) ครั้งที่ 1 741,200 บาท </v>
          </cell>
          <cell r="C39" t="str">
            <v>ศธ 04002/ว48512 ลว 11 พ.ย.2025 โอนครั้งที่ 65</v>
          </cell>
          <cell r="F39">
            <v>1701400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1148845.1599999999</v>
          </cell>
          <cell r="L39">
            <v>552554.84</v>
          </cell>
        </row>
        <row r="40">
          <cell r="A40" t="str">
            <v>1.1.4.1</v>
          </cell>
          <cell r="B40" t="str">
            <v>ค่าเช่าบ้าน ครั้งที่ 2  ระยะเวลา  5 เดือน (มีนาคม - กรกฎาคม 2569) 744,900 บาท</v>
          </cell>
          <cell r="C40" t="str">
            <v>ศธ 04002/ว5379 ลว. 30 มี.ค. 69 ครั้งที่ 404</v>
          </cell>
        </row>
        <row r="41">
          <cell r="A41" t="str">
            <v>1.1.4.2</v>
          </cell>
          <cell r="B41" t="str">
            <v>ค่าเช่าบ้านครั้งที่ 3 (ส.ค.-ก.ย. 69) จำนวนเงิน 215,300 บาท</v>
          </cell>
          <cell r="C41" t="str">
            <v>ก.ย. 69 ครั้งที่ 916</v>
          </cell>
        </row>
        <row r="44">
          <cell r="A44" t="str">
            <v>ข</v>
          </cell>
          <cell r="B44" t="str">
            <v xml:space="preserve">แผนงานยุทธศาสตร์พัฒนาคุณภาพการศึกษาและการเรียนรู้ </v>
          </cell>
          <cell r="C44" t="str">
            <v>20004 3300</v>
          </cell>
        </row>
        <row r="48">
          <cell r="B48" t="str">
            <v>ครุภัณฑ์ 6911310</v>
          </cell>
        </row>
        <row r="49">
          <cell r="B49" t="str">
            <v>สิ่งก่อสร้าง 6911320</v>
          </cell>
        </row>
        <row r="50">
          <cell r="B50" t="str">
            <v>โครงการพัฒนาหลักสูตรกระบวนการเรียนการสอน การวัดและประเมินผล</v>
          </cell>
          <cell r="C50" t="str">
            <v>20004 3320 3300 2000000</v>
          </cell>
        </row>
        <row r="53">
          <cell r="A53">
            <v>1.1000000000000001</v>
          </cell>
          <cell r="B53" t="str">
            <v>กิจกรรมการส่งเสริมและพัฒนาระบบการประกันคุณภาพภายในสถานศึกษา</v>
          </cell>
          <cell r="C53" t="str">
            <v>20004 69 00015 00000</v>
          </cell>
        </row>
        <row r="54">
          <cell r="B54" t="str">
            <v>งบดำเนินงาน   69112xx</v>
          </cell>
          <cell r="C54" t="str">
            <v>20004 3320 3300 2000000</v>
          </cell>
        </row>
        <row r="55">
          <cell r="A55" t="str">
            <v>1.1.1</v>
          </cell>
          <cell r="B55" t="str">
            <v>สนับสนุนการคัดเลือกสถานศึกษาเพื่อรับรางวัล IQA AWARD ประจำปีการศึกษา 2568</v>
          </cell>
          <cell r="C55" t="str">
            <v>ศธ 04002/ว7915  ลว. 11 พ.ค. 69 โอนครั้งที่ 526</v>
          </cell>
          <cell r="F55">
            <v>4000</v>
          </cell>
          <cell r="G55">
            <v>0</v>
          </cell>
          <cell r="H55">
            <v>0</v>
          </cell>
          <cell r="K55">
            <v>4000</v>
          </cell>
          <cell r="L55">
            <v>0</v>
          </cell>
        </row>
        <row r="59">
          <cell r="A59">
            <v>1.2</v>
          </cell>
          <cell r="B59" t="str">
            <v>กิจกรรมการยกระดับผลการทดสอบทางการศึกษาระดับชาติที่สอดคล้องกับบริบทพื้นที่</v>
          </cell>
          <cell r="C59" t="str">
            <v>20004 69 00040 00000</v>
          </cell>
        </row>
        <row r="60">
          <cell r="B60" t="str">
            <v>งบดำเนินงาน   69112xx</v>
          </cell>
          <cell r="C60" t="str">
            <v>20004 3320 3300 2000000</v>
          </cell>
        </row>
        <row r="61">
          <cell r="A61" t="str">
            <v>1.2.1</v>
          </cell>
          <cell r="B61" t="str">
            <v>ค่าใช้จ่ายในการดำเนินโครงการการประเมินความสามารถด้านการอ่านของผู้เรียน (RT) ชั้นประถมศึกษาปีที่ 1 ปีการศึกษา 2568 จำนวนเงิน 15,540.00 บาท และค่าใช้จ่ายในการดำเนินโครงการการประเมินคุณภาพผู้เรียน (NT) ชั้นประถมศึกษาปีที่ 3 ปีการศึกษา 2568 สำหรับโรงเรียนตามโครงการพระราชดำริ สมเด็จพระกนิษฐาธิราชเจ้า กรมสมเด็จพระเทพรัตนราชสุดาฯ สยามบรมราชกุมารี โรงเรียนกองทุนการศึกษาและโรงเรียนทั่วไป จำนวน 14,660 บาท</v>
          </cell>
          <cell r="C61" t="str">
            <v>ศธ 04002/ว777  ลว. 19 มค 69 โอนครั้งที่ 230 จำนวนเงิน 30,200 บาท</v>
          </cell>
          <cell r="F61">
            <v>30200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30147.68</v>
          </cell>
          <cell r="L61">
            <v>52.32</v>
          </cell>
        </row>
        <row r="62">
          <cell r="A62" t="str">
            <v>1.2.2</v>
          </cell>
          <cell r="B62" t="str">
            <v xml:space="preserve">ค่าใช้จ่ายในการดำเนินการคัดเลือกนักเรียนและสถานศึกษาเพื่อรับรางวัลพระราชทาน ระดับการศึกษาขั้นพื้นฐาน ประจำปีการศึกษา 2569 (ระดับสำนักงานเขตพื้นที่การศึกษา)  </v>
          </cell>
          <cell r="C62" t="str">
            <v>ศธ 04002/ว13341 ลว. 3 ส.ค 69 โอนครั้งที่ 800</v>
          </cell>
          <cell r="F62">
            <v>5000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1880</v>
          </cell>
          <cell r="L62">
            <v>3120</v>
          </cell>
        </row>
        <row r="63">
          <cell r="A63" t="str">
            <v>1.2.3</v>
          </cell>
          <cell r="B63" t="str">
            <v xml:space="preserve">ค่าใช้จ่ายในการเดินทางเข้าร่วมการประชุมเชิงปฏิบัติการพัฒนาศักยภาพศึกษานิเทศก์ด้านการประเมินการเรียนรู้และการประกันคุณภาพภายในสถานศึกษาโดยการประยุกต์ใช้ปัญญาประดิษฐ์ ระหว่างวันที่ 23 – 26 สิงหาคม 2569 ณ โรงแรมริเวอร์ไซด์ กรุงเทพหานคร  </v>
          </cell>
          <cell r="C63" t="str">
            <v>ศธ 04002/ว13562 ลว. 3 ส.ค 69 โอนครั้งที่ 822</v>
          </cell>
          <cell r="F63">
            <v>800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700</v>
          </cell>
          <cell r="L63">
            <v>100</v>
          </cell>
        </row>
        <row r="68">
          <cell r="A68">
            <v>1.3</v>
          </cell>
          <cell r="B68" t="str">
            <v>กิจกรรมการขับเคลื่อนการจัดการเรียนรู้วิทยาการคำนวณและการออกแบบเทคโนโลยี</v>
          </cell>
          <cell r="C68" t="str">
            <v>20004 69 00075 00000</v>
          </cell>
        </row>
        <row r="69">
          <cell r="B69" t="str">
            <v>งบดำเนินงาน   6911200</v>
          </cell>
          <cell r="C69" t="str">
            <v>20004 3320 3300 2000000</v>
          </cell>
        </row>
        <row r="70">
          <cell r="A70" t="str">
            <v>1.3.1</v>
          </cell>
        </row>
        <row r="71">
          <cell r="A71" t="str">
            <v>1.3.2</v>
          </cell>
          <cell r="B71" t="str">
            <v>ค่าใช้จ่ายในการดำเนินโครงการประเมินความสามารถด้านการอ่านของผู้เรียน (RT) ชั้นประถมศึกษาปีที่ 1 ปีการศึกษา 2566  จำนวนเงิน 18,440.-บาท  (หนึ่งหมื่นแปดพันสี่ร้อยสี่สิบบาทถ้วน)    ให้กลุ่มนิเทศติดตามและประเมินผลการจัดการศึกษา และตามบันทึกกลุ่มนโยบายและแผน(ที่ ศธ 04087/128 ลงวันที่ 17 มกราคม 2567) แจ้งการจัดสรรงบประมาณ เป็นค่าใช้จ่ายดำเนินโครงการประเมินคุณภาพผู้เรียน (NT) ชั้นประถมศึกษาปีที่ 3 ปีการศึกษา 2566 สำหรับโรงเรียนตามโครงการพระราชดำริสมเด็จพระกนิษฐาธิราชเจ้า กรมสมเด็จพระเทพรัตนราชสุดาฯ สยามบรมราชกุมารีและโรงเรียนทั่วไป จำนวนเงิน 18,640.-บาท  (หนึ่งหมื่นแปดพันหกร้อยสี่สิบบาทถ้วน) ให้กลุ่มนิเทศ</v>
          </cell>
          <cell r="C71" t="str">
            <v>ศธ 04002/ว2439 ลว. 17 มค 67 โอนครั้งที่ 139</v>
          </cell>
        </row>
        <row r="72">
          <cell r="A72" t="str">
            <v>1.1.3</v>
          </cell>
          <cell r="B72" t="str">
            <v>ค่าใช้จ่ายในการสนับสนุนการขับเคลื่อนการยกระดับคุณภาพการเสริมสร้างสมรรถนะผู้เรียนตามแนวทางการประเมินนานาชาติ (PISA)</v>
          </cell>
          <cell r="C72" t="str">
            <v>ศธ 04002/ว3556  ลว. 15 สค 67 โอนครั้งที่ 324</v>
          </cell>
        </row>
        <row r="75">
          <cell r="A75">
            <v>1.4</v>
          </cell>
          <cell r="B75" t="str">
            <v>กิจกรรมการพัฒนาระบบธนาคารหน่วยกิต และผลคะแนนการเรียนเฉลี่ยสะสม</v>
          </cell>
          <cell r="C75" t="str">
            <v>20004 69 00088 00000</v>
          </cell>
        </row>
        <row r="76">
          <cell r="B76" t="str">
            <v>งบรายจ่ายอื่น   6911500</v>
          </cell>
        </row>
        <row r="77">
          <cell r="A77" t="str">
            <v>1.4.1</v>
          </cell>
          <cell r="B77" t="str">
            <v xml:space="preserve">ค่าใช้จ่ายในการนิเทศ กำกับ ติดตามการจัดการเรียนรู้วิทยาการคำนวณและการออกแบบเทคโนโลยี (CODING) </v>
          </cell>
          <cell r="C77" t="str">
            <v>ศธ 04002/ว2345 ลว.11 มิย 67 โอนครั้งที่ 118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A79">
            <v>1.5</v>
          </cell>
          <cell r="B79" t="str">
            <v>กิจกรรมส่งเสริมและพัฒนาศักยภาพตามพหุปัญญาระดับการศึกษาขั้นพื้นฐาน</v>
          </cell>
          <cell r="C79" t="str">
            <v>20004 69 00107 00000</v>
          </cell>
        </row>
        <row r="80">
          <cell r="B80" t="str">
            <v>งบรายจ่ายอื่น   6911500</v>
          </cell>
          <cell r="C80" t="str">
            <v>20004 31003100 5000007</v>
          </cell>
        </row>
        <row r="81">
          <cell r="A81" t="str">
            <v>1.4.1</v>
          </cell>
          <cell r="B81" t="str">
            <v xml:space="preserve">ค่าใช้จ่ายในการประชุมเชิงปฏิบัติการพัฒนาศักยภาพศึกษานิเทศก์พร้อมรับการประเมิน PISA 2025 ระหว่างวันที่ 1- 4 กันยายน  2566 ณ โรงแรมเอวาน่า เขตบางนา กรุงเทพมหานคร </v>
          </cell>
          <cell r="C81" t="str">
            <v>ศธ 04002/ว2988  ลว. 20 ก.ค. 66 โอนครั้งที่ 688 งบ 10800 บาท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A82" t="str">
            <v>1.4.2</v>
          </cell>
          <cell r="B82" t="str">
            <v xml:space="preserve">ค่าใช้จ่ายดำเนินงานโครงการยกระดับสมรรถนะความฉลาดรู้ของผู้เรียนตามกรอบการประเมิน PISA 2025 สู่การเพิ่มขีดความสามารถการแข่งขันในศตวรรษที่ 21 </v>
          </cell>
          <cell r="C82" t="str">
            <v xml:space="preserve">ศธ 04002/ว3528  ลว. 22 ส.ค. 66 โอนครั้งที่ 797 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4">
          <cell r="A84">
            <v>1.6</v>
          </cell>
          <cell r="B84" t="str">
            <v>กิจกรรมการขับเคลื่อนการจัดการเรียนรู้สตีมศึกษา</v>
          </cell>
          <cell r="C84" t="str">
            <v>20004 68 00155 00000</v>
          </cell>
        </row>
        <row r="85">
          <cell r="B85" t="str">
            <v>งบดำเนินงาน   69112xx</v>
          </cell>
          <cell r="C85" t="str">
            <v>20004 3320 3300 2000000</v>
          </cell>
        </row>
        <row r="86">
          <cell r="A86" t="str">
            <v>1.6.1</v>
          </cell>
          <cell r="B86" t="str">
            <v>ค่าใช้จ่ายในการเดินทางเข้าร่วมประชุมเชิงปฏิบัติการฝึกอบรมและพัฒนาศักยภาพครูผู้สอนในประเทศไทยในการจัดการเรียนรู้สตีมศึกษาที่ส่งเสริมและพัฒนาผู้เรียนตามความถนัดและความสนใจ ระหว่างวันที่ 15 – 18 พฤศจิกายน 2567  ณ โรงแรมรอแยล เบญจา กรุงเทพมหานคร</v>
          </cell>
          <cell r="C86" t="str">
            <v>ศธ 04002/ว5614 ลว.18 พย 67 โอนครั้งที่ 67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A87" t="str">
            <v>1.6.2</v>
          </cell>
          <cell r="B87" t="str">
            <v xml:space="preserve">ค่าใช้จ่ายในการเดินทางเข้าร่วมประชุมเชิงปฏิบัติการส่งเสริมและพัฒนาผู้เรียนตามพหุปัญญาด้วยกระบวนการเรียนรู้สตีมศึกษาสู่ทักษะการเรียนรู้ในศตวรรษที่ 21 ระหว่างวันที่ 6 – 8 สิงหาคม 2568  ณ โรงแรมรอแยล เบญจา กรุงเทพมหานคร  </v>
          </cell>
          <cell r="C87" t="str">
            <v>ศธ 04002/ว41875 ลว.1 ส.ค 68 โอนครั้งที่ 791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A89" t="str">
            <v>1.6.3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1">
          <cell r="A91">
            <v>1.7</v>
          </cell>
          <cell r="B91" t="str">
            <v>กิจกรรมการยกระดับสมรรถนะความฉลาดรู้ของผู้เรียนตามกรอบการประเมิน PISA 2025 สู่การเพิ่มขีดความสามารถการแข่งขันของประเทศ</v>
          </cell>
          <cell r="C91" t="str">
            <v>20004 68 00156 00000</v>
          </cell>
        </row>
        <row r="92">
          <cell r="B92" t="str">
            <v>งบรายจ่ายอื่น   6911500</v>
          </cell>
          <cell r="C92" t="str">
            <v>20004 31003170 5000012</v>
          </cell>
        </row>
        <row r="93">
          <cell r="A93" t="str">
            <v>1.6.1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5">
          <cell r="A95">
            <v>2</v>
          </cell>
          <cell r="B95" t="str">
            <v>โครงการพัฒนาสมรรถนะครูและบุคลากรทางการศึกษาเพื่อความเป็นเลิศ</v>
          </cell>
          <cell r="C95" t="str">
            <v>20004 3320 4700</v>
          </cell>
        </row>
        <row r="96">
          <cell r="B96" t="str">
            <v>งบดำเนินงาน   69112xx</v>
          </cell>
          <cell r="C96" t="str">
            <v>20004 3320 4700 2000000</v>
          </cell>
        </row>
        <row r="97">
          <cell r="B97" t="str">
            <v xml:space="preserve">กิจกรรมพัฒนาสมรรถนะครูและบุคลากรทางการศึกษาเพื่อความเป็นเลิศ </v>
          </cell>
          <cell r="C97" t="str">
            <v>20004 69 00140 00000</v>
          </cell>
        </row>
        <row r="98">
          <cell r="B98" t="str">
            <v>งบดำเนินงาน   69112xx</v>
          </cell>
          <cell r="C98" t="str">
            <v>20004 3320 4700 2000000</v>
          </cell>
        </row>
        <row r="99">
          <cell r="A99" t="str">
            <v>2.1.1</v>
          </cell>
          <cell r="C99" t="str">
            <v>ศธ 04002/ว49618 ลว. 27 พ.ย. 68 โอนครั้งที่ 114</v>
          </cell>
          <cell r="D99">
            <v>5000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5000</v>
          </cell>
        </row>
        <row r="100">
          <cell r="A100" t="str">
            <v>2.1.2</v>
          </cell>
          <cell r="C100" t="str">
            <v>ศธ 04002/ว50033 ลว. 4 ธ.ค. 68 โอนครั้งที่ 131</v>
          </cell>
          <cell r="D100">
            <v>3000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3000</v>
          </cell>
        </row>
        <row r="101">
          <cell r="A101" t="str">
            <v>2.1.3</v>
          </cell>
          <cell r="C101" t="str">
            <v>ที่ ศธ 04002/ว3378 ลว.26 ก.พ. 69 ครั้งที่ 337</v>
          </cell>
          <cell r="D101">
            <v>9000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9000</v>
          </cell>
        </row>
        <row r="102">
          <cell r="A102" t="str">
            <v>2.1.4</v>
          </cell>
          <cell r="B102" t="str">
            <v xml:space="preserve">1. ค่าใช้จ่ายในการเดินทางสำหรับผู้เข้าร่วมโครงการพัฒนาข้าราชการครูและบุคลากรทางการศึกษาก่อนแต่งตั้งให้ดำรงตำแหน่งผู้บริหารสถานศึกษา ในสังกัดสพฐ. ประจำปีงบประมาณ พ.ศ. 2569  รุ่นที่ 3 ระหว่างวันที่ 9 – 13  พฤษภาคม  2569 ณ โรงแรมบางกอก พาเลส กรุงเทพมหานคร จำนวนเงิน 1,000.-บาท (หนึ่งพันบาทถ้วน)
2. ค่าใช้จ่ายในการเดินทางไปราชการสำหรับวิทยากรพี่เลี้ยง โครงการพัฒนาข้าราชการครูและ    
บุคลากรทางการศึกษาก่อนแต่งตั้งให้ดำรงตำแหน่งผู้บริหารสถานศึกษา ในสังกัดสพฐ. ประจำปีงบประมาณ พ.ศ. 2569 รุ่นที่ 3 ในระยะที่ 2 และระยะที่ 3  ระหว่างวันที่ 18 – 31 พฤษภาคม 2569  ณ โรงแรมบางกอก พาเลส กรุงเทพมหานคร จำนวนเงิน 8,000.-บาท
</v>
          </cell>
          <cell r="C102" t="str">
            <v>ศธ 04002/ว8698  ลว.25 พ.ค. 68 ครั้งที่ 577</v>
          </cell>
          <cell r="F102">
            <v>9000</v>
          </cell>
          <cell r="G102">
            <v>0</v>
          </cell>
          <cell r="H102">
            <v>0</v>
          </cell>
          <cell r="K102">
            <v>0</v>
          </cell>
          <cell r="L102">
            <v>9000</v>
          </cell>
        </row>
        <row r="103">
          <cell r="A103" t="str">
            <v>2.1.1.1</v>
          </cell>
          <cell r="B103" t="str">
            <v xml:space="preserve">ค่าใช้จ่ายในการเดินทางเข้าร่วมโครงการพัฒนาผู้อำนวยการกลุ่มพัฒนาครูและบุคลากรทางการศึกษาของสำนักงานเขตพื้นที่การศึกษา ประจำปีงบประมาณ พ.ศ. 2569 ระหว่างวันที่ 24 - 27 พฤษภาคม  2569 ณ โรงแรมรอยัล ซิตี้กรุงเทพมหานคร                                   </v>
          </cell>
          <cell r="C103" t="str">
            <v>ศธ 04002/ว9340  ลว.4 มิ.ย. 69 ครั้งที่ 608</v>
          </cell>
          <cell r="F103">
            <v>1000</v>
          </cell>
          <cell r="G103">
            <v>0</v>
          </cell>
          <cell r="H103">
            <v>0</v>
          </cell>
          <cell r="K103">
            <v>880</v>
          </cell>
          <cell r="L103">
            <v>120</v>
          </cell>
        </row>
        <row r="104">
          <cell r="A104" t="str">
            <v>2.1.1.2</v>
          </cell>
          <cell r="B104" t="str">
            <v>ค่าใช้จ่ายในการเดินทางเข้าร่วมการอบรมเชิงปฏิบัติการเลขคณิตคิดเร็วด้วยเวทคณิต ระหว่างวันที่ 19 - 21 กรกฎาคม 2569 ณ โรงแรมเดอะ เล็คกาซี่ จังหวัดนนทบุรี</v>
          </cell>
          <cell r="C104" t="str">
            <v>ศธ 04002/ว13217  ลว. 31ก.ค. 69 ครั้งที่ 791</v>
          </cell>
          <cell r="F104">
            <v>800</v>
          </cell>
          <cell r="G104">
            <v>0</v>
          </cell>
          <cell r="H104">
            <v>0</v>
          </cell>
          <cell r="K104">
            <v>0</v>
          </cell>
          <cell r="L104">
            <v>800</v>
          </cell>
        </row>
        <row r="105">
          <cell r="A105" t="str">
            <v>2.1.1.2</v>
          </cell>
          <cell r="B105" t="str">
            <v xml:space="preserve">ค่าใช้จ่ายในการบริหารจัดการสถานการณ์และช่วยเหลือสถานศึกษาที่ได้รับผลกระทบจากเหตุอุทกภัย </v>
          </cell>
          <cell r="C105" t="str">
            <v>ศธ 04002/ว17490 ลว. 29 กย 69 ครั้งที่ 956</v>
          </cell>
          <cell r="F105">
            <v>490000</v>
          </cell>
          <cell r="G105">
            <v>140000</v>
          </cell>
          <cell r="H105">
            <v>0</v>
          </cell>
          <cell r="K105">
            <v>0</v>
          </cell>
          <cell r="L105">
            <v>349974.91</v>
          </cell>
        </row>
        <row r="106">
          <cell r="A106">
            <v>2.2000000000000002</v>
          </cell>
          <cell r="B106" t="str">
            <v>กิจกรรมส่งเสริมโอลิมปิกวิชาการสู่ความเป็นเลิศ</v>
          </cell>
          <cell r="C106" t="str">
            <v>20004 69 00141 00000</v>
          </cell>
        </row>
        <row r="107">
          <cell r="B107" t="str">
            <v>งบดำเนินงาน   69112xx</v>
          </cell>
          <cell r="C107" t="str">
            <v>20004 3320 4700 2000000</v>
          </cell>
        </row>
        <row r="108">
          <cell r="B108" t="str">
            <v>เป็นค่าใช้จ่ายในการเดินทางของคณะทำงานและผู้เข้าร่วมการอบรมเชิงปฏิบัติการขั้นเฉพาะทางสำหรับผู้นำเครือข่ายท้องถิ่น (Local Network ; LN) และวิทยากรเครือข่ายท้องถิ่น (Local Trainer ; LT) ระดับปฐมวัย จำนวน 2 คน  จำนวน 2,000.-บาท ระดับประถมศึกษา 2 คน จำนวน 2,000 บาท</v>
          </cell>
          <cell r="C108" t="str">
            <v>ที่ ศธ 04002/ว6767 ลว. 24 เม.ย. 69 ครั้งที่ 457</v>
          </cell>
          <cell r="F108">
            <v>4000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1500</v>
          </cell>
          <cell r="L108">
            <v>2500</v>
          </cell>
        </row>
        <row r="110">
          <cell r="A110">
            <v>2.2999999999999998</v>
          </cell>
          <cell r="B110" t="str">
            <v>กิจกรรมยกระดับสมรรถนะทางด้านภาษาอังกฤษ</v>
          </cell>
          <cell r="C110" t="str">
            <v>20004 68 00142 00000</v>
          </cell>
        </row>
        <row r="111">
          <cell r="B111" t="str">
            <v>งบดำเนินงาน   69112xx</v>
          </cell>
          <cell r="C111" t="str">
            <v>20004 3320 4700 2000000</v>
          </cell>
        </row>
        <row r="112">
          <cell r="A112" t="str">
            <v>2.3.1</v>
          </cell>
          <cell r="B112" t="str">
            <v xml:space="preserve">ค่าใช้จ่ายในการเดินทางเข้าร่วมโครงการพัฒนาผู้อำนวยการกลุ่มพัฒนาครูและบุคลากรทางการศึกษา  ระหว่างวันที่ 4 - 6 มิถุนายน 2568 ณ โรงแรมริเวอร์ไซด์ กรุงเทพมหานคร      </v>
          </cell>
          <cell r="C112" t="str">
            <v>ศธ 04002/ว2600 ลว.12 มิ.ย. 68 ครั้งที่ 582</v>
          </cell>
          <cell r="F112">
            <v>0</v>
          </cell>
          <cell r="G112">
            <v>0</v>
          </cell>
          <cell r="H112">
            <v>0</v>
          </cell>
          <cell r="K112">
            <v>0</v>
          </cell>
          <cell r="L112">
            <v>0</v>
          </cell>
        </row>
        <row r="114">
          <cell r="A114">
            <v>2.4</v>
          </cell>
          <cell r="B114" t="str">
            <v xml:space="preserve">กิจกรรมพัฒนาครูเพื่อการจัดการเรียนรู้สู่ฐานสมรรถนะ  </v>
          </cell>
          <cell r="C114" t="str">
            <v>20004 69 00140 00000</v>
          </cell>
        </row>
        <row r="115">
          <cell r="B115" t="str">
            <v>งบดำเนินงาน   69112xx</v>
          </cell>
          <cell r="C115" t="str">
            <v>20004 3320 4700 2000000</v>
          </cell>
        </row>
        <row r="118">
          <cell r="A118">
            <v>3</v>
          </cell>
          <cell r="B118" t="str">
            <v>โครงการขับเคลื่อนการพัฒนาการศึกษาที่ยั่งยืน</v>
          </cell>
          <cell r="C118" t="str">
            <v>20004 3320 6300 2000000</v>
          </cell>
        </row>
        <row r="119">
          <cell r="B119" t="str">
            <v xml:space="preserve"> งบดำเนินงาน 69112xx</v>
          </cell>
        </row>
        <row r="122">
          <cell r="B122" t="str">
            <v>งบรายจ่ายอื่น   6911500</v>
          </cell>
        </row>
        <row r="124">
          <cell r="A124">
            <v>3.1</v>
          </cell>
          <cell r="B124" t="str">
            <v>กิจกรรมสร้างจิตสึกในการพัฒนาคุณภาพชีวิตที่เป็นมิตรต่อสิ่งแวดล้อม</v>
          </cell>
          <cell r="C124" t="str">
            <v>20004 69 00037 00000</v>
          </cell>
        </row>
        <row r="125">
          <cell r="B125" t="str">
            <v>งบดำเนินงาน 69112xx</v>
          </cell>
          <cell r="C125" t="str">
            <v xml:space="preserve">20004 3320 6300 2000000 </v>
          </cell>
        </row>
        <row r="126">
          <cell r="A126" t="str">
            <v>3.1.1</v>
          </cell>
          <cell r="B126" t="str">
            <v xml:space="preserve">ค่าใช้จ่ายในการเดินทางเข้าร่วมการอบรมเชิงปฏิบัติการขับเคลื่อนสิ่งแวดล้อมศึกษาและโครงการอนุรักษ์พันธุกรรมพืชอันเนื่องมาจากพระราชดำริ สมเด็จพระเทพรัตนราชสุดาฯ สยามบรมราชกุมารี  ระหว่างวันที่ 9 – 11 สิงหาคม 2569 ณ โรงแรมเอวาน่า  กรุงเทพมหานคร </v>
          </cell>
          <cell r="C126" t="str">
            <v>ศธ 04002/ว13902 ลว. 10 ส.ค 69 โอนครั้งที่ 845</v>
          </cell>
          <cell r="F126">
            <v>1000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800</v>
          </cell>
          <cell r="L126">
            <v>200</v>
          </cell>
        </row>
        <row r="127">
          <cell r="A127">
            <v>3.2</v>
          </cell>
          <cell r="B127" t="str">
            <v xml:space="preserve">กิจกรรมสานความร่วมมือภาคีเครือข่ายด้านการจัดการศึกษา </v>
          </cell>
          <cell r="C127" t="str">
            <v>20004 69 00078 00000</v>
          </cell>
        </row>
        <row r="128">
          <cell r="A128">
            <v>1</v>
          </cell>
          <cell r="B128" t="str">
            <v>งบรายจ่ายอื่น   6911500</v>
          </cell>
        </row>
        <row r="130">
          <cell r="A130" t="str">
            <v>3.1.1.1</v>
          </cell>
          <cell r="B130" t="str">
            <v xml:space="preserve">ค่าใช้จ่ายในการเดินทางเข้าร่วมการอบรมเชิงปฏิบัติการส่งเสริมและพัฒนาการจัดการเรียนรู้เพื่อสิ่งแวดล้อมที่ยั่งยืน ตามหลักเศรษฐกิจหมุนเวียน รุ่นที่ 1 ระหว่างวันที่ 24 – 28 เมษายน 2566 ณ โรงแรมเดอะ ลอฟท์ รีสอร์ท กรุงเทพมหานคร </v>
          </cell>
          <cell r="C130" t="str">
            <v>ศธ 04002/ว1915 ลว.  11 พค 66 โอนครั้งที่ 515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A131" t="str">
            <v>3.1.1</v>
          </cell>
          <cell r="B131" t="str">
            <v>ค่าใช้จ่ายในการเดินทางเข้าร่วมพิธีมอบเกียรติบัตรให้กับครูผู้เป็นบุคคลที่มีความกล้าหาญ ปกป้องนักเรียนให้พ้นจากอันตราย 29 พย 66 ณ อาคารราชวัลลภ ห้องประชุมจันทรเกษม ชั้น 1</v>
          </cell>
          <cell r="C131" t="str">
            <v xml:space="preserve">ศธ 04002/ว5680 ลว.  27 ธค  66 โอนครั้งที่ 110 </v>
          </cell>
        </row>
        <row r="132">
          <cell r="A132" t="str">
            <v>3.1.2</v>
          </cell>
          <cell r="B132" t="str">
            <v xml:space="preserve">ค่าใช้จ่ายในการจัดอบรมหลักสูตรผู้นำด้านเทคโนโลยี  เพื่อการศึกษา (ICT Talent) ภาครัฐ รุ่นที่ 5 ระหว่างวันที่ 30 – 31 สิงหาคม 2567  ณ สถานีโทรทัศน์การศึกษาขั้นพื้นฐาน OBEC Channel อาคาร สพฐ. 1 </v>
          </cell>
          <cell r="C132" t="str">
            <v>ศธ 04002/ว3488 ลว.  9 สค 67 โอนครั้งที่ 297</v>
          </cell>
        </row>
        <row r="133">
          <cell r="A133">
            <v>3.3</v>
          </cell>
          <cell r="B133" t="str">
            <v>กิจกรรมขับเคลื่อนนโยบายการแก้ปัญหาเด็กที่อยู่นอกระบบการศึกษาและเด็กออกกลางคันให้เข้าสู่ระบบการศึกษา</v>
          </cell>
          <cell r="C133" t="str">
            <v>20004 69 00085 00000</v>
          </cell>
        </row>
        <row r="134">
          <cell r="A134" t="str">
            <v>3.3.1</v>
          </cell>
          <cell r="B134" t="str">
            <v>งบดำเนินงาน   6911xx</v>
          </cell>
          <cell r="C134" t="str">
            <v>20004 3320 6300 2000000</v>
          </cell>
        </row>
        <row r="135">
          <cell r="A135" t="str">
            <v>3.3.1.1</v>
          </cell>
          <cell r="B135" t="str">
            <v xml:space="preserve">ค่าใช้จ่ายในการดำเนินงานโครงการขับเคลื่อนนโยบายการแก้ปัญหาเด็กที่อยู่นอกระบบการศึกษา เด็กตกหล่นและเด็กออกกลางคันให้เข้าสู่ระบบการศึกษา </v>
          </cell>
          <cell r="C135" t="str">
            <v>ศธ 04002/ว7448 ลว. 5 พ.ค. 69 โอนครั้งที่ 495</v>
          </cell>
          <cell r="D135">
            <v>6600</v>
          </cell>
          <cell r="G135">
            <v>0</v>
          </cell>
          <cell r="H135">
            <v>0</v>
          </cell>
          <cell r="K135">
            <v>6600</v>
          </cell>
          <cell r="L135">
            <v>0</v>
          </cell>
        </row>
        <row r="136">
          <cell r="A136" t="str">
            <v>3.3.1.2</v>
          </cell>
          <cell r="B136" t="str">
            <v>เพื่อสนับสนุนการดำเนินงานของสำนักงานเขตพื้นที่การศึกษาที่จัดส่งผลงานนวัตกรรมการลดอัตราการออกกลางคันของผู้เรียน</v>
          </cell>
          <cell r="C136" t="str">
            <v>ศธ 04002/ว41937 ลว.  4 ส.ค. 68 โอนครั้งที่ 814</v>
          </cell>
          <cell r="G136">
            <v>0</v>
          </cell>
          <cell r="H136">
            <v>0</v>
          </cell>
          <cell r="K136">
            <v>0</v>
          </cell>
          <cell r="L136">
            <v>0</v>
          </cell>
        </row>
        <row r="141">
          <cell r="A141">
            <v>3.4</v>
          </cell>
          <cell r="B141" t="str">
            <v>กิจกรรมการยกระดับคุณภาพด้านวิทยาศาสตร์ศึกษาเพื่อความเป็นเลิศ</v>
          </cell>
          <cell r="C141" t="str">
            <v>20004 69 00093 00000</v>
          </cell>
        </row>
        <row r="142">
          <cell r="A142" t="str">
            <v>3.4.1</v>
          </cell>
          <cell r="B142" t="str">
            <v>งบดำเนินงาน   69112xx</v>
          </cell>
          <cell r="C142" t="str">
            <v>20004 3320 6300 2000000</v>
          </cell>
        </row>
        <row r="143">
          <cell r="A143" t="str">
            <v>3.4.1.1</v>
          </cell>
          <cell r="B143" t="str">
            <v xml:space="preserve">ค่าใช้จ่ายในการดำเนินงานของโรงเรียนในโครงการวิทยาศาสตร์พลังสิบ ระดับประถมศึกษา จำนวนเงิน 10,000.-บาท </v>
          </cell>
          <cell r="C143" t="str">
            <v>ศธ 04002/ว48288 ลว.  7 พย 68 โอนครั้งที่ 61</v>
          </cell>
          <cell r="F143">
            <v>10000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10000</v>
          </cell>
        </row>
        <row r="144">
          <cell r="A144" t="str">
            <v>3.4.1.2</v>
          </cell>
          <cell r="B144" t="str">
            <v>ค่าใช้จ่ายในการดำเนินงานของโรงเรียนเครือข่ายโครงการวิทยาศาสตร์ศึกษาพลังสิบ ระดับประถมศึกษา 10โรงเรียน โรงเรียนละ 3,000.-บาท</v>
          </cell>
          <cell r="C144" t="str">
            <v>ที่ ศธ 04002/ว7495 ลว. 5 พ.ค. 69 ครั้ง 487</v>
          </cell>
          <cell r="F144">
            <v>30000</v>
          </cell>
          <cell r="G144">
            <v>0</v>
          </cell>
          <cell r="H144">
            <v>0</v>
          </cell>
          <cell r="K144">
            <v>0</v>
          </cell>
          <cell r="L144">
            <v>30000</v>
          </cell>
        </row>
        <row r="145">
          <cell r="A145" t="str">
            <v>3.4.1.3</v>
          </cell>
          <cell r="B145" t="str">
            <v xml:space="preserve">ค่าใช้จ่ายสำหรับศูนย์วิทยาศาสตร์พลังสิบ ระดับประถมศึกษา       </v>
          </cell>
          <cell r="C145" t="str">
            <v>ที่ ศธ 04002/ว8780 ลว. 25 พ.ค. 69  ครั้งที่ 580</v>
          </cell>
          <cell r="F145">
            <v>6900</v>
          </cell>
          <cell r="G145">
            <v>0</v>
          </cell>
          <cell r="H145">
            <v>0</v>
          </cell>
          <cell r="K145">
            <v>0</v>
          </cell>
          <cell r="L145">
            <v>6900</v>
          </cell>
        </row>
        <row r="146">
          <cell r="A146" t="str">
            <v>3.3.1.4</v>
          </cell>
          <cell r="B146" t="str">
            <v xml:space="preserve">ค่าใช้จ่ายในการนิเทศ ติดตาม โรงเรียนในโครงการวิทยาศาสตร์พลังสิบ ระดับประถมศึกษา  </v>
          </cell>
          <cell r="C146" t="str">
            <v>โอนเปลี่ยนแปลง2/69 24 กย.69</v>
          </cell>
          <cell r="F146">
            <v>0</v>
          </cell>
          <cell r="G146">
            <v>0</v>
          </cell>
          <cell r="H146">
            <v>0</v>
          </cell>
          <cell r="L146">
            <v>0</v>
          </cell>
        </row>
        <row r="147">
          <cell r="A147" t="str">
            <v>3.5.4</v>
          </cell>
          <cell r="B147" t="str">
            <v>ค่าสาธารณูปโภค</v>
          </cell>
          <cell r="C147" t="str">
            <v>โอนเปลี่ยนแปลง2/69 28 กย.69</v>
          </cell>
          <cell r="F147">
            <v>135438.72</v>
          </cell>
          <cell r="G147">
            <v>0</v>
          </cell>
          <cell r="H147">
            <v>0</v>
          </cell>
          <cell r="K147">
            <v>0</v>
          </cell>
          <cell r="L147">
            <v>135438.72</v>
          </cell>
        </row>
        <row r="149">
          <cell r="A149" t="str">
            <v>3.3.6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B150" t="str">
            <v>งบลงทุน 6911310</v>
          </cell>
        </row>
        <row r="151">
          <cell r="B151" t="str">
            <v>ครุภัณฑ์สำนักงาน 120601</v>
          </cell>
        </row>
        <row r="152">
          <cell r="A152" t="str">
            <v>3.4.1.1</v>
          </cell>
          <cell r="B152" t="str">
            <v>เครื่องปรับอากาศ 24,000 บีทียู ระบบ Inverter</v>
          </cell>
          <cell r="C152" t="str">
            <v>โอนเปลี่ยนแปลง 2/2569</v>
          </cell>
        </row>
        <row r="153">
          <cell r="A153" t="str">
            <v>1)</v>
          </cell>
          <cell r="B153" t="str">
            <v>สพป.ปทุมธานี เขต  2</v>
          </cell>
          <cell r="C153" t="str">
            <v>2000433006300311ส024</v>
          </cell>
          <cell r="D153">
            <v>409000</v>
          </cell>
          <cell r="G153">
            <v>0</v>
          </cell>
          <cell r="H153">
            <v>409000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</row>
        <row r="154">
          <cell r="B154" t="str">
            <v>ผูกพัน ครบ 28 ตค 69</v>
          </cell>
        </row>
        <row r="155">
          <cell r="A155" t="str">
            <v>3.4.1.1</v>
          </cell>
          <cell r="B155" t="str">
            <v>ตู้สาขาโทรศัพท์</v>
          </cell>
          <cell r="C155" t="str">
            <v>โอนเปลี่ยนแปลง 2/2569</v>
          </cell>
        </row>
        <row r="156">
          <cell r="A156" t="str">
            <v>1)</v>
          </cell>
          <cell r="B156" t="str">
            <v>สพป.ปทุมธานี เขต  2</v>
          </cell>
          <cell r="C156" t="str">
            <v>2000433006300311ส066</v>
          </cell>
          <cell r="D156">
            <v>35000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35000</v>
          </cell>
          <cell r="L156">
            <v>0</v>
          </cell>
        </row>
        <row r="157">
          <cell r="B157" t="str">
            <v>ครุภัณฑ์การศึกษา 120611</v>
          </cell>
        </row>
        <row r="158">
          <cell r="A158" t="str">
            <v>3.4.2.1</v>
          </cell>
          <cell r="B158" t="str">
            <v xml:space="preserve">ครุภัณฑ์ห้องปฏิบัติการวิทยาศาสตร์                </v>
          </cell>
          <cell r="C158" t="str">
            <v>ศธ 04002/ว47614 ลว.  31 ตค 68 โอนครั้งที่ 23</v>
          </cell>
        </row>
        <row r="159">
          <cell r="A159" t="str">
            <v>1)</v>
          </cell>
          <cell r="B159" t="str">
            <v xml:space="preserve"> โรงเรียนวัดมูลจินดาราม</v>
          </cell>
          <cell r="C159" t="str">
            <v>20004 33006300 3110187</v>
          </cell>
          <cell r="F159">
            <v>100000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100000</v>
          </cell>
        </row>
        <row r="160">
          <cell r="A160" t="str">
            <v>2)</v>
          </cell>
          <cell r="B160" t="str">
            <v xml:space="preserve"> โรงเรียนชุมชนบึงบา</v>
          </cell>
          <cell r="C160" t="str">
            <v>20004 33006300 3110188</v>
          </cell>
          <cell r="F160">
            <v>99000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99000</v>
          </cell>
        </row>
        <row r="163">
          <cell r="A163" t="str">
            <v>3.3.2</v>
          </cell>
          <cell r="B163" t="str">
            <v>ปรับปรุงซ่อมแซมห้องปฏิบัติการวิทยาศาสตร์</v>
          </cell>
          <cell r="C163" t="str">
            <v>ศธ 04002/ว47614 ลว.  31 ตค 68 โอนครั้งที่ 23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4">
          <cell r="A164" t="str">
            <v>1)</v>
          </cell>
          <cell r="B164" t="str">
            <v xml:space="preserve"> โรงเรียนวัดเขียนเขต </v>
          </cell>
          <cell r="C164" t="str">
            <v>20004 33006300 3110064</v>
          </cell>
        </row>
        <row r="166">
          <cell r="A166">
            <v>3.5</v>
          </cell>
        </row>
        <row r="167">
          <cell r="B167" t="str">
            <v>งบรายจ่ายอื่น   6911500</v>
          </cell>
        </row>
        <row r="168">
          <cell r="I168">
            <v>0</v>
          </cell>
          <cell r="J168">
            <v>0</v>
          </cell>
          <cell r="K168">
            <v>0</v>
          </cell>
          <cell r="L168">
            <v>0</v>
          </cell>
        </row>
        <row r="169">
          <cell r="A169">
            <v>3.6</v>
          </cell>
          <cell r="B169" t="str">
            <v>กิจกรรมหลักบ้านวิทยาศาสตร์น้อยประเทศไทย ระดับประถมศึกษา</v>
          </cell>
          <cell r="C169" t="str">
            <v>20004 69 00108 00000</v>
          </cell>
        </row>
        <row r="170">
          <cell r="A170">
            <v>1</v>
          </cell>
          <cell r="B170" t="str">
            <v>งบดำเนินงาน   69112xx</v>
          </cell>
        </row>
        <row r="171">
          <cell r="A171" t="str">
            <v>3.6.1</v>
          </cell>
          <cell r="B171" t="str">
            <v xml:space="preserve">ค่าใช้จ่ายในการเดินทางเข้าร่วมการประชุมวิชาการ “บ้านนักวิทยาศาสตร์น้อย ประเทศไทย ครบรอบ 15 ปี สู่การศึกษาเพื่อการพัฒนาอย่างยั่งยืน (ESD)เฉลิมพระเกียรติ 70 พรรษา สมเด็จพระกนิษฐาธิราชเจ้า กรมสมเด็จพระเทพรัตนราชสุดาฯ สยามบรมราชกุมารี” ระหว่างวันที่ 21-23 ตุลาคม 2568 ณ มหาวิทยาลัยศรีนครินทรวิโรฒ และโรงแรมเดอะพาลาสโซ กรุงเทพมหานคร ของนางสาวเบญจวรรณ นุชโส วิทยากรเครือข่ายท้องถิ่น โรงเรียนธัญญสิทธิศิลป์   </v>
          </cell>
          <cell r="C171" t="str">
            <v>ศธ 04002/ว47543 ลว.  31 ตค 68 โอนครั้งที่ 21</v>
          </cell>
          <cell r="D171">
            <v>1000</v>
          </cell>
          <cell r="G171">
            <v>0</v>
          </cell>
          <cell r="H171">
            <v>0</v>
          </cell>
          <cell r="K171">
            <v>0</v>
          </cell>
          <cell r="L171">
            <v>1000</v>
          </cell>
        </row>
        <row r="172">
          <cell r="A172" t="str">
            <v>3.6.2</v>
          </cell>
          <cell r="B172" t="str">
            <v xml:space="preserve">ค่าใช้จ่ายในการนิเทศ ติดตาม ประเมินผลตามแนวทางของโครงการบ้านนักวิทยาศาสตร์น้อย ประเทศไทย และสำหรับการประเมินรับตราพระราชทาน โครงการบ้านนักวิทยาศาสตร์น้อยประเทศไทย       ระดับปฐมวัย จำนวนเงิน 5,000.-บาท (ห้าพันบาทถ้วน)
2. ค่าใช้จ่ายในการนิเทศ ติดตาม ประเมินผลตามแนวทางของโครงการบ้านนักวิทยาศาสตร์น้อย ประเทศไทย และสำหรับการประเมินรับตราพระราชทาน โครงการบ้านนักวิทยาศาสตร์น้อยประเทศไทย      ระดับประถมศึกษา จำนวนเงิน 5,000.-บาท (ห้าพันบาทถ้วน)
</v>
          </cell>
          <cell r="C172" t="str">
            <v>ศธ 04002/ว49147 ลว.  20 พ.ย. 68 โอนครั้งที่ 90</v>
          </cell>
          <cell r="F172">
            <v>10000</v>
          </cell>
          <cell r="G172">
            <v>0</v>
          </cell>
          <cell r="H172">
            <v>0</v>
          </cell>
          <cell r="K172">
            <v>10000</v>
          </cell>
          <cell r="L172">
            <v>0</v>
          </cell>
        </row>
        <row r="173">
          <cell r="A173" t="str">
            <v>3.6.3</v>
          </cell>
          <cell r="B173" t="str">
            <v>. เพื่อเป็นค่าใช้จ่ายในการดำเนินงานตามแนวทางของโครงการบ้านวิทยาศาสตร์น้อย ประเทศไทย ระดับปฐมวัย ปีงบประมาณ พ.ศ. 2569  19,000.-บาท  ระดับประถมศึกษา 19,000.-บาท</v>
          </cell>
          <cell r="C173" t="str">
            <v>ศธ 04002/ว7450/5 พ.ค.69 โอนครั้งที่ 479</v>
          </cell>
          <cell r="F173">
            <v>38000</v>
          </cell>
          <cell r="G173">
            <v>0</v>
          </cell>
          <cell r="H173">
            <v>0</v>
          </cell>
          <cell r="K173">
            <v>38000</v>
          </cell>
          <cell r="L173">
            <v>0</v>
          </cell>
        </row>
        <row r="174">
          <cell r="A174" t="str">
            <v>3.5.4</v>
          </cell>
          <cell r="B174" t="str">
            <v xml:space="preserve">ค่าใช้จ่ายในการขยายผลการฝึกอบรมเชิงปฏิบัติการขั้นเฉพาะทางในหัวข้อ “เทคโนโลยี : จากที่นี่ไปที่นั่น” ให้กับครูผู้สอนระดับปฐมวัยและระดับประถมศึกษาในโรงเรียนที่เข้าร่วมโครงการบ้านนักวิทยาศาสตร์น้อย ประเทศไทย ประจำปีงบประมาณ พ.ศ. 2568  1. เพื่อเป็นค่าใช้จ่ายในการขยายผลตามแนวทางของโครงบ้านนักวิยาศาสตร์น้อย ประเทศไทย   1. ระดับปฐมวัย เขตละ 10,000 บาท (หนึ่งหมื่นบาทถ้วน) 2. ระดับประถมศึกษา เขตละ 10,000 บาท (หนึ่งหมื่นบาทถ้วน)
</v>
          </cell>
          <cell r="F174">
            <v>0</v>
          </cell>
          <cell r="G174">
            <v>0</v>
          </cell>
          <cell r="H174">
            <v>0</v>
          </cell>
          <cell r="K174">
            <v>0</v>
          </cell>
          <cell r="L174">
            <v>0</v>
          </cell>
        </row>
        <row r="211">
          <cell r="A211">
            <v>3.7</v>
          </cell>
          <cell r="B211" t="str">
            <v>กิจกรรมส่งเสริมพื้นที่นวัตกรรมศึกษา</v>
          </cell>
          <cell r="C211" t="str">
            <v>20004 69 00150 00000</v>
          </cell>
        </row>
        <row r="212">
          <cell r="B212" t="str">
            <v xml:space="preserve"> งบดำเนินงาน 69112xx</v>
          </cell>
        </row>
        <row r="213">
          <cell r="A213" t="str">
            <v>3.7.1</v>
          </cell>
          <cell r="B213" t="str">
            <v>ค่าใช้จ่ายในการเดินทางเข้าร่วมประชุมเชิงปฏิบัติการขับเคลื่อนการดำเนินงานโรงเรียนในโครงการพัฒนาเด็กและเยาชนในถิ่นทุรกันดาร ตามพระราชดำริ สมเด็จพระกนิษฐาธิราชเจ้า    กรมสมเด็จพระเทพรัตนราชสุดาฯ สยามบรมราชกุมารี ระหว่างวันที่ 19-21 กันยายน 2569 ณ โรงแรมเอวาน่า บางนา กรุงเทพมหานคร</v>
          </cell>
          <cell r="C213" t="str">
            <v>ศธ 04002/ว16280 ลว.11/9/2026 โอนครั้งที่ 911</v>
          </cell>
          <cell r="F213">
            <v>3200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3200</v>
          </cell>
        </row>
        <row r="215">
          <cell r="A215">
            <v>3.8</v>
          </cell>
          <cell r="B215" t="str">
            <v xml:space="preserve">กิจกรรมจัดหาบุคลากรสนับสนุน การปฏิบัติงานให้ราชการ กิจกรรมย่อยครูผู้ทรงคุณค่าแห่งแผ่นดิน </v>
          </cell>
          <cell r="C215" t="str">
            <v xml:space="preserve">20004 69 00154 86190 </v>
          </cell>
        </row>
        <row r="216">
          <cell r="B216" t="str">
            <v xml:space="preserve"> งบรายจ่ายอื่น 6911500</v>
          </cell>
          <cell r="C216" t="str">
            <v xml:space="preserve">20004 3300 6300 5000006 </v>
          </cell>
        </row>
        <row r="217">
          <cell r="A217" t="str">
            <v>3.8.1</v>
          </cell>
          <cell r="B217" t="str">
            <v>ค่าตอบแทนการจ้างอัตราจ้างครูผู้ทรงคุณค่าแห่งแผ่นดิน งวดที่ 1 ระยะเวลา 4 เดือน (พฤศจิกายน 2568 – กุมภาพันธ์ 2569)  1 อัตรา 68,000 บาท</v>
          </cell>
          <cell r="C217" t="str">
            <v>ศธ 04002/ว47668 ลว.30/10/2025 โอนครั้งที่ 25</v>
          </cell>
          <cell r="F217">
            <v>17000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17000</v>
          </cell>
        </row>
        <row r="218">
          <cell r="A218" t="str">
            <v>3.8.1.1</v>
          </cell>
          <cell r="B218" t="str">
            <v>ครูผู้ทรงคุณค่าแห่งแผ่นดิน ครั้งที่ 2 ระยะเวลา 2 เดือน 14 วัน (14 พฤษภาคม 2569 – 30 มิถุนายน  2569)   จำนวน 1 อัตรา อัตราเดือนละ 17,000.-บาท  พฤษภาคม 2569 7,700 บาทจำนวนเงิน 42,500 บาท</v>
          </cell>
          <cell r="C218" t="str">
            <v>ศธ 04002/ว5850 ลว. 8/4/2026 โอนครั้งที่ 412</v>
          </cell>
        </row>
        <row r="219">
          <cell r="B219" t="str">
            <v>โอนไปตู้สาขาโทรศัพท์ และงบดำเนินงาน 92,700.-บาท (ตู้สาขา 34000+งบดำเนินงาน 58,700)</v>
          </cell>
          <cell r="C219" t="str">
            <v>โอนเปลี่ยนแปลง 2/2569 ลว. 28 ก.ย. 69</v>
          </cell>
        </row>
        <row r="223">
          <cell r="A223">
            <v>3.9</v>
          </cell>
          <cell r="B223" t="str">
            <v>กิจกรรมจัดหาบุคลากรสนับสนุนการปฏิบัติงานให้ราชการ (คืนครูสำหรับเด็กพิการ)</v>
          </cell>
          <cell r="C223" t="str">
            <v>20004 69 00154 00122</v>
          </cell>
        </row>
        <row r="224">
          <cell r="B224" t="str">
            <v xml:space="preserve"> งบรายจ่ายอื่น 6911500</v>
          </cell>
          <cell r="C224" t="str">
            <v>20004 3300 6300 5000001</v>
          </cell>
        </row>
        <row r="225">
          <cell r="A225" t="str">
            <v>3.9.1</v>
          </cell>
          <cell r="B225" t="str">
            <v xml:space="preserve">จ้างเหมาพี่เลี้ยงเด็กพิการ  จำนวน 36 อัตรา </v>
          </cell>
          <cell r="F225">
            <v>3720467.74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3720467.74</v>
          </cell>
        </row>
        <row r="226">
          <cell r="A226" t="str">
            <v>3.9.1.1</v>
          </cell>
          <cell r="B226" t="str">
            <v xml:space="preserve">จ้างเหมาพี่เลี้ยงเด็กพิการ  จำนวน 36 อัตรา ครั้งที่ 1 (ตุลาคม 68 -ม.ค 69) ค่าจ้าง 1,296,000 บาท </v>
          </cell>
          <cell r="C226" t="str">
            <v>ศธ 04002/ว47742 ลว 30 ตค 68 ครั้งที่ 34</v>
          </cell>
        </row>
        <row r="227">
          <cell r="A227" t="str">
            <v>3.9.1.2</v>
          </cell>
          <cell r="B227" t="str">
            <v xml:space="preserve">จ้างเหมาพี่เลี้ยงเด็กพิการ  จำนวน 39 อัตรา ครั้งที่ 2 (ตุลาคม 68 -ม.ค 69) ค่าจ้าง 270,300 บาท </v>
          </cell>
          <cell r="C227" t="str">
            <v>ศธ 04002/ว338 ลว 26 ก.พ. 69 ครั้งที่ 338</v>
          </cell>
        </row>
        <row r="228">
          <cell r="A228" t="str">
            <v>3.9.1.3</v>
          </cell>
          <cell r="B228" t="str">
            <v>จ้างเหมาพี่เลี้ยงเด็กพิการ    ระยะ 1 เดือน ครั้งที่ 3  เดือนมีนาคม 2569 จำนวนเงิน 351,000 บาท</v>
          </cell>
          <cell r="C228" t="str">
            <v>ศธ 04002/ว5159 ลว 26 มี.ค. 69 ครั้งที่ 397</v>
          </cell>
        </row>
        <row r="229">
          <cell r="A229" t="str">
            <v>3.9.1.4</v>
          </cell>
          <cell r="B229" t="str">
            <v>จ้างเหมาพี่เลี้ยงเด็กพิการ  ครั้งที่ 4 ระยะเวลา 2 เดือน 39 อัตรา เดือนเมษายน - พฤษภาคม 2569 จำนวนเงิน 702,000 บาท</v>
          </cell>
          <cell r="C229" t="str">
            <v>ศธ 04002/ว6217 ลว 17 เม.ย. 69 ครั้งที่ 429</v>
          </cell>
        </row>
        <row r="230">
          <cell r="A230" t="str">
            <v>3.9.1.5</v>
          </cell>
          <cell r="B230" t="str">
            <v>จ้างเหมาพี่เลี้ยงเด็กพิการ  ครั้งที่ 5 ระยะเวลา 1 เดือน 39 อัตรา เดือนมิถุนายน 2569 จำนวนเงิน 280,600 บาท</v>
          </cell>
          <cell r="C230" t="str">
            <v>ศธ 04002/ว    ลว 29 มิ.ย. 69 ครั้งที่ 670</v>
          </cell>
        </row>
        <row r="231">
          <cell r="A231" t="str">
            <v>3.9.1.6</v>
          </cell>
          <cell r="B231" t="str">
            <v>จ้างเหมาพี่เลี้ยงเด็กพิการ  ครั้งที่ 6 ระยะเวลา 1 เดือน 39 อัตรา เดือนกรกฎาคม 2569 จำนวนเงิน 351,000 บาท</v>
          </cell>
          <cell r="C231" t="str">
            <v>ศธ 04002/ว12574 ลว 22 ก.ค. 69 ครั้งที่ 749</v>
          </cell>
        </row>
        <row r="232">
          <cell r="A232" t="str">
            <v>3.9.1.6</v>
          </cell>
          <cell r="B232" t="str">
            <v>จ้างเหมาพี่เลี้ยงเด็กพิการ  ครั้งที่ 7 ระยะเวลา 2 เดือน 39 อัตรา เดือนสิงหาคม - กันยายน 2569 จำนวนเงิน 702,000 บาท</v>
          </cell>
          <cell r="C232" t="str">
            <v>ศธ 04002/ว15097 ลว 28 ส.ค. 69 ครั้งที่ 896</v>
          </cell>
        </row>
        <row r="234">
          <cell r="A234">
            <v>3.1</v>
          </cell>
          <cell r="B234" t="str">
            <v>กิจกรรมจัดหาบุคลากรสนับสนุนการปฏิบัติงานให้ราชการ (คืนครูสำหรับผู้จบการศึกษาขั้นพื้นฐาน)</v>
          </cell>
          <cell r="C234" t="str">
            <v>20004 69 00154 00153</v>
          </cell>
        </row>
        <row r="245">
          <cell r="B245" t="str">
            <v xml:space="preserve"> งบรายจ่ายอื่น 6911500</v>
          </cell>
          <cell r="C245" t="str">
            <v>20004 3300 6300 5000005</v>
          </cell>
        </row>
        <row r="247">
          <cell r="A247" t="str">
            <v>3.10.1</v>
          </cell>
          <cell r="B247" t="str">
            <v>ค่าจ้างบุคลากรปฏิบัติงานในสำนักงานเขตพื้นที่การศึกษาที่ขาดแคลน  จำนวน 4 อัตรา   ครั้งที่ 1  (ต.ค.68 - ม.ค 69 ) จำนวนเงิน 144,000.-บาท</v>
          </cell>
          <cell r="C247" t="str">
            <v>ศธ 04002/ว46527 ลว.14/ต.ค./2568 โอนครั้งที่ 3</v>
          </cell>
          <cell r="F247">
            <v>392706.44</v>
          </cell>
          <cell r="I247">
            <v>0</v>
          </cell>
          <cell r="J247">
            <v>0</v>
          </cell>
          <cell r="K247">
            <v>392706.44</v>
          </cell>
          <cell r="L247">
            <v>0</v>
          </cell>
        </row>
        <row r="248">
          <cell r="A248" t="str">
            <v>3.10.1.1</v>
          </cell>
          <cell r="B248" t="str">
            <v>ค่าจ้างบุคลากรปฏิบัติงานในสำนักงานเขตพื้นที่การศึกษาที่ขาดแคลน จำนวน 4 อัตรา   ครั้งที่ 2  ก.พ. 69 จำนวนเงิน 31,300.-บาท</v>
          </cell>
          <cell r="C248" t="str">
            <v>ศธ 04002/ว2505 ลว. 12 ก.พ. 69 โอนครั้งที่ 300</v>
          </cell>
        </row>
        <row r="249">
          <cell r="A249" t="str">
            <v>3.10.1.2</v>
          </cell>
          <cell r="B249" t="str">
            <v>ค่าจ้างบุคลากรปฏิบัติงานในสำนักงานเขตพื้นที่การศึกษาที่ขาดแคลน จำนวน 4 อัตรา   ครั้งที่ 3  (เดือนมีนาคม 69) จำนวนเงิน 36,000.-บาท</v>
          </cell>
          <cell r="C249" t="str">
            <v>ศธ 04002/ว   ลว. 26 มี.ค. 69 โอนครั้งที่ 401</v>
          </cell>
        </row>
        <row r="250">
          <cell r="A250" t="str">
            <v>3.10.1.3</v>
          </cell>
          <cell r="B250" t="str">
            <v>ค่าจ้างบุคลากรปฏิบัติงานในสำนักงานเขตพื้นที่การศึกษาที่ขาดแคลน จำนวน 4 อัตรา   ครั้งที่ 4  2 เดือน (เดือนเมษายน-พฤษภาคม 69) จำนวนเงิน 72,000.-บาท</v>
          </cell>
          <cell r="C250" t="str">
            <v>ศธ 04002/ว6368   ลว. 21 เม.ย. 69 โอนครั้งที่ 444</v>
          </cell>
        </row>
        <row r="251">
          <cell r="A251" t="str">
            <v>3.10.1.4</v>
          </cell>
          <cell r="B251" t="str">
            <v>ค่าจ้างบุคลากรปฏิบัติงานในสำนักงานเขตพื้นที่การศึกษาที่ขาดแคลน จำนวน 4 อัตรา   ครั้งที่ 5  1 เดือน (มิถุนายน 69) จำนวนเงิน 36,000.-บาท</v>
          </cell>
          <cell r="C251" t="str">
            <v>ศธ 04002/ว8935   ลว. 27 พ.ค. 69 โอนครั้งที่ 595</v>
          </cell>
        </row>
        <row r="252">
          <cell r="A252" t="str">
            <v>3.10.1.5</v>
          </cell>
          <cell r="B252" t="str">
            <v>ค่าจ้างบุคลากรปฏิบัติงานในสำนักงานเขตพื้นที่การศึกษาที่ขาดแคลน จำนวน 4 อัตรา   ครั้งที่ 6  3 เดือน (ก.ค. - ก.ย 69) จำนวนเงิน 108,000.-บาท</v>
          </cell>
          <cell r="C252" t="str">
            <v>ศธ 04002/ว11353   ลว. 7 ก.ค. 69 โอนครั้งที่ 688</v>
          </cell>
        </row>
        <row r="254">
          <cell r="A254" t="str">
            <v>3.10.2</v>
          </cell>
          <cell r="B254" t="str">
            <v xml:space="preserve">ค่าจ้างครูรายเดือนแก้ไขปัญหาสถานศึกษาขาดแคลนครูขั้นวิกฤต ค่าจ้าง 15,000บาท จำนวน 24 อัตรา ครั้งที่ 1(ต.ค.68 - ม.ค 69) จำนวนเงิน 1,440,000.-บาท   </v>
          </cell>
          <cell r="C254" t="str">
            <v>ศธ 04002/ว46527 ลว.14/ต.ค./2568 โอนครั้งที่ 3</v>
          </cell>
          <cell r="F254">
            <v>2798290.33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2798290.33</v>
          </cell>
        </row>
        <row r="255">
          <cell r="A255" t="str">
            <v>3.10.2.1</v>
          </cell>
          <cell r="B255" t="str">
            <v xml:space="preserve">ค่าจ้างครูรายเดือนแก้ไขปัญหาสถานศึกษาขาดแคลนครูขั้นวิกฤต ค่าจ้าง 15,000บาทจำนวน 24 อัตรา ครั้งที่ 2 ก.พ.69จำนวนเงิน 325,300.-บาท </v>
          </cell>
          <cell r="C255" t="str">
            <v>ศธ 04002/ว2505 ลว. 12 ก.พ. 69 โอนครั้งที่ 300</v>
          </cell>
        </row>
        <row r="256">
          <cell r="A256" t="str">
            <v>3.10.2.1</v>
          </cell>
          <cell r="B256" t="str">
            <v xml:space="preserve">ค่าจ้างครูรายเดือนแก้ไขปัญหาสถานศึกษาขาดแคลนครูขั้นวิกฤต ค่าจ้าง 15,000บาทจำนวน 24 อัตรา ครั้งที่ 3 (เดือนมีนาคม 2569) จำนวนเงิน 360,000.-บาท </v>
          </cell>
          <cell r="C256" t="str">
            <v>ศธ 04002/ว   ลว. 26 มี.ค. 69 โอนครั้งที่ 401</v>
          </cell>
        </row>
        <row r="260">
          <cell r="A260" t="str">
            <v>3.10.2.2</v>
          </cell>
          <cell r="B260" t="str">
            <v xml:space="preserve">ค่าจ้างครูรายเดือนแก้ไขปัญหาสถานศึกษาขาดแคลนครูขั้นวิกฤต ค่าจ้าง 15,000บาทจำนวน 24 อัตรา ครั้งที่ 4 (เดือนเมษายน - พฤษภาคม 2569) จำนวนเงิน 720,000.-บาท </v>
          </cell>
          <cell r="C260" t="str">
            <v>ศธ 04002/ว6368   ลว. 21 เม.ย. 69 โอนครั้งที่ 444</v>
          </cell>
        </row>
        <row r="262">
          <cell r="A262" t="str">
            <v>3.10.3</v>
          </cell>
          <cell r="B262" t="str">
            <v>ค่าจ้างสำหรับโครงการครูคลังสมอง ครั้งที่ 1  ระยะเวลา     6 เดือน (ตุลาคม 2568 ถึง มีนาคม 2569) อัตราละ 15,000.-บาท 180,000 บาท</v>
          </cell>
          <cell r="C262" t="str">
            <v>ศธ 04002/ว47688 ลว. 30 ต.ค. 68 โอนครั้งที่ 30</v>
          </cell>
          <cell r="F262">
            <v>240000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180000</v>
          </cell>
          <cell r="L262">
            <v>60000</v>
          </cell>
        </row>
        <row r="263">
          <cell r="A263" t="str">
            <v>3.10.3.1</v>
          </cell>
          <cell r="B263" t="str">
            <v>ค่าจ้างสำหรับโครงการครูคลังสมอง ครั้งที่ 2  ระยะเวลา 1 เดือน (เมษายน 2569) จำนวน 2 อัตราๆละ 15,000.-บาท จำนวนเงิน 30,000.-บาท</v>
          </cell>
          <cell r="C263" t="str">
            <v>ศธ 04002/ว5626 ลว. 2 เม.ย. 69 โอนครั้งที่ 408</v>
          </cell>
        </row>
        <row r="264">
          <cell r="A264" t="str">
            <v>3.10.3.2</v>
          </cell>
          <cell r="B264" t="str">
            <v>ค่าจ้างสำหรับโครงการครูคลังสมอง ครั้งที่ 3  ระยะเวลา  2 เดือน (พฤษภาคม - มิถุนายน 2569) 2 อัตราละ 15,000.-บาท  60,000 บาท</v>
          </cell>
          <cell r="C264" t="str">
            <v>ศธ 04002/ว6694 ลว. 23 เม.ย.69 โอนครั้งที่ 458</v>
          </cell>
        </row>
        <row r="265">
          <cell r="A265" t="str">
            <v>3.10.3.3</v>
          </cell>
          <cell r="B265" t="str">
            <v>โอนเงินกลับคืนส่วนกลาง ครั้งที่ 651 จำนวน -30,000บาท</v>
          </cell>
          <cell r="C265" t="str">
            <v>ศธ 04002/ว10146 ลว. 18 มิ.ย. 69 โอนครั้งที่ 651</v>
          </cell>
        </row>
        <row r="266">
          <cell r="A266">
            <v>3.11</v>
          </cell>
          <cell r="B266" t="str">
            <v>กิจกรรมจัดหาบุคลากรสนับสนุนการปฏิบัติงานให้ราชการ (กิจกรรมย่อยคืนครูให้นักเรียนสำหรับโรงเรียนปกติ)</v>
          </cell>
          <cell r="C266" t="str">
            <v>20004 69 00154 87195</v>
          </cell>
        </row>
        <row r="268">
          <cell r="A268">
            <v>1</v>
          </cell>
          <cell r="B268" t="str">
            <v xml:space="preserve"> งบรายจ่ายอื่น 6911500</v>
          </cell>
          <cell r="C268" t="str">
            <v>20004 3300 6300 5000007</v>
          </cell>
        </row>
        <row r="270">
          <cell r="A270" t="str">
            <v>3.11.1</v>
          </cell>
          <cell r="B270" t="str">
            <v xml:space="preserve">ค่าจ้างเหมาธุรการโรงเรียนรายเดิมจ้างต่อเนื่อง  อัตราละ 15,000.00 บาท จำนวน 32 อัตรา  ครั้งที่ 1  (ต.ค.68 - 31 มค 69) จำนวนเงิน 1,920,000.-บาท </v>
          </cell>
          <cell r="C270" t="str">
            <v>ศธ 04002/ว4543ลว.31/ต.ค./2023 โอนครั้งที่ 14</v>
          </cell>
          <cell r="F270">
            <v>5714148.3899999997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5714148.3899999997</v>
          </cell>
        </row>
        <row r="271">
          <cell r="A271" t="str">
            <v>3.11.1.1</v>
          </cell>
          <cell r="B271" t="str">
            <v xml:space="preserve">ค่าจ้างธุรการโรงเรียนรายเดิมจ้างต่อเนื่อง  ค่าจ้าง 15,000.00 บาท จำนวน 32 อัตรา ครั้งที่ 2  (ก.พ. 69 - มี.ค 69) จำนวนเงิน 945,000.-บาท </v>
          </cell>
          <cell r="C271" t="str">
            <v>ศธ 04002/ว    ลว. 6  ก.พ. 69 โอนครั้งที่ 278</v>
          </cell>
        </row>
        <row r="272">
          <cell r="A272" t="str">
            <v>3.11.1.3</v>
          </cell>
          <cell r="B272" t="str">
            <v xml:space="preserve">ค่าจ้างธุรการโรงเรียนรายเดิมจ้างต่อเนื่อง  ค่าจ้าง 15,000.00 บาท จำนวน 32 อัตรา ครั้งที่ 3  (เม.ย.69-พ.ค.69) จำนวนเงิน 958,600.-บาท </v>
          </cell>
          <cell r="C272" t="str">
            <v>ศธ 04002/ว6304 ลว. 20 เม.ย. 69 โอนครั้งที่ 437</v>
          </cell>
        </row>
        <row r="273">
          <cell r="A273" t="str">
            <v>3.11.1.4</v>
          </cell>
          <cell r="B273" t="str">
            <v xml:space="preserve">ค่าจ้างธุรการโรงเรียนรายเดิมจ้างต่อเนื่อง  ค่าจ้าง 15,000.00 บาท จำนวน 32 อัตรา ครั้งที่ 1  (มิ.ย. 69) จำนวนเงิน 480,000.-บาท </v>
          </cell>
          <cell r="C273" t="str">
            <v>ศธ 04002/ว9737 ลว. 10 มิ.ย. 69 โอนครั้งที่ 627</v>
          </cell>
        </row>
        <row r="274">
          <cell r="A274" t="str">
            <v>3.11.1.5</v>
          </cell>
          <cell r="B274" t="str">
            <v xml:space="preserve">ค่าจ้างธุรการโรงเรียนรายเดิมจ้างต่อเนื่อง  ค่าจ้าง 15,000.00 บาท จำนวน 32 อัตรา ครั้งที่ 5  (ก.ค. - ก.ย. 69) จำนวนเงิน 1,420,800.-บาท </v>
          </cell>
          <cell r="C274" t="str">
            <v>ศธ 04002/ว12518 ลว. 21 ก.ค. 69 โอนครั้งที่ 741</v>
          </cell>
        </row>
        <row r="276">
          <cell r="A276" t="str">
            <v>3.11.2</v>
          </cell>
          <cell r="B276" t="str">
            <v>ค่าจ้างเหมาธุรการโรงเรียนรายเดิมจ้างต่อเนื่อง อัตราละ 9,000.-บาท  จำนวน 20 อัตรา ครั้งที่ 1  (ตค 68 -มีค 69) จำนวนเงิน  720,000.-บาท</v>
          </cell>
          <cell r="C276" t="str">
            <v>ศธ 04002/ว4236 ลว.25 ตค 67 โอนครั้งที่ 14</v>
          </cell>
          <cell r="F276">
            <v>2013574.19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2013574.19</v>
          </cell>
        </row>
        <row r="277">
          <cell r="A277" t="str">
            <v>3.11.2.1</v>
          </cell>
          <cell r="B277" t="str">
            <v>ค่าจ้างเหมาธุรการโรงเรียนรายเดิมจ้างต่อเนื่อง อัตราละ 9,000.-บาท  จำนวน 20 อัตรา ครั้งที่ 2  (ก.พ. 69 -มี.ค 69) จำนวนเงิน  342,000.-บาท</v>
          </cell>
          <cell r="C277" t="str">
            <v>ศธ 04002/ว    ลว. 6  ก.พ. 69 โอนครั้งที่ 278</v>
          </cell>
        </row>
        <row r="278">
          <cell r="A278" t="str">
            <v>3.11.2.2</v>
          </cell>
          <cell r="B278" t="str">
            <v>ค่าจ้างเหมาธุรการโรงเรียนรายเดิมจ้างต่อเนื่อง อัตราละ 9,000.-บาท  จำนวน 20 อัตรา ครั้งที่ 3  (เม.ย.-พ.ค. 69) จำนวนเงิน  336,800.-บาท</v>
          </cell>
          <cell r="C278" t="str">
            <v>ศธ 04002/ว6304 ลว. 20 เม.ย. 69 โอนครั้งที่ 437</v>
          </cell>
        </row>
        <row r="279">
          <cell r="A279" t="str">
            <v>3.11.2.3</v>
          </cell>
          <cell r="B279" t="str">
            <v>ค่าจ้างเหมาธุรการโรงเรียนรายเดิมจ้างต่อเนื่อง อัตราละ 9,000.-บาท  จำนวน 20 อัตรา ครั้งที่ 4  (มิ.ย. 69) จำนวนเงิน 180,000.-บาท</v>
          </cell>
          <cell r="C279" t="str">
            <v>ศธ 04002/ว9737 ลว. 10 มิ.ย. 69 โอนครั้งที่ 627</v>
          </cell>
        </row>
        <row r="280">
          <cell r="B280" t="str">
            <v>ค่าจ้างเหมาธุรการโรงเรียนรายเดิมจ้างต่อเนื่อง อัตราละ 9,000.-บาท  จำนวน 20 อัตรา ครั้งที่ 5  (ก.ค. - ก.ย. 69) จำนวนเงิน 470,800.-บาท</v>
          </cell>
          <cell r="C280" t="str">
            <v>ศธ 04002/ว12518 ลว. 21 ก.ค. 69 โอนครั้งที่ 741</v>
          </cell>
        </row>
        <row r="282">
          <cell r="A282" t="str">
            <v>3.11.3</v>
          </cell>
          <cell r="B282" t="str">
            <v>ค่าจ้างนักการภารโรง ค่าจ้าง 9,000.-บาท จำนวน 63 อัตรา  ครั้งที่ 1  (ตค 68 - มค 69) จำนวนเงิน 2,268,000 บาท</v>
          </cell>
          <cell r="C282" t="str">
            <v>ศธ 04002/ว4236 ลว.25 ตค 67 โอนครั้งที่ 14</v>
          </cell>
          <cell r="F282">
            <v>6539374.1900000004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6539374.1900000004</v>
          </cell>
        </row>
        <row r="283">
          <cell r="A283" t="str">
            <v>3.11.3.1</v>
          </cell>
          <cell r="B283" t="str">
            <v xml:space="preserve">นักการภารโรง จำนวน 65 อัตรา ครั้งที่ 2 (ก.พ.69-มี.ค.69) ค่าจ้าง 1,095,900.-บาท  </v>
          </cell>
          <cell r="C283" t="str">
            <v>ศธ 04002/ว    ลว. 6 ก.พ. 69 ครั้งที่ 278</v>
          </cell>
        </row>
        <row r="284">
          <cell r="A284" t="str">
            <v>3.11.3.2</v>
          </cell>
          <cell r="B284" t="str">
            <v>ค่าจ้างเหมาบริการนักการภารโรง อัตราละ 9,000.-บาท จำนวน 65 อัตรา ครั้งที่ 3 ระยะเวลา 2 เดือน (เม.ย.69 - พ.ค. 69)  จำนวนเงิน 1,101,800.-บาท</v>
          </cell>
          <cell r="C284" t="str">
            <v>ศธ 04002/ว6304 ลว. 20 เม.ย. 69 โอนครั้งที่ 437</v>
          </cell>
        </row>
        <row r="285">
          <cell r="A285" t="str">
            <v>3.11.3.3</v>
          </cell>
          <cell r="B285" t="str">
            <v>ค่าจ้างเหมาบริการนักการภารโรง อัตราละ 9,000.-บาท จำนวน 65 อัตรา ครั้งที่ 4 ระยะเวลา 1 เดือน (มิ.ย. 69)  จำนวนเงิน 585,000.-บาท</v>
          </cell>
          <cell r="C285" t="str">
            <v>ศธ 04002/ว9737 ลว. 10 มิ.ย. 69 โอนครั้งที่ 627</v>
          </cell>
        </row>
        <row r="287">
          <cell r="A287" t="str">
            <v>3.11.3.3</v>
          </cell>
          <cell r="B287" t="str">
            <v>ค่าจ้างเหมาบริการนักการภารโรง อัตราละ 9,000.-บาท จำนวน 65 อัตรา ครั้งที่ 5 ระยะเวลา 3 เดือน (ก.ค.- ก.ย. 69)  จำนวนเงิน 1,578,100.-บาท</v>
          </cell>
          <cell r="C287" t="str">
            <v>ศธ 04002/ว12518 ลว. 21 ก.ค. 69 โอนครั้งที่ 741</v>
          </cell>
        </row>
        <row r="289">
          <cell r="A289" t="str">
            <v>3.11.4</v>
          </cell>
          <cell r="B289" t="str">
            <v xml:space="preserve">นักการภารโรง กรณีทดแทนลูกจ้างประจำเกษียณอายุ เมื่อสิ้นปีงบประมาณ พ.ศ. 2568 หรือว่างลงโดยเหตุอื่นระหว่างปีงบประมาณ         พ.ศ. 2568 ระยะเวลา 2 เดือน (ธันวาคม 2568 - มกราคม 2569) ครั้งที่ 2 </v>
          </cell>
          <cell r="C289" t="str">
            <v>ศธ 04002/ว50636 ลว. 16 ธ.ค 68 โอนครั้งที่ 153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</row>
        <row r="290">
          <cell r="B290" t="str">
            <v>โอนไปเครื่องปรับอากาศ (36000)</v>
          </cell>
          <cell r="C290" t="str">
            <v>โอนเปลี่ยนแลง 2/69 ลว 28 ก.ย. 69</v>
          </cell>
        </row>
        <row r="291"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</row>
        <row r="294">
          <cell r="A294">
            <v>2</v>
          </cell>
          <cell r="B294" t="str">
            <v xml:space="preserve"> งบรายจ่ายอื่น 6911500</v>
          </cell>
          <cell r="C294" t="str">
            <v>20004 31006100 5000027</v>
          </cell>
        </row>
        <row r="295">
          <cell r="A295" t="str">
            <v>3.11.2.1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</row>
        <row r="296">
          <cell r="A296" t="str">
            <v>3.11.2.2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</row>
        <row r="298">
          <cell r="A298">
            <v>3.12</v>
          </cell>
          <cell r="B298" t="str">
            <v xml:space="preserve">กิจกรรมการยกระดับคุณภาพการเรียนรู้ภาษาไทย  </v>
          </cell>
          <cell r="C298" t="str">
            <v>20004 69 96778 00000</v>
          </cell>
        </row>
        <row r="299">
          <cell r="B299" t="str">
            <v xml:space="preserve"> งบรายจ่ายอื่น 6911500</v>
          </cell>
          <cell r="C299" t="str">
            <v>20004 31006100 5000029</v>
          </cell>
        </row>
        <row r="300">
          <cell r="A300" t="str">
            <v>3.10.1</v>
          </cell>
          <cell r="B300" t="str">
            <v xml:space="preserve">ค่าใช้จ่ายในการเดินทางเข้าร่วมประชุมอบรมเชิงปฏิบัติการพัฒนาองค์ความรู้เพื่อเสริมสร้างศักยภาพการจัดการเรียนการสอนด้านการอ่านและการเขียนภาษาไทยสำหรับครูสอนภาษาไทย ชั้นประถมศึกษาปีที่ 5-6 ระหว่างวันที่ 29 เมษายน - 2 พฤษภาคม 2567  ณ โรงแรมเอเชียแอร์พอร์ท จังหวัดปทุมธานี </v>
          </cell>
          <cell r="C300" t="str">
            <v>ศธ 04002/ว2546 ลว 24 มิย 67 โอนครั้งที่ 152</v>
          </cell>
        </row>
        <row r="304">
          <cell r="A304">
            <v>4</v>
          </cell>
          <cell r="B304" t="str">
            <v xml:space="preserve">โครงการเสริมสร้างระเบียบวินัย คุณธรรมและจริยธรรมและคุณลักษณะอันพึงประสงค์  </v>
          </cell>
          <cell r="C304" t="str">
            <v>20004 31006200</v>
          </cell>
        </row>
        <row r="305">
          <cell r="B305" t="str">
            <v>งบรายจ่ายอื่น 6911500</v>
          </cell>
          <cell r="C305" t="str">
            <v xml:space="preserve">20004 31006200 </v>
          </cell>
        </row>
        <row r="306">
          <cell r="A306">
            <v>4.0999999999999996</v>
          </cell>
          <cell r="B306" t="str">
            <v xml:space="preserve">กิจกรรมส่งเสริมกิจกรรมนักเรียนเพื่อเสริมสร้างคุณธรรม จริยธรรม และลักษณะที่พึงประสงค์ </v>
          </cell>
          <cell r="C306" t="str">
            <v>20004 69 5203900000</v>
          </cell>
        </row>
        <row r="307">
          <cell r="B307" t="str">
            <v>งบรายจ่ายอื่น 6911500</v>
          </cell>
          <cell r="C307" t="str">
            <v>20004 31006200 5000003</v>
          </cell>
        </row>
        <row r="308">
          <cell r="B308" t="str">
            <v>ค่าใช้จ่ายในการเดินทางสำหรับคณะทำงานและผู้เข้าร่วมการอบรมสัมมนาสภานักเรียน ระดับประเทศ ประจำปี 2566 "สภานักเรียน สพฐ. สานต่อแนวทางที่สร้างสรรค์เรียนรู้อย่างเท่าทัน มุ่งมันประชาธิปไตย"  ระหว่างวันที่ 9 – 14 มกราคม 2566 ณ โรงแรมเดอะพาลาสโซ กรุงเทพมหานคร</v>
          </cell>
          <cell r="C308" t="str">
            <v xml:space="preserve">ศธ 04002/ว2221 ลว. 5 มิย 2567 โอนครั้งที่ 86  </v>
          </cell>
        </row>
        <row r="309">
          <cell r="B309" t="str">
            <v xml:space="preserve">เข้าร่วมประชุมเชิงปฏิบัติการโครงการลูกเสือดิจิทัล เพื่อการศึกษาขั้นพื้นฐาน  ระหว่างวันที่ 15 - 18 กรกฎาคม 2567 ณ โรงแรมเดอะพาลาสโซ กรุงเทพมหานคร </v>
          </cell>
          <cell r="C309" t="str">
            <v>ศธ 04002/ว2796 ลว.2 ก.ค. 2567 โอนครั้งที่ 175</v>
          </cell>
        </row>
        <row r="310">
          <cell r="B310" t="str">
            <v>งบรายจ่ายอื่น 6911500</v>
          </cell>
          <cell r="C310" t="str">
            <v>20004 31006200 5000001</v>
          </cell>
        </row>
        <row r="311">
          <cell r="A311" t="str">
            <v>4.1.3</v>
          </cell>
          <cell r="B311" t="str">
            <v>ค่าใช้จ่ายดำเนินงานโครงการนักธุรกิจน้อยมีคุณธรรมนำสู่เศรษฐกิจสร้างสรรค์  รร ประชาธิปัตย์</v>
          </cell>
          <cell r="C311" t="str">
            <v>ศธ 04002/ว3577 ลว.15 ส.ค. 2567 โอนครั้งที่ 351</v>
          </cell>
        </row>
        <row r="313">
          <cell r="B313" t="str">
            <v xml:space="preserve">กิจกรรมส่งเสริมคุณธรรม จริยธรรมและคุณลักษณะอันพึงประสงค์และค่านิยมของชาติ            </v>
          </cell>
          <cell r="C313" t="str">
            <v>20004 69 86179 00000</v>
          </cell>
        </row>
        <row r="314">
          <cell r="B314" t="str">
            <v>งบรายจ่ายอื่น 6911500</v>
          </cell>
        </row>
        <row r="315">
          <cell r="A315" t="str">
            <v>4.2.1</v>
          </cell>
          <cell r="B315" t="str">
            <v xml:space="preserve">ค่าใช้จ่ายดำเนินงานโครงการโรงเรียนคุณธรรม สพฐ. เพื่อเป็นค่าใช้จ่ายในการเดินทางเข้าร่วมประชุมปฏิบัติการพัฒนาโรงเรียนในโครงการกองทุนพัฒนาเด็กและเยาวชนในถิ่นทุรกันดาร ตามพระราชดำริ สมเด็จพระกนิษฐาธิราชเจ้ากรมสมเด็จพระเทพรัตนราชสุดาฯ สยามบรมราชกุมารี ระหว่างวันที่ 11 - 13 ธันวาคม 2565 ณ โรงแรมเอเชียแอร์พอร์ต จังหวัดปทุมธานี       </v>
          </cell>
          <cell r="C315" t="str">
            <v>ศธ 04002/ว58 ลว. 9 มค 66 โอนครั้งที่ 176</v>
          </cell>
          <cell r="F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6">
          <cell r="A316" t="str">
            <v>4.2.2</v>
          </cell>
          <cell r="B316" t="str">
            <v xml:space="preserve">ค่าใช้จ่ายในการเดินทางเข้าร่วมประชุมปฏิบัติการจัดทำแผนขับเคลื่อนโครงการโรงเรียนคุณธรรม สพฐ. สำหรับทีมเคลื่อนที่เร็ว (Rovig  Team : RT) ประจำปีงบประมาณ พ.ศ. 2566  ระหว่างวันที่ 14 - 16 กรกฎาคม  2566 ณ โรงแรมเอวาน่า กรุงเทพมหานคร </v>
          </cell>
          <cell r="C316" t="str">
            <v>ศธ 04002/ว3099 ลว. 3 สค 66 โอนครั้งที่ 719</v>
          </cell>
          <cell r="F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</row>
        <row r="320">
          <cell r="A320">
            <v>5</v>
          </cell>
          <cell r="B320" t="str">
            <v>โครงการโรงเรียนคุณภาพ</v>
          </cell>
          <cell r="C320" t="str">
            <v>20004 3300 B800</v>
          </cell>
        </row>
        <row r="321">
          <cell r="C321" t="str">
            <v>20004 3320 B800 2000000</v>
          </cell>
        </row>
        <row r="322">
          <cell r="B322" t="str">
            <v>งบลงทุน   69113xx</v>
          </cell>
        </row>
        <row r="325">
          <cell r="A325">
            <v>5.0999999999999996</v>
          </cell>
          <cell r="B325" t="str">
            <v xml:space="preserve">กิจกรรมขับเคลื่อนโรงเรียนคุณภาพ  </v>
          </cell>
          <cell r="C325" t="str">
            <v>20004 69 00132 00000</v>
          </cell>
        </row>
        <row r="326">
          <cell r="B326" t="str">
            <v>งบดำเนินงาน  69112xx</v>
          </cell>
          <cell r="C326" t="str">
            <v>20004 3320 B800 2000000</v>
          </cell>
        </row>
        <row r="327">
          <cell r="A327" t="str">
            <v>5.1.1</v>
          </cell>
          <cell r="B327" t="str">
            <v>ค่าใช้จ่ายในการบริหารจัดสอบการประเมินความสามารถด้านการอ่านของผู้เรียน (RT) ชั้นประถมศึกษาปีที่ 1 และการประเมินคุณภาพผู้เรียน (NT) ชั้นประถมศึกษาปีที่ 3 ปีการศึกษา 2568 สำหรับโรงเรียนโครงการ 1 อำเภอ 1 โรงเรียนคุณภาพ</v>
          </cell>
          <cell r="C327" t="str">
            <v>ศธ 04002/ว1385 ลว. 28 ม.ค.69 โอนครั้งที่ 259</v>
          </cell>
          <cell r="F327">
            <v>12800</v>
          </cell>
          <cell r="G327">
            <v>0</v>
          </cell>
          <cell r="H327">
            <v>0</v>
          </cell>
          <cell r="K327">
            <v>12800</v>
          </cell>
          <cell r="L327">
            <v>0</v>
          </cell>
        </row>
        <row r="328">
          <cell r="A328" t="str">
            <v>5.1.2</v>
          </cell>
          <cell r="B328" t="str">
            <v>ค่าใช้จ่ายในการเดินทางเข้าร่วมการประชุมเชิงปฏิบัติการผู้รับผิดชอบ โครงการ 1 อำเภอ 1 โรงเรียนคุณภาพประจำปีงบประมาณ พ.ศ. 2569 ระหว่างวันที่ 16 – 18 มีนาคม 2569 ณ โรงแรมริเวอร์ไซด์ กรุงเทพมหานค</v>
          </cell>
          <cell r="C328" t="str">
            <v>ศธ 04002/ว5137 ลว. 25 มี.ค.69 โอนครั้งที่ 390</v>
          </cell>
          <cell r="F328">
            <v>1000</v>
          </cell>
          <cell r="G328">
            <v>0</v>
          </cell>
          <cell r="H328">
            <v>0</v>
          </cell>
          <cell r="K328">
            <v>1000</v>
          </cell>
          <cell r="L328">
            <v>0</v>
          </cell>
        </row>
        <row r="329">
          <cell r="A329" t="str">
            <v>5.1.3</v>
          </cell>
          <cell r="B329" t="str">
            <v xml:space="preserve">ค่าจ้างครูผู้สอนภาษาอังกฤษและภาษาจีน ภาคเรียนที่ 2 ปีการศึกษา 2568 ระยะเวลา  6  เดือน (ตค 68 - มีค 69)  จำนวน 4 อัตราเดือนละ 27,000.-บาท จำนวนเงิน 648,000.-บาท </v>
          </cell>
          <cell r="C329" t="str">
            <v>ศธ 04002/ว47396 ลว. 27 ต.ค.68 ครั้งที่ 16</v>
          </cell>
          <cell r="F329">
            <v>1134000</v>
          </cell>
          <cell r="G329">
            <v>0</v>
          </cell>
          <cell r="H329">
            <v>0</v>
          </cell>
          <cell r="K329">
            <v>0</v>
          </cell>
          <cell r="L329">
            <v>1134000</v>
          </cell>
        </row>
        <row r="330">
          <cell r="A330" t="str">
            <v>5.1.3.1</v>
          </cell>
          <cell r="B330" t="str">
            <v xml:space="preserve">ค่าจ้างครูผู้สอนภาษาอังกฤษและภาษาจีน ภาคเรียนที่ 1 ปีการศึกษา 2569  (ครั้งที่ 2) ระยะเวลา 3 เดือน (เม.ย. 69 - 30 มิ.ย. 69) อัตราเดือนล 27,000 บาท จำนวนเงิน 243,000.-บาท </v>
          </cell>
          <cell r="C330" t="str">
            <v>ศธ 04002/ว6268 ลว. 20 เม.ย. 69 ครั้งที่ 433</v>
          </cell>
        </row>
        <row r="332">
          <cell r="A332" t="str">
            <v>5.1.4</v>
          </cell>
          <cell r="B332" t="str">
            <v>ค่าใช้จ่ายในการเดินทางเข้ารับการอบรมเชิงปฏิบัติการพัฒนาศักยภาพผู้รับผิดชอบโครงการ 1 อำเภอ 1 โรงเรียนคุณภาพ  สู่มาตรฐาน Google Certified Educator (GCE)  ระหว่างวันที่ 26 – 29 เมษายน 2569 ณ โรงแรมบางกอกพาเลส กรุงเทพมหานคร</v>
          </cell>
          <cell r="C332" t="str">
            <v>ศธ 04002/ว6769  ลว. 29 เม.ย. 69 ครั้งที่ 459</v>
          </cell>
          <cell r="F332">
            <v>1000</v>
          </cell>
          <cell r="G332">
            <v>0</v>
          </cell>
          <cell r="H332">
            <v>0</v>
          </cell>
          <cell r="K332">
            <v>1000</v>
          </cell>
          <cell r="L332">
            <v>0</v>
          </cell>
        </row>
        <row r="333">
          <cell r="A333" t="str">
            <v>5.1.5</v>
          </cell>
          <cell r="B333" t="str">
            <v xml:space="preserve">เพื่อเป็นค่าใช้จ่ายในการเดินทางเข้าร่วมการอบรมเชิงปฏิบัติการพัฒนาศักยภาพครูและบุคลากรทางการศึกษา สู่มาตรฐาน Google Certified Educator (GCE)  ระหว่างวันที่ 4 – 6 มิถุนายน 2569 ณ โรงแรมบางกอกพาเลส กรุงเทพมหานคร  </v>
          </cell>
          <cell r="C333" t="str">
            <v>ศธ 04002/ว8897  ลว. 27 พ.ค. 69 ครั้งที่ 588</v>
          </cell>
          <cell r="F333">
            <v>1000</v>
          </cell>
          <cell r="G333">
            <v>0</v>
          </cell>
          <cell r="H333">
            <v>0</v>
          </cell>
          <cell r="K333">
            <v>1000</v>
          </cell>
          <cell r="L333">
            <v>0</v>
          </cell>
        </row>
        <row r="334">
          <cell r="A334" t="str">
            <v>5.1.5</v>
          </cell>
          <cell r="B334" t="str">
            <v xml:space="preserve">ค่าใช้จ่ายในการเดินทางเข้าร่วมการประชุมเชิงปฏิบัติการพัฒนาศักยภาพ School Partner (SP) ภาครัฐ ในโครงการคอนเน็กซ์อีดี ประจำปี พ.ศ. 2569 ระหว่างวันที่ 11 – 13 มิถุนายน 2569 ณ โรงแรมดิ ไอเดิล โฮเท็ล แอนด์ เรสซิเด็นซ์  </v>
          </cell>
          <cell r="C334" t="str">
            <v>ศธ 04002/ว8960 ลว. 28 พ.ค. 69 ครั้งที่ 593</v>
          </cell>
          <cell r="F334">
            <v>1000</v>
          </cell>
          <cell r="G334">
            <v>0</v>
          </cell>
          <cell r="H334">
            <v>0</v>
          </cell>
          <cell r="K334">
            <v>1000</v>
          </cell>
          <cell r="L334">
            <v>0</v>
          </cell>
        </row>
        <row r="335">
          <cell r="A335" t="str">
            <v>5.1.6</v>
          </cell>
          <cell r="B335" t="str">
            <v xml:space="preserve">ค่าใช้จ่ายในการดำเนินการส่งเสริม สนับสนุน และยกระดับคุณภาพการจัดการศึกษาของสถานศึกษา  โครงการ 1 อำเภอ 1 โรงเรียนคุณภาพ      </v>
          </cell>
          <cell r="C335" t="str">
            <v>ศธ 04002/ว41380 ลว. 29 ก.ค.68 ครั้งที่ 760</v>
          </cell>
          <cell r="F335">
            <v>0</v>
          </cell>
          <cell r="G335">
            <v>0</v>
          </cell>
          <cell r="H335">
            <v>0</v>
          </cell>
          <cell r="K335">
            <v>0</v>
          </cell>
          <cell r="L335">
            <v>0</v>
          </cell>
        </row>
        <row r="336">
          <cell r="A336" t="str">
            <v>5.1.7</v>
          </cell>
          <cell r="B336" t="str">
            <v xml:space="preserve">ค่าใช้จ่ายในการเดินทางเข้าร่วมการอบรมเชิงปฏิบัติการพัฒนาสมรรถนะศึกษานิเทศก์ ผู้นำเทคโนโลยี เพื่อการบริหารจัดการและการเรียนรู้  โครงการ 1 อำเภอ 1 โรงเรียนคุณภาพ ระหว่างวันที่ 12 – 13 มิถุนายน 2568 ณ โรงแรมริเวอร์ไซด์ กรุงเทพมหานคร </v>
          </cell>
          <cell r="C336" t="str">
            <v>ศธ 04002/ว2721 ลว. 19 มิ.ย.68 ครั้งที่ 598</v>
          </cell>
          <cell r="F336">
            <v>0</v>
          </cell>
          <cell r="G336">
            <v>0</v>
          </cell>
          <cell r="H336">
            <v>0</v>
          </cell>
          <cell r="K336">
            <v>0</v>
          </cell>
          <cell r="L336">
            <v>0</v>
          </cell>
        </row>
        <row r="337">
          <cell r="A337" t="str">
            <v>5.1.8</v>
          </cell>
          <cell r="B337" t="str">
            <v xml:space="preserve">ค่าใช้จ่ายในการพัฒนาคุณภาพเชิงระบบที่สอดคล้องกับบริบทและประเด็นการพัฒนาที่ได้จากการใช้เครื่องมือแบบสะท้อนคุณภาพของสถานศึกษา โครการ 1 อำเภอ 1 โรงเรียนคุณภาพ </v>
          </cell>
          <cell r="C337" t="str">
            <v>ศธ 04002/ว41320  ลว. 25 ก.ค.68 ครั้งที่ 754</v>
          </cell>
          <cell r="F337">
            <v>0</v>
          </cell>
          <cell r="G337">
            <v>0</v>
          </cell>
          <cell r="H337">
            <v>0</v>
          </cell>
          <cell r="K337">
            <v>0</v>
          </cell>
          <cell r="L337">
            <v>0</v>
          </cell>
        </row>
        <row r="339">
          <cell r="A339">
            <v>5.2</v>
          </cell>
          <cell r="B339" t="str">
            <v>กิจกรรมการยกระดับคุณภาพการศึกษาเพื่อขับเคลื่อนโรงเรียนคุณภาพ</v>
          </cell>
          <cell r="C339" t="str">
            <v>20004 69 00133 00000</v>
          </cell>
        </row>
        <row r="340">
          <cell r="B340" t="str">
            <v>ค่าครุภัณฑ์   6911310</v>
          </cell>
        </row>
        <row r="341">
          <cell r="B341" t="str">
            <v>ครุภัณฑ์  สำนักงาน 120611</v>
          </cell>
        </row>
        <row r="342">
          <cell r="A342" t="str">
            <v>5.1.1</v>
          </cell>
          <cell r="B342" t="str">
            <v>โต๊ะเก้าอี้นักเรียน สำหรับนักเรียนประถมศึกษา</v>
          </cell>
          <cell r="C342" t="str">
            <v>ที่ ศธ 04087/ว49453/25 พย 68 ครั้งที่ 104</v>
          </cell>
        </row>
        <row r="343">
          <cell r="A343" t="str">
            <v>1)</v>
          </cell>
          <cell r="B343" t="str">
            <v>โรงเรียนวัดแสงสรรค์</v>
          </cell>
          <cell r="C343" t="str">
            <v>200043300B8003110429</v>
          </cell>
          <cell r="F343">
            <v>15000</v>
          </cell>
          <cell r="G343">
            <v>0</v>
          </cell>
          <cell r="H343">
            <v>0</v>
          </cell>
          <cell r="K343">
            <v>0</v>
          </cell>
          <cell r="L343">
            <v>15000</v>
          </cell>
        </row>
        <row r="344">
          <cell r="A344" t="str">
            <v>5.1.2</v>
          </cell>
          <cell r="B344" t="str">
            <v>โต๊ะเก้าอี้นักเรียน สำหรับนักเรียนก่อนประถมศึกษา</v>
          </cell>
          <cell r="C344" t="str">
            <v>ที่ ศธ 04087/ว49453/25 พย 68 ครั้งที่ 104</v>
          </cell>
        </row>
        <row r="345">
          <cell r="A345" t="str">
            <v>1)</v>
          </cell>
          <cell r="B345" t="str">
            <v>โรงเรียนวัดจตุพิธวราวาส</v>
          </cell>
          <cell r="C345" t="str">
            <v>200043300B8003110430</v>
          </cell>
          <cell r="F345">
            <v>14000</v>
          </cell>
          <cell r="G345">
            <v>0</v>
          </cell>
          <cell r="H345">
            <v>0</v>
          </cell>
          <cell r="K345">
            <v>0</v>
          </cell>
          <cell r="L345">
            <v>14000</v>
          </cell>
        </row>
        <row r="357">
          <cell r="A357">
            <v>5.3</v>
          </cell>
          <cell r="B357" t="str">
            <v>กิจกรรมการยกระดับคุณภาพการศึกษาสำหรับโรงเรียนคุณภาพตามนโยบาย 1 อำเภอ 1 โรงเรียนคุณภาพ</v>
          </cell>
          <cell r="C357" t="str">
            <v>20004 69 00134 00000</v>
          </cell>
        </row>
        <row r="358">
          <cell r="A358" t="str">
            <v>5.3.1</v>
          </cell>
          <cell r="B358" t="str">
            <v>ค่าครุภัณฑ์   6911310</v>
          </cell>
          <cell r="C358" t="str">
            <v xml:space="preserve">20004 3300B800 </v>
          </cell>
        </row>
        <row r="359">
          <cell r="B359" t="str">
            <v>ครุภัณฑ์สำนักงาน 120601</v>
          </cell>
          <cell r="C359" t="str">
            <v>120601</v>
          </cell>
        </row>
        <row r="360">
          <cell r="A360" t="str">
            <v>5.3.1.1</v>
          </cell>
          <cell r="B360" t="str">
            <v>ถังน้ำ แบบสเตนเลส ขนาดความจุ 2,000 ลิตร โรงเรียนวัดลาดสนุ่น</v>
          </cell>
          <cell r="C360" t="str">
            <v>ที่ ศธ 04087/ว49453/25 พย 68 ครั้งที่ 104</v>
          </cell>
        </row>
        <row r="361">
          <cell r="A361" t="str">
            <v>1)</v>
          </cell>
          <cell r="B361" t="str">
            <v xml:space="preserve"> โรงเรียนวัดลาดสนุ่น</v>
          </cell>
          <cell r="C361" t="str">
            <v>200043300B8003111326</v>
          </cell>
          <cell r="F361">
            <v>16800</v>
          </cell>
          <cell r="G361">
            <v>0</v>
          </cell>
          <cell r="H361">
            <v>0</v>
          </cell>
          <cell r="K361">
            <v>0</v>
          </cell>
          <cell r="L361">
            <v>16800</v>
          </cell>
        </row>
        <row r="362">
          <cell r="A362" t="str">
            <v>5.3.1.2</v>
          </cell>
          <cell r="B362" t="str">
            <v xml:space="preserve">เครื่องทำลายเอกสาร แบบตัดละเอียด ทำลายครั้งละ 30 แผ่น </v>
          </cell>
          <cell r="C362" t="str">
            <v>ที่ ศธ 04087/ว49453/25 พย 68 ครั้งที่ 104</v>
          </cell>
        </row>
        <row r="364">
          <cell r="A364" t="str">
            <v>1)</v>
          </cell>
          <cell r="B364" t="str">
            <v>โรงเรียนวัดลาดสนุ่น</v>
          </cell>
          <cell r="C364" t="str">
            <v>200043300B8003111329</v>
          </cell>
          <cell r="F364">
            <v>67000</v>
          </cell>
          <cell r="G364">
            <v>0</v>
          </cell>
          <cell r="H364">
            <v>0</v>
          </cell>
          <cell r="K364">
            <v>0</v>
          </cell>
          <cell r="L364">
            <v>67000</v>
          </cell>
        </row>
        <row r="365">
          <cell r="A365" t="str">
            <v>5.3.1.2</v>
          </cell>
          <cell r="B365" t="str">
            <v xml:space="preserve">พัดลม แบบโคจรติดผนัง ขนาดไม่น้อยกว่า 16 นิ้ว (400 มิลลิเมตร) </v>
          </cell>
          <cell r="C365" t="str">
            <v>ที่ ศธ 04087/ว49453/25 พย 68 ครั้งที่ 104</v>
          </cell>
        </row>
        <row r="367">
          <cell r="A367" t="str">
            <v>1)</v>
          </cell>
          <cell r="B367" t="str">
            <v>โรงเรียนวัดมูลจินดาราม</v>
          </cell>
          <cell r="C367" t="str">
            <v>200043300B8003111330</v>
          </cell>
          <cell r="F367">
            <v>8000</v>
          </cell>
          <cell r="G367">
            <v>0</v>
          </cell>
          <cell r="H367">
            <v>0</v>
          </cell>
          <cell r="K367">
            <v>0</v>
          </cell>
          <cell r="L367">
            <v>8000</v>
          </cell>
        </row>
        <row r="368">
          <cell r="B368" t="str">
            <v>ครุภัณฑ์งานบ้านงานครัว 120612</v>
          </cell>
          <cell r="C368" t="str">
            <v>120612</v>
          </cell>
        </row>
        <row r="369">
          <cell r="A369" t="str">
            <v>5.3.1.3</v>
          </cell>
          <cell r="B369" t="str">
            <v xml:space="preserve">เครื่องตัดแต่งพุ่มไม้ ขนาด 29.5 นิ้ว </v>
          </cell>
          <cell r="C369" t="str">
            <v>ที่ ศธ 04087/ว49453/25 พย 68 ครั้งที่ 104</v>
          </cell>
        </row>
        <row r="370">
          <cell r="A370" t="str">
            <v>1)</v>
          </cell>
          <cell r="B370" t="str">
            <v>โรงเรียนชุมชนบึงบา</v>
          </cell>
          <cell r="C370" t="str">
            <v>200043300B8003111327</v>
          </cell>
          <cell r="F370">
            <v>17400</v>
          </cell>
          <cell r="G370">
            <v>0</v>
          </cell>
          <cell r="H370">
            <v>0</v>
          </cell>
          <cell r="K370">
            <v>0</v>
          </cell>
          <cell r="L370">
            <v>17400</v>
          </cell>
        </row>
        <row r="371">
          <cell r="A371" t="str">
            <v>5.3.1.4</v>
          </cell>
          <cell r="B371" t="str">
            <v xml:space="preserve">ตู้แช่อาหาร ขนาด 20 คิวบิกฟุต </v>
          </cell>
          <cell r="C371" t="str">
            <v>ที่ ศธ 04087/ว49453/25 พย 68 ครั้งที่ 104</v>
          </cell>
        </row>
        <row r="372">
          <cell r="A372" t="str">
            <v>1)</v>
          </cell>
          <cell r="B372" t="str">
            <v>โรงเรียนวัดมูลจินดาราม</v>
          </cell>
          <cell r="C372" t="str">
            <v>200043300B8003111328</v>
          </cell>
          <cell r="F372">
            <v>37000</v>
          </cell>
          <cell r="G372">
            <v>0</v>
          </cell>
          <cell r="H372">
            <v>0</v>
          </cell>
          <cell r="K372">
            <v>0</v>
          </cell>
          <cell r="L372">
            <v>37000</v>
          </cell>
        </row>
        <row r="373">
          <cell r="B373" t="str">
            <v>งบรายจ่ายอื่น   6911500</v>
          </cell>
          <cell r="C373" t="str">
            <v>20004 3100B600 5000001</v>
          </cell>
        </row>
        <row r="374">
          <cell r="A374" t="str">
            <v>5.1.1.1</v>
          </cell>
          <cell r="B374" t="str">
            <v>ค่าใช้จ่ายดำเนินโครงการโรงเรียนคุณภาพตามนโยบาย “1 อำเภอ 1 โรงเรียนคุณภาพ” ระหว่างวันที่ 29 – 31 มีนาคม 2567 ณ โรงแรมริเวอร์ไซด์ กรุงเทพมหานคร</v>
          </cell>
          <cell r="C374" t="str">
            <v>ศธ 04002/ว1964 ลว.23 พค 67 โอนครั้งที่ 42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</row>
        <row r="375">
          <cell r="A375" t="str">
            <v>5.1.1.2</v>
          </cell>
          <cell r="B375" t="str">
            <v xml:space="preserve">ค่าใช้จ่ายในการบริหารโครงการโรงเรียนคุณภาพ ตามนโยบาย “1 อำเภอ 1 โรงเรียนคุณภาพ”  </v>
          </cell>
          <cell r="C375" t="str">
            <v>ศธ 04002/ว2152 ลว.31 พค โอนครั้งที่ 78</v>
          </cell>
        </row>
        <row r="376">
          <cell r="A376" t="str">
            <v>5.1.1.3</v>
          </cell>
          <cell r="B376" t="str">
            <v>ค่าใช้จ่ายในการยกระดับคุณภาพการศึกษาในโรงเรียนคุณภาพ ตามนโยบาย “1 ตำบล  1 โรงเรียนคุณภาพ” 1. โรงเรียนวัดมูลจินดาราม จำนวนเงิน 22,000.00 บาท 2. โรงเรียนวัดลาดสนุ่น จำนวนเงิน 22,000.00 บาท 3. โรงเรียนชุมชนบึงบา จำนวนเงิน 22,000.00 บาท</v>
          </cell>
          <cell r="C376" t="str">
            <v>ศธ 04002/ว3401 ลว.6 ส.ค.2567 โอนครั้งที่ 289 กำหนดส่ง 31 สค 67</v>
          </cell>
        </row>
        <row r="414">
          <cell r="A414">
            <v>5.4</v>
          </cell>
          <cell r="B414" t="str">
            <v>กิจกรรมการก่อสร้าง ปรับปรุง ซ่อมแซมอาคารเรียนและสิ่งก่อสร้างประกอบเพื่อขับเคลื่อนโรงเรียนคุณภาพ</v>
          </cell>
          <cell r="C414" t="str">
            <v>20004 69 00135 00000</v>
          </cell>
        </row>
        <row r="416">
          <cell r="B416" t="str">
            <v>งบลงทุน  ค่าที่ดินและสิ่งก่อสร้าง 6911320</v>
          </cell>
        </row>
        <row r="417">
          <cell r="A417" t="str">
            <v>5.4.1</v>
          </cell>
          <cell r="B417" t="str">
            <v xml:space="preserve">ก่อสร้างปรับปรุงซ่อมแซมอาคารเรียนอาคารประกอบและสิ่งก่อสร้างอื่น </v>
          </cell>
          <cell r="C417" t="str">
            <v>ศธ04002/ว50349 ลว.12 ธ.ค 68 โอนครั้งที่ 153</v>
          </cell>
        </row>
        <row r="418">
          <cell r="A418" t="str">
            <v>1)</v>
          </cell>
          <cell r="B418" t="str">
            <v>โรงเรียนวัดจตุพิธวราวาส</v>
          </cell>
          <cell r="C418" t="str">
            <v>200043300B8003210261</v>
          </cell>
          <cell r="D418">
            <v>84000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84000</v>
          </cell>
        </row>
        <row r="424">
          <cell r="A424" t="str">
            <v>5.4.2</v>
          </cell>
          <cell r="B424" t="str">
            <v xml:space="preserve">รายการก่อสร้างปรับปรุงซ่อมแซมอาคารเรียนอาคารประกอบและสิ่งก่อสร้างอื่นที่ชำรุดทรุดโทรมและที่ประสบอุบัติภัย </v>
          </cell>
          <cell r="C424" t="str">
            <v>ศธ04002/ว2239 ลว.27 พค 68 โอนครั้งที่ 519</v>
          </cell>
        </row>
        <row r="425">
          <cell r="A425" t="str">
            <v>1)</v>
          </cell>
          <cell r="B425" t="str">
            <v xml:space="preserve">โรงเรียนวัดประยูรธรรมาราม </v>
          </cell>
          <cell r="C425" t="str">
            <v>20004  3300 B800 321ZZZZ</v>
          </cell>
          <cell r="F425">
            <v>0</v>
          </cell>
          <cell r="G425">
            <v>0</v>
          </cell>
          <cell r="H425">
            <v>0</v>
          </cell>
          <cell r="K425">
            <v>0</v>
          </cell>
          <cell r="L425">
            <v>0</v>
          </cell>
        </row>
        <row r="426">
          <cell r="B426" t="str">
            <v>ผูกพัน 10 มิ.ย. 68 ครบ 9 ส.ค. 68</v>
          </cell>
        </row>
        <row r="427">
          <cell r="A427" t="str">
            <v>2)</v>
          </cell>
          <cell r="B427" t="str">
            <v xml:space="preserve">โรงเรียนชุมชนวัดพิชิตปิตยาราม  </v>
          </cell>
          <cell r="C427" t="str">
            <v>20004  3300 B800 321ZZZZ</v>
          </cell>
          <cell r="F427">
            <v>0</v>
          </cell>
          <cell r="G427">
            <v>0</v>
          </cell>
          <cell r="H427">
            <v>0</v>
          </cell>
          <cell r="K427">
            <v>0</v>
          </cell>
          <cell r="L427">
            <v>0</v>
          </cell>
        </row>
        <row r="428">
          <cell r="B428" t="str">
            <v>ผูกพัน 26 มิ.ย. 68 ครบ 4 ส.ค. 68</v>
          </cell>
        </row>
        <row r="436">
          <cell r="A436" t="str">
            <v>5.4.3</v>
          </cell>
          <cell r="B436" t="str">
            <v xml:space="preserve">ห้องน้ำห้องส้วมนักเรียนหญิง 4 ที่/49 </v>
          </cell>
          <cell r="C436" t="str">
            <v>ศธ04002/ว50349 ลว.12 ธ.ค 68 โอนครั้งที่ 153</v>
          </cell>
        </row>
        <row r="438">
          <cell r="A438" t="str">
            <v>1)</v>
          </cell>
          <cell r="B438" t="str">
            <v>โรงเรียนวัดแสงสรรค์</v>
          </cell>
          <cell r="C438" t="str">
            <v>200043300B8003211259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</row>
        <row r="439">
          <cell r="B439" t="str">
            <v>ครบ  20 มีค 68</v>
          </cell>
        </row>
        <row r="440">
          <cell r="A440" t="str">
            <v>2)</v>
          </cell>
          <cell r="B440" t="str">
            <v>โรงเรียนวัดแสงสรรค์</v>
          </cell>
          <cell r="C440" t="str">
            <v>200043300B8003211260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</row>
        <row r="441">
          <cell r="B441" t="str">
            <v>ครบ  18 มิย 68</v>
          </cell>
        </row>
        <row r="442">
          <cell r="A442">
            <v>5.5</v>
          </cell>
          <cell r="B442" t="str">
            <v xml:space="preserve">กิจกรรมการบริหารจัดการโรงเรียนขนาดเล็ก </v>
          </cell>
          <cell r="C442" t="str">
            <v>20004 69 52010 00000</v>
          </cell>
        </row>
        <row r="443">
          <cell r="A443" t="str">
            <v>5.5.1</v>
          </cell>
          <cell r="B443" t="str">
            <v>งบดำเนินงาน   69112xx</v>
          </cell>
          <cell r="C443" t="str">
            <v>20004 3320 B800 2000000</v>
          </cell>
        </row>
        <row r="444">
          <cell r="A444" t="str">
            <v>5.5.1.1</v>
          </cell>
          <cell r="B444" t="str">
            <v xml:space="preserve">เพื่อสนับสนุนการดำเนินงานที่เกี่ยวข้องกับการบริหารโรงเรียนขนาดเล็ก </v>
          </cell>
          <cell r="C444" t="str">
            <v>ศธ 04002/ว383 ลว. 13 ม.ค. 69 โอนครั้งที่ 212</v>
          </cell>
          <cell r="F444">
            <v>27000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27000</v>
          </cell>
        </row>
        <row r="445">
          <cell r="A445" t="str">
            <v>5.5.1.2</v>
          </cell>
          <cell r="B445" t="str">
            <v xml:space="preserve">1. เพื่อสนับสนุนการยกระดับคุณภาพการศึกษาและบริหารจัดการโรงเรียนขนาดเล็ก ที่มีจำนวนนักเรียน 1 – 60 คน จำนวน 5 ร.ร.ๆละ 5,000.00 บาท รวมเป็นเงิน 25,000.00 บาท  2. เพื่อสนับสนุนโรงเรียนขนาดเล็กที่มีผลงาน “การจัดการเรียนการสอนของครูในโรงเรียนขนาดเล็กที่ประสบผลสำเร็จ (The best Teacher Award)”  จำนวน 6 ร.ร. จำนวนเงิน 43,000 บาท </v>
          </cell>
          <cell r="C445" t="str">
            <v>ศธ 04002/ว13233 ลว.31 ก.ค.69 โอนครั้งที่ 797</v>
          </cell>
          <cell r="F445">
            <v>68000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68000</v>
          </cell>
        </row>
        <row r="446">
          <cell r="A446" t="str">
            <v>5.5.1.3</v>
          </cell>
          <cell r="B446" t="str">
            <v>ค่าใช้จ่ายในการเดินทางเข้าร่วมการประชุมจัดทำแผนบริหารโรงเรียนขนาดเล็กที่มีวิธีปฏิบัติที่เป็นเลิศ (Best Practice) ระหว่างวันที่ 23 – 24 กรกฎาคม 2568 ณ โรงแรมรอยัลซิตี้ กรุงเทพมหานคร</v>
          </cell>
          <cell r="C446" t="str">
            <v>ศธ 04002/ว41041 ลว.23 ก.ค.68 โอนครั้งที่ 729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</row>
        <row r="447">
          <cell r="A447" t="str">
            <v>5.1.8</v>
          </cell>
          <cell r="B447" t="str">
            <v>1. เพื่อสนับสนุนการบริหารจัดการโรงเรียนขนาดเล็ก จำนวน 42,500 บาท 6 ร.ร.ๆละ 3,000 บาท 7 ร.ร.ๆละ 3,500 บาท 2.เพื่อสนับสนุนการดำเนินงานสำหรับการพัฒนาคุณภาพการศึกษาของโรงเรียนขนาดเล็ก จำนวนเงิน 110,000.-บาท 2.1 สำหรับสถานศึกษา ร.ร.แสนจำหน่าย 45,000 บาท แสนชื่นปานนุกูล 35,000.-บาท  2.2 สำนักงานเขตพื้นที่ 30,000 บาท</v>
          </cell>
          <cell r="C447" t="str">
            <v>ศธ 04002/ว41933  ลว. 4 ส.ค.68 ครั้งที่ 816</v>
          </cell>
          <cell r="F447">
            <v>0</v>
          </cell>
          <cell r="G447">
            <v>0</v>
          </cell>
          <cell r="H447">
            <v>0</v>
          </cell>
          <cell r="K447">
            <v>0</v>
          </cell>
          <cell r="L447">
            <v>0</v>
          </cell>
        </row>
        <row r="449">
          <cell r="B449" t="str">
            <v xml:space="preserve">กิจกรรมการยกระดับคุณภาพการศึกษา (โรงเรียนคุณภาพของชุมชนโรงเรียนมัธยมดีสี่มุมเมือง)     </v>
          </cell>
          <cell r="C449" t="str">
            <v>20004 69 00079 00000</v>
          </cell>
        </row>
        <row r="450">
          <cell r="B450" t="str">
            <v>งบลงทุน  ค่าครุภัณฑ์ 6911310</v>
          </cell>
        </row>
        <row r="451">
          <cell r="B451" t="str">
            <v>ครุภัณฑ์การศึกษา 120611</v>
          </cell>
        </row>
        <row r="452">
          <cell r="B452" t="str">
            <v xml:space="preserve">โต๊ะเก้าอี้นักเรียนระดับประถมศึกษา ชุดละ 1,500 บาท </v>
          </cell>
          <cell r="C452" t="str">
            <v>ศธ04002/ว1802 ลว.8 พค 67 โอนครั้งที่ 7</v>
          </cell>
        </row>
        <row r="453">
          <cell r="B453" t="str">
            <v xml:space="preserve">โรงเรียนชุมชนบึงบา </v>
          </cell>
          <cell r="C453" t="str">
            <v>200043100B6003113826</v>
          </cell>
        </row>
        <row r="454">
          <cell r="B454" t="str">
            <v>ผูกพันครบ 19 มิย 67</v>
          </cell>
          <cell r="C454">
            <v>4100392644</v>
          </cell>
        </row>
        <row r="456">
          <cell r="B456" t="str">
            <v>งบลงทุน  ค่าที่ดินสิ่งก่อสร้าง 6711320</v>
          </cell>
        </row>
        <row r="457">
          <cell r="A457" t="str">
            <v>5.3.2</v>
          </cell>
          <cell r="B457" t="str">
            <v>เงินชดเชยค่างานก่อสร้างตามสัญญาแบบปรับราคาได้ (ค่า K)</v>
          </cell>
          <cell r="C457" t="str">
            <v>ศธ04002/ว4285 ลว.13 กย 67 โอนครั้งที่ 401</v>
          </cell>
        </row>
        <row r="458">
          <cell r="A458" t="str">
            <v>1)</v>
          </cell>
          <cell r="B458" t="str">
            <v>โรงเรียนธัญญสิทธิศิลป์</v>
          </cell>
          <cell r="C458" t="str">
            <v>20004 3100B600 321YYY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</row>
        <row r="459">
          <cell r="A459" t="str">
            <v>2)</v>
          </cell>
          <cell r="B459" t="str">
            <v>โรงเรียนชุมชนเลิศพินิจพิทยาคม</v>
          </cell>
          <cell r="C459" t="str">
            <v>20004 3100B600 321YYY</v>
          </cell>
        </row>
        <row r="460">
          <cell r="A460" t="str">
            <v>3)</v>
          </cell>
          <cell r="B460" t="str">
            <v>โรงเรียนชุมชนประชานิกรณ์อำนวยเวทย์</v>
          </cell>
          <cell r="C460" t="str">
            <v>20004 3100B600 321YYY</v>
          </cell>
        </row>
        <row r="464">
          <cell r="A464">
            <v>6</v>
          </cell>
          <cell r="B464" t="str">
            <v>โครงการส่งเสริมการเรียนรู้ขั้นพื้นฐานทุกที่ทุกเวลา</v>
          </cell>
          <cell r="C464" t="str">
            <v>20004 3300 C100</v>
          </cell>
        </row>
        <row r="465">
          <cell r="A465" t="str">
            <v>รายจ่ายทุน</v>
          </cell>
          <cell r="B465" t="str">
            <v>งบดำเนินงาน   69112xx</v>
          </cell>
          <cell r="C465" t="str">
            <v>20004 3310 C100 2000000</v>
          </cell>
        </row>
        <row r="467">
          <cell r="A467">
            <v>6.1</v>
          </cell>
          <cell r="B467" t="str">
            <v>กิจกรรมพัฒนาระบบนิเวศทางด้านดิจิทัลเพื่อการเรียนรู้ขั้นพื้นฐาน</v>
          </cell>
          <cell r="C467" t="str">
            <v xml:space="preserve">20004 69 00131 00000             </v>
          </cell>
        </row>
        <row r="468">
          <cell r="A468" t="str">
            <v>6.1.1</v>
          </cell>
          <cell r="B468" t="str">
            <v>งบดำเนินงาน   69112xx</v>
          </cell>
          <cell r="C468" t="str">
            <v>20004 3320 C100 2000000</v>
          </cell>
        </row>
        <row r="469">
          <cell r="A469" t="str">
            <v>6.1.1.1</v>
          </cell>
          <cell r="B469" t="str">
            <v xml:space="preserve">ค่าใช้จ่ายในการเดินทางเข้าร่วมการประชุมเชิงปฏิบัติการจัดทำหลักสูตร แนวทางการบริหารจัดการและการประยุกต์ใช้อุปกรณ์จัดการเรียนรู้  ระหว่างวันที่ 23 - 28 พฤศจิกายน 2568  ณ โรงแรมเดอล๊อฟท์ รีสอร์ท  กรุงเทพมหานคร </v>
          </cell>
          <cell r="C469" t="str">
            <v>ศธ 04002/ว49691 ลว.28 พ.ย. 68 โอนครั้งที่ 119</v>
          </cell>
          <cell r="F469">
            <v>800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800</v>
          </cell>
          <cell r="L469">
            <v>0</v>
          </cell>
        </row>
        <row r="470">
          <cell r="A470" t="str">
            <v>6.1.1.2</v>
          </cell>
          <cell r="B470" t="str">
            <v xml:space="preserve">ค่าใช้จ่ายในการเดินทางของบุคลากรที่เข้าร่วมการอบรม  เชิงปฏิบัติการพัฒนาขับเคลื่อนการบริหารจัดการและการประยุกต์ใช้อุปกรณ์ดิจิทัลเพื่อการเรียนรู้ขั้นพื้นฐาน  ระหว่างวันที่ 11 – 15 มกราคม 2569  ณ โรงแรมดิไอเดิล อำเภอคลองหลวง จังหวัดปทุมธานี </v>
          </cell>
          <cell r="C470" t="str">
            <v>ศธ 04002/ว861 ลว.20 ม.ค.69 โอนครั้งที่ 236</v>
          </cell>
          <cell r="F470">
            <v>400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400</v>
          </cell>
          <cell r="L470">
            <v>0</v>
          </cell>
        </row>
        <row r="471">
          <cell r="A471" t="str">
            <v>6.1.1.3</v>
          </cell>
          <cell r="B471" t="str">
            <v xml:space="preserve">ค่าใช้จ่ายในการดำเนินการกิจกรรมที่ ๓ การสร้างการรับรู้เพื่อการพัฒนาส่งเสริม สนับสนุนและขับเคลื่อนการประยุกต์ใช้เทคโนโลยีดิจิทัลในการจัดการเรียนรู้ผ่านแพลตฟอร์มการเรียนรู้ของสำนักงานคณะกรรมการการศึกษาขั้นพื้นฐาน </v>
          </cell>
          <cell r="C471" t="str">
            <v>ศธ 04002/ว5217 ลว.26 มี.ค.69 โอนครั้งที่ 394</v>
          </cell>
          <cell r="F471">
            <v>10000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10000</v>
          </cell>
          <cell r="L471">
            <v>0</v>
          </cell>
        </row>
        <row r="472">
          <cell r="A472" t="str">
            <v>6.1.1.4</v>
          </cell>
          <cell r="B472" t="str">
            <v xml:space="preserve">ค่าใช้จ่ายในการขับเคลื่อน และการสร้างเครือข่ายเพื่อการพัฒนาประยุกต์ใช้อุปกรณ์เพื่อการเรียนรู้แห่งชาติ โดยใช้เทคโนโลยีเป็นฐาน (National Digital Learning Platform : NDLP)/ค่าใช้จ่ายในการดำเนินการติดตามและประเมินผลการขับเคลื่อนการประยุกต์ใช้อุปกรณ์กับแพลตฟอร์มการจัดการเรียนรู้ขั้นพื้นฐานทุกที่ทุกเวลา (Anywhere Anytime) ระหว่างวันที่ 15 – 19 มิถุนายน 2569 ณ สำนักงานเขตพื้นที่การศึกษามัธยมศึกษา   5 แห่ง </v>
          </cell>
          <cell r="C472" t="str">
            <v>ศธ 04002/ว6961 ลว.28 เม.ย.69 โอนครั้งที่ 472</v>
          </cell>
          <cell r="F472">
            <v>12000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12000</v>
          </cell>
          <cell r="L472">
            <v>0</v>
          </cell>
        </row>
        <row r="473">
          <cell r="A473" t="str">
            <v>6.1.1.5</v>
          </cell>
          <cell r="B473" t="str">
            <v xml:space="preserve">ค่าใช้จ่ายในการเดินทางเข้าร่วมการอบรมเชิงปฏิบัติการสร้างสรรค์สื่อโซเชียลเพื่อการรับรู้และขับเคลื่อนการใช้งานแพลตฟอร์ม  NDLP ระหว่างวันที่ 23 – 26 สิงหาคม 2569 ณ โรงแรมบ้านไทย บูทีค กรุงเทพมหานคร </v>
          </cell>
          <cell r="C473" t="str">
            <v>ศธ 04002/ว14139 ลว.13 ส.ค. 69 โอนครั้งที่ 862</v>
          </cell>
          <cell r="F473">
            <v>1000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800</v>
          </cell>
          <cell r="L473">
            <v>200</v>
          </cell>
        </row>
        <row r="474">
          <cell r="A474">
            <v>6.2</v>
          </cell>
          <cell r="B474" t="str">
            <v>งบดำเนินงาน   69112xx</v>
          </cell>
          <cell r="C474" t="str">
            <v>20004 3310 C100 2000000</v>
          </cell>
        </row>
        <row r="475">
          <cell r="A475" t="str">
            <v>6.2.1</v>
          </cell>
          <cell r="B475" t="str">
            <v>ค่าเช่าใช้อุปกรณ์การเรียนการสอนสำหรับครู และรายการค่าเช่าใช้อุปกรณ์การเรียนการสอนสำหรับนักเรียน 6 เดือน</v>
          </cell>
          <cell r="C475" t="str">
            <v>ศธ 04002/ว8963 ลว.28 พค. 2565 โอนครั้งที่ 596</v>
          </cell>
          <cell r="F475">
            <v>1686492</v>
          </cell>
          <cell r="G475">
            <v>0</v>
          </cell>
          <cell r="H475">
            <v>562756.5</v>
          </cell>
          <cell r="I475">
            <v>0</v>
          </cell>
          <cell r="J475">
            <v>0</v>
          </cell>
          <cell r="K475">
            <v>1123735.5</v>
          </cell>
          <cell r="L475">
            <v>0</v>
          </cell>
        </row>
        <row r="477">
          <cell r="A477">
            <v>6.2</v>
          </cell>
          <cell r="B477" t="str">
            <v xml:space="preserve">กิจกรรมความมั่นคงปลอดภัยทางไซเบอร์และการคุ้มครองข้อมูลส่วนบุคคล         </v>
          </cell>
          <cell r="C477" t="str">
            <v xml:space="preserve">20004 69 00139 00000             </v>
          </cell>
        </row>
        <row r="478">
          <cell r="B478" t="str">
            <v>งบดำเนินงาน   69112xx</v>
          </cell>
          <cell r="C478" t="str">
            <v>20004 3320 C100 2000000</v>
          </cell>
        </row>
        <row r="479">
          <cell r="A479" t="str">
            <v>6.2.1</v>
          </cell>
          <cell r="B479" t="str">
            <v>ค่าใช้จ่ายในการเดินทางเข้าร่วมการประชุมเชิงปฏิบัติการเพื่อพัฒนาความมั่นคงปลอดภัยทางไซเบอร์และการคุ้มครองข้อมูลส่วนบุคคล ระหว่างวันที่ 27 - 30 พฤษภาคม 2569 ณ โรงแรมบางกอกพาเลส</v>
          </cell>
          <cell r="C479" t="str">
            <v>ศธ 04002/ว8447 ลว.20 พ.ค. 69 โอนครั้งที่ 563</v>
          </cell>
          <cell r="F479">
            <v>1000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1000</v>
          </cell>
          <cell r="L479">
            <v>0</v>
          </cell>
        </row>
        <row r="483">
          <cell r="A483" t="str">
            <v>1)</v>
          </cell>
        </row>
        <row r="486">
          <cell r="A486" t="str">
            <v>ค</v>
          </cell>
          <cell r="B486" t="str">
            <v>แผนงานยุทธศาสตร์ สร้างความเสมอภาคทางการศึกษา</v>
          </cell>
        </row>
        <row r="490">
          <cell r="A490">
            <v>1</v>
          </cell>
          <cell r="B490" t="str">
            <v>โครงการสนับสนุนค่าใช้จ่ายในการจัดการศึกษาตั้งแต่ระดับอนุบาลจนจบการศึกษาขั้นพื้นฐาน</v>
          </cell>
          <cell r="C490" t="str">
            <v>20004 45002400</v>
          </cell>
        </row>
        <row r="492">
          <cell r="A492">
            <v>1.1000000000000001</v>
          </cell>
          <cell r="B492" t="str">
            <v xml:space="preserve">กิจกรรมการสนับสนุนค่าใช้จ่ายในการจัดการศึกษาขั้นพื้นฐาน </v>
          </cell>
          <cell r="C492" t="str">
            <v>20004 69 51993 00000</v>
          </cell>
        </row>
        <row r="493">
          <cell r="B493" t="str">
            <v xml:space="preserve"> งบเงินอุดหนุน 6911410</v>
          </cell>
          <cell r="C493" t="str">
            <v>20004 45002400</v>
          </cell>
          <cell r="J493">
            <v>0</v>
          </cell>
        </row>
        <row r="494">
          <cell r="A494" t="str">
            <v>1.1.1</v>
          </cell>
          <cell r="B494" t="str">
            <v xml:space="preserve">เงินอุดหนุนทั่วไป รายการค่าใช้จ่ายในการจัดการศึกษาขั้นพื้นฐาน </v>
          </cell>
          <cell r="C494">
            <v>0</v>
          </cell>
          <cell r="J494">
            <v>0</v>
          </cell>
        </row>
        <row r="495">
          <cell r="A495" t="str">
            <v>1.1.1.1</v>
          </cell>
          <cell r="B495" t="str">
            <v>เงินอุดหนุนทั่วไป รายการค่าใช้จ่ายในการจัดการศึกษาขั้นพื้นฐาน ภาคเรียนที่ 1/2567 70%  รหัสเจ้าของบัญชีย่อย 2000400000  จำนวน28,163,200‬.00 บาท</v>
          </cell>
          <cell r="C495" t="str">
            <v>ศธ 04002/ว1018 ลว.8/3/2024โอนครั้งที่ 209</v>
          </cell>
        </row>
        <row r="497">
          <cell r="A497" t="str">
            <v>1)</v>
          </cell>
          <cell r="B497" t="str">
            <v>ค่าหนังสือเรียน รหัสบัญชีย่อย 0022001/10,931,200</v>
          </cell>
          <cell r="C497" t="str">
            <v>20004 42002270 4100040</v>
          </cell>
        </row>
        <row r="499">
          <cell r="A499" t="str">
            <v>2)</v>
          </cell>
          <cell r="B499" t="str">
            <v>ค่าอุปกรณ์การเรียน รหัสบัญชีย่อย 0022002/3,421,000</v>
          </cell>
          <cell r="C499" t="str">
            <v>20004 42002270 4100117</v>
          </cell>
        </row>
        <row r="500">
          <cell r="A500" t="str">
            <v>3)</v>
          </cell>
          <cell r="B500" t="str">
            <v>ค่าเครื่องแบบนักเรียน รหัสบัญชีย่อย 0022003/6,461,500</v>
          </cell>
          <cell r="C500" t="str">
            <v>20004 42002270 4100194</v>
          </cell>
        </row>
        <row r="502">
          <cell r="A502" t="str">
            <v>4)</v>
          </cell>
          <cell r="B502" t="str">
            <v>ค่ากิจกรรมพัฒนาคุณภาพผู้เรียน รหัสบัญชีย่อย 0022004/2,636,400</v>
          </cell>
          <cell r="C502" t="str">
            <v>20005 42002270 4100271</v>
          </cell>
        </row>
        <row r="504">
          <cell r="A504" t="str">
            <v>5)</v>
          </cell>
          <cell r="B504" t="str">
            <v>ค่าจัดการเรียนการสอน รหัสบัญชีย่อย 0022005/4,713,100</v>
          </cell>
          <cell r="C504" t="str">
            <v>20006 42002270 4100348</v>
          </cell>
        </row>
        <row r="506">
          <cell r="A506" t="str">
            <v>1.1.1.2</v>
          </cell>
          <cell r="B506" t="str">
            <v>เงินอุดหนุนทั่วไป รายการค่าใช้จ่ายในการจัดการศึกษาขั้นพื้นฐาน รหัสเจ้าของบัญชีย่อย 2000400000</v>
          </cell>
        </row>
        <row r="507">
          <cell r="A507">
            <v>1</v>
          </cell>
          <cell r="B507" t="str">
            <v xml:space="preserve"> ภาคเรียนที่ 2/2568 70%  จำนวน 37,488,985.00  บาท</v>
          </cell>
          <cell r="C507" t="str">
            <v>ศธ 04002/ว47248 ลว.22/ต.ค./2025 โอนครั้งที่ 13</v>
          </cell>
        </row>
        <row r="508">
          <cell r="A508">
            <v>2</v>
          </cell>
          <cell r="B508" t="str">
            <v xml:space="preserve"> ค่าใช้จ่ายในการจัดการศึกษาขั้นพื้นฐาน  ภาคเรียนที่ 2/2568  (30%) จำนวน 3 รายการ จำนวนเงิน  15,170,440.00 บาท </v>
          </cell>
          <cell r="C508" t="str">
            <v>ศธ 04002/ว50952 ลว.22/ธ.ค./2025 โอนครั้งที่ 167</v>
          </cell>
        </row>
        <row r="509">
          <cell r="A509">
            <v>3</v>
          </cell>
          <cell r="B509" t="str">
            <v xml:space="preserve"> ภาคเรียนที่ 1/2569 70% จำนวน 51,718,283‬.00   บาท</v>
          </cell>
          <cell r="C509" t="str">
            <v>ศธ 04002/ว5805 ลว.7 เม.ย.69 โอนครั้งที่ 411</v>
          </cell>
        </row>
        <row r="510">
          <cell r="A510">
            <v>4</v>
          </cell>
          <cell r="B510" t="str">
            <v xml:space="preserve"> ค่าใช้จ่ายในการจัดการศึกษาขั้นพื้นฐาน จำนวน 5 รายการ ภาคเรียนที่ 1/2569 30%  จำนวน 31,224,065.00  บาท (ค่าหนังสือเรียน 5,436,505 ค่าอุปกรณ์การเรียน 1,688,525 ค่าเครื่องแบบนักเรียน  3,179,875 ค่ากิจกรรมพัฒนาคุณภาพผู้เรียน 2,810,820  ค่าจัดการเรียนการสอน 18,108,340)</v>
          </cell>
          <cell r="C510" t="str">
            <v>ศธ 04002/ว11755 ลว.13 ก.ค. 2026 โอนครั้งที่ 704</v>
          </cell>
        </row>
        <row r="511">
          <cell r="A511" t="str">
            <v>1)</v>
          </cell>
          <cell r="B511" t="str">
            <v>ค่าจัดการเรียนการสอน รหัสบัญชีย่อย 0024315(ครั้งที่ 13   26,075,110) (ครั้งที่ 167  10,547,330) (ครั้งที่ 411  จำนวน 18,414,800)(ครั้งที่ 704 18,108,340)</v>
          </cell>
          <cell r="C511" t="str">
            <v>20006 45002400 4100005</v>
          </cell>
          <cell r="F511">
            <v>73145580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73145580</v>
          </cell>
        </row>
        <row r="512">
          <cell r="A512" t="str">
            <v>2)</v>
          </cell>
          <cell r="B512" t="str">
            <v>ค่าอุปกรณ์การเรียน รหัสบัญชีย่อย 0024084 (ครั้งที่ 13 4,262,515) (ครั้งที่ 167 1,727,900) (ครั้งที่ 411  จำนวน 4,279,935)(ครั้งที่ 704 1,688,525)</v>
          </cell>
          <cell r="C512" t="str">
            <v>20004 45002400 4100002</v>
          </cell>
          <cell r="F512">
            <v>11905090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L512">
            <v>11905090</v>
          </cell>
        </row>
        <row r="514">
          <cell r="A514" t="str">
            <v>3)</v>
          </cell>
          <cell r="B514" t="str">
            <v>ค่ากิจกรรมพัฒนาคุณภาพผู้เรียน รหัสบัญชีย่อย 0024238  (ครั้งที่ 13  7,151,360) (ครั้งที่ 167  2,895,210) (ครั้งที่ 411 จำนวน 7,208,390)(ครั้ที่ 711  2,810,820 บาท</v>
          </cell>
          <cell r="C514" t="str">
            <v>20005 45002400 4100004</v>
          </cell>
          <cell r="F514">
            <v>20065780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20065780</v>
          </cell>
        </row>
        <row r="515">
          <cell r="A515" t="str">
            <v>4)</v>
          </cell>
          <cell r="B515" t="str">
            <v>ค่าหนังสือเรียน รหัสบัญชีย่อย  0024162  (13,742,133 ครั้งที่ 411)  (ครั้งที่ 704  5,436,505.00 บาท)</v>
          </cell>
          <cell r="C515" t="str">
            <v>20006 45002400 4100001</v>
          </cell>
          <cell r="F515">
            <v>19162242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19162242</v>
          </cell>
        </row>
        <row r="517">
          <cell r="A517" t="str">
            <v>5)</v>
          </cell>
          <cell r="B517" t="str">
            <v>ค่าเครื่องแบบนักเรียน   รหัสบัญชีย่อย 0024162    (8,073,025 ครั้งที่ 411) ( ครั้งที่ 3,179,875)</v>
          </cell>
          <cell r="C517" t="str">
            <v>ที่ ศธ 04002/ว5105 ลว. 7 เม.ย. 69 ครั้งที่ 411</v>
          </cell>
          <cell r="F517">
            <v>11430000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11430000</v>
          </cell>
        </row>
        <row r="518">
          <cell r="B518" t="str">
            <v>20007 45002400 4100003</v>
          </cell>
        </row>
        <row r="519">
          <cell r="B519" t="str">
            <v>โอนกลับส่วนกลาง 30,700 บาท</v>
          </cell>
          <cell r="C519" t="str">
            <v>ที่ ศธ 04002/ว14355 ลว.15 ส.ค. 69 ครั้งที่ 874</v>
          </cell>
        </row>
        <row r="520">
          <cell r="B520" t="str">
            <v>ค่าเครื่องแบบนักเรียน (เพิ่มเติม) สำหรับนักเรียนยากจน(ตามมติคณะรัฐมนตรี เมื่อวันที่ 26 กรกฎาคม 2569   รหัสบัญชีย่อย 0024162    (207,800 ครั้งที่ 907)</v>
          </cell>
          <cell r="C520" t="str">
            <v>ที่ ศธ 04002/ว16069 ลว. 10 ก.ย. 69 ครั้งที่ 907</v>
          </cell>
        </row>
        <row r="521">
          <cell r="C521" t="str">
            <v xml:space="preserve">ศธ 04002/ว5681 ลว.20/12/2023 โอนครั้งที่ 99 จำนวน13,680,740‬.00บาท </v>
          </cell>
        </row>
        <row r="522">
          <cell r="A522" t="str">
            <v>1)</v>
          </cell>
          <cell r="B522" t="str">
            <v>ค่าอุปกรณ์การเรียน รหัสบัญชีย่อย 0022002/1745120</v>
          </cell>
          <cell r="C522" t="str">
            <v>20004 42002270 4100117</v>
          </cell>
        </row>
        <row r="525">
          <cell r="A525" t="str">
            <v>2)</v>
          </cell>
          <cell r="B525" t="str">
            <v>ค่ากิจกรรมพัฒนาคุณภาพผู้เรียน รหัสบัญชีย่อย 0022004/2379548</v>
          </cell>
          <cell r="C525" t="str">
            <v>20005 42002270 4100271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</row>
        <row r="526">
          <cell r="A526" t="str">
            <v>3)</v>
          </cell>
          <cell r="B526" t="str">
            <v>ค่าจัดการเรียนการสอน รหัสบัญชีย่อย 0022005/9556072</v>
          </cell>
          <cell r="C526" t="str">
            <v>20006 42002270 4100348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</row>
        <row r="527">
          <cell r="A527" t="str">
            <v>1.1.1.4</v>
          </cell>
          <cell r="B527" t="str">
            <v xml:space="preserve">เงินอุดหนุนทั่วไป รายการค่าใช้จ่ายในการจัดการศึกษาขั้นพื้นฐาน   รหัสเจ้าของบัญชีย่อย 2000400000     </v>
          </cell>
        </row>
        <row r="528">
          <cell r="B528" t="str">
            <v>เงินอุดหนุนทั่วไป รายการค่าใช้จ่ายในการจัดการศึกษาขั้นพื้นฐาน ภาคเรียนที่ 1/2568  รหัสเจ้าของบัญชีย่อย 2000400000     จำนวน 5,382,707.00  บาท</v>
          </cell>
        </row>
        <row r="529">
          <cell r="B529" t="str">
            <v>เงินอุดหนุนทั่วไป รายการค่าใช้จ่ายในการจัดการศึกษาขั้นพื้นฐาน ภาคเรียนที่ 1/2568 30%  รหัสเจ้าของบัญชีย่อย 2000400000     จำนวน 23,354,968‬.00   บาท</v>
          </cell>
        </row>
        <row r="530">
          <cell r="A530" t="str">
            <v>1)</v>
          </cell>
          <cell r="B530" t="str">
            <v xml:space="preserve">ค่าหนังสือเรียน  รหัสกิจกรรมย่อย 0024007 </v>
          </cell>
          <cell r="C530" t="str">
            <v>20004450024004100037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</row>
        <row r="531">
          <cell r="A531" t="str">
            <v>1.1)</v>
          </cell>
          <cell r="B531" t="str">
            <v>ค่าหนังสือเรียน 993,703 รหัสกิจกรรมย่อย 0024007 1/2568 70%</v>
          </cell>
          <cell r="C531" t="str">
            <v xml:space="preserve">ศธ 04002/ว2992 ลว.2 กค 68 โอนครั้งที่ 647 </v>
          </cell>
        </row>
        <row r="532">
          <cell r="A532" t="str">
            <v>1.2)</v>
          </cell>
          <cell r="B532" t="str">
            <v>ค่าหนังสือเรียน 5,592,137.00  รหัสกิจกรรมย่อย 0024007 1/2568 30%</v>
          </cell>
          <cell r="C532" t="str">
            <v>ศธ 04002/ว40516 ลว.16 กค 68 โอนครั้งที่ 695</v>
          </cell>
        </row>
        <row r="533">
          <cell r="A533" t="str">
            <v>2)</v>
          </cell>
          <cell r="B533" t="str">
            <v>ค่าอุปกรณ์การเรียนรหัสบัญชีย่อย 0024084</v>
          </cell>
          <cell r="C533" t="str">
            <v>20004450024004100114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</row>
        <row r="534">
          <cell r="A534" t="str">
            <v>2.1)</v>
          </cell>
          <cell r="B534" t="str">
            <v>ค่าอุปกรณ์การเรียน 136,000บาท 1/2568 70%</v>
          </cell>
          <cell r="C534" t="str">
            <v xml:space="preserve">ศธ 04002/ว2992 ลว.2 กค 68 โอนครั้งที่ 647 </v>
          </cell>
        </row>
        <row r="535">
          <cell r="A535" t="str">
            <v>2.2)</v>
          </cell>
          <cell r="B535" t="str">
            <v>ค่าอุปกรณ์การเรียน 1,741,585.00 บาท 1/2568 30%</v>
          </cell>
          <cell r="C535" t="str">
            <v>ศธ 04002/ว40516 ลว.16 กค 68 โอนครั้งที่ 695</v>
          </cell>
        </row>
        <row r="536">
          <cell r="A536" t="str">
            <v>3)</v>
          </cell>
          <cell r="B536" t="str">
            <v>ค่าเครื่องแบบนักเรียน รหัสบัญชีย่อย 0024162</v>
          </cell>
          <cell r="C536" t="str">
            <v>20004450024004100191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</row>
        <row r="537">
          <cell r="A537" t="str">
            <v>3.1)</v>
          </cell>
          <cell r="B537" t="str">
            <v>ค่าเครื่องแบบนักเรียน รหัสบัญชีย่อย 0024162/477,100 1/2568 70%</v>
          </cell>
          <cell r="C537" t="str">
            <v xml:space="preserve">ศธ 04002/ว2992 ลว.2 กค 68 โอนครั้งที่ 647 </v>
          </cell>
        </row>
        <row r="538">
          <cell r="A538" t="str">
            <v>3.2)</v>
          </cell>
          <cell r="B538" t="str">
            <v>ค่าเครื่องแบบนักเรียน รหัสบัญชีย่อย 0024162/3,283,175.00  1/2568 30%</v>
          </cell>
          <cell r="C538" t="str">
            <v>ศธ 04002/ว40516 ลว.16 กค 68 โอนครั้งที่ 695</v>
          </cell>
        </row>
        <row r="540">
          <cell r="A540" t="str">
            <v>4)</v>
          </cell>
          <cell r="B540" t="str">
            <v>ค่ากิจกรรมพัฒนาคุณภาพผู้เรียน รหัสบัญชีย่อย 0024238</v>
          </cell>
          <cell r="C540" t="str">
            <v>20004450024004100268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</row>
        <row r="541">
          <cell r="A541" t="str">
            <v>4.1)</v>
          </cell>
          <cell r="B541" t="str">
            <v>ค่ากิจกรรมพัฒนาคุณภาพผู้เรียน รหัสบัญชีย่อย 0024238/274,882 1/2568 70%</v>
          </cell>
          <cell r="C541" t="str">
            <v xml:space="preserve">ศธ 04002/ว2992 ลว.2 กค 68 โอนครั้งที่ 647 </v>
          </cell>
        </row>
        <row r="542">
          <cell r="A542" t="str">
            <v>4.2)</v>
          </cell>
          <cell r="B542" t="str">
            <v>ค่ากิจกรรมพัฒนาคุณภาพผู้เรียน รหัสบัญชีย่อย 0024238/2,511,517.00  1/2568 30%</v>
          </cell>
          <cell r="C542" t="str">
            <v>ศธ 04002/ว40516 ลว.16 กค 68 โอนครั้งที่ 695</v>
          </cell>
        </row>
        <row r="543">
          <cell r="A543" t="str">
            <v>5)</v>
          </cell>
          <cell r="B543" t="str">
            <v>ค่าจัดการเรียนการสอน รหัสบัญชีย่อย 0024315</v>
          </cell>
          <cell r="C543" t="str">
            <v>20004450024004100345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</row>
        <row r="544">
          <cell r="A544" t="str">
            <v>5.1)</v>
          </cell>
          <cell r="B544" t="str">
            <v>ค่าจัดการเรียนการสอน รหัสบัญชีย่อย 0024315/3,501,022 บาท 1/2568 70%</v>
          </cell>
          <cell r="C544" t="str">
            <v xml:space="preserve">ศธ 04002/ว2992 ลว.2 กค 68 โอนครั้งที่ 647 </v>
          </cell>
        </row>
        <row r="545">
          <cell r="A545" t="str">
            <v>5.2)</v>
          </cell>
          <cell r="B545" t="str">
            <v>ค่าจัดการเรียนการสอน รหัสบัญชีย่อย 0024315/10,226,554.00  บาท 1/2568 30%</v>
          </cell>
          <cell r="C545" t="str">
            <v>ศธ 04002/ว40516 ลว.16 กค 68 โอนครั้งที่ 695</v>
          </cell>
        </row>
        <row r="557">
          <cell r="A557" t="str">
            <v>1.1.2</v>
          </cell>
          <cell r="B557" t="str">
            <v>เงินอุดหนุนทั่วไป รายการค่าใช้จ่ายในการจัดการศึกษาขั้นพื้นฐาน สำหรับการจัดการศึกษาโดยครอบครัวและสถานประกอบการ   รหัสเจ้าของบัญชีย่อย 2000400000</v>
          </cell>
        </row>
        <row r="558">
          <cell r="A558" t="str">
            <v>1.1.2.1</v>
          </cell>
          <cell r="B558" t="str">
            <v>เงินอุดหนุนทั่วไป รายการค่าใช้จ่ายในการจัดการศึกษาขั้นพื้นฐาน  สำหรับการจัดการศึกษาโดยครอบครัวและสถานประกอบการ 4,027,552‬.00  บาท</v>
          </cell>
          <cell r="C558" t="str">
            <v>ศธ 04002/ว50973 ลว.22/12/2025 โอนครั้งที่ 175</v>
          </cell>
        </row>
        <row r="559">
          <cell r="B559" t="str">
            <v>ภาคเรียนที่ 1/2569 สำหรับการจัดการศึกษาโดยครอบครัวและสถานประกอบการ  จำนวน 5 รายการ 5,668,408 บาท</v>
          </cell>
        </row>
        <row r="560">
          <cell r="A560" t="str">
            <v>1)</v>
          </cell>
          <cell r="B560" t="str">
            <v>ค่าหนังสือเรียน ภาคเรียน 1/2569 รหัสบัญชีย่อย 0024007 รหัส  ( 1,024,779)</v>
          </cell>
          <cell r="C560" t="str">
            <v>ศธ04002/ว12990    /27 ก.ค. 69 ครั้งที่ 781</v>
          </cell>
          <cell r="D560">
            <v>1024779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1023872</v>
          </cell>
        </row>
        <row r="561">
          <cell r="B561" t="str">
            <v>20004 4500 2400 4100001</v>
          </cell>
        </row>
        <row r="562">
          <cell r="A562" t="str">
            <v>2)</v>
          </cell>
          <cell r="B562" t="str">
            <v>ค่าอุปกรณ์การเรียน รหัสบัญชีย่อย 0024084 (ครั้งที่ 175  134,770)</v>
          </cell>
          <cell r="C562" t="str">
            <v>ศธ 04002/ว50973 ลว.22/12/2025 โอนครั้งที่ 175</v>
          </cell>
          <cell r="D562">
            <v>272335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271970</v>
          </cell>
        </row>
        <row r="563">
          <cell r="B563" t="str">
            <v>20004 4500 2400 4100002</v>
          </cell>
        </row>
        <row r="565">
          <cell r="A565" t="str">
            <v>2.1)</v>
          </cell>
          <cell r="B565" t="str">
            <v>ค่าอุปกรณ์การเรียน ภาคเรียนที่ 1/2569 รหัสบัญชีย่อย 0024084 (ครั้งที่   138,005)</v>
          </cell>
          <cell r="C565" t="str">
            <v>ศธ04002/ว12990    /27 ก.ค. 69 ครั้งที่ 781</v>
          </cell>
        </row>
        <row r="566">
          <cell r="A566" t="str">
            <v>3)</v>
          </cell>
          <cell r="B566" t="str">
            <v>ค่าเครื่องแบบนักเรียน ภาคเรียนที่ 1/2569 รหัสบัญชีย่อย 0024162 (490,850)</v>
          </cell>
          <cell r="C566" t="str">
            <v>ศธ04002/ว12990    /27 ก.ค. 69 ครั้งที่ 781</v>
          </cell>
          <cell r="D566">
            <v>490850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490125</v>
          </cell>
        </row>
        <row r="567">
          <cell r="B567" t="str">
            <v>20004 4500 2400 4100003</v>
          </cell>
        </row>
        <row r="568">
          <cell r="A568" t="str">
            <v>4)</v>
          </cell>
          <cell r="B568" t="str">
            <v>ค่ากิจกรรมพัฒนาคุณภาพผู้เรียน รหัสบัญชีย่อย 0024238  (ครั้งที่ 175   314,176 บาท</v>
          </cell>
          <cell r="C568" t="str">
            <v>ศธ 04002/ว50973 ลว.22/12/2025 โอนครั้งที่ 175</v>
          </cell>
          <cell r="D568">
            <v>639931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639331</v>
          </cell>
        </row>
        <row r="569">
          <cell r="B569" t="str">
            <v>20004 4500 2400 4100004</v>
          </cell>
        </row>
        <row r="572">
          <cell r="A572" t="str">
            <v>5)</v>
          </cell>
          <cell r="B572" t="str">
            <v>ค่าจัดการเรียนการสอน รหัสบัญชีย่อย 0024315 (ครั้งที่ 175  3,578,606 บาท)</v>
          </cell>
          <cell r="F572">
            <v>7258659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7249927</v>
          </cell>
        </row>
        <row r="573">
          <cell r="B573" t="str">
            <v>20004 4500 2400 4100005</v>
          </cell>
        </row>
        <row r="575">
          <cell r="A575" t="str">
            <v>5.1)</v>
          </cell>
          <cell r="B575" t="str">
            <v>ค่าจัดมการเรียนการสอน ภาคเรียนที่ 1/2569 รหัสบัญชีย่อย 0024315 (3,688,445 บาท)</v>
          </cell>
          <cell r="C575" t="str">
            <v>ศธ04002/ว12990    /27 ก.ค. 69 ครั้งที่ 781</v>
          </cell>
        </row>
        <row r="576">
          <cell r="A576" t="str">
            <v>1.1.2.2</v>
          </cell>
          <cell r="B576" t="str">
            <v xml:space="preserve">เงินอุดหนุนทั่วไป รายการค่าใช้จ่ายในการจัดการศึกษาขั้นพื้นฐาน ภาคเรียนที่ 1/2567  รหัสเจ้าของบัญชีย่อย 2000400000     ภาคเรียนที่ 1/2567 สำหรับการจัดการศึกษาขั้นพื้นฐานโดยครอบครัวและสถานประกอบการ  จำนวน  5 รายการ  จำนวนเงิน 4,875,143‬.00 บาท </v>
          </cell>
        </row>
        <row r="577">
          <cell r="A577" t="str">
            <v>1.1.2.2.1</v>
          </cell>
          <cell r="B577" t="str">
            <v>หนังสือเรียน รหัสบัญชีย่อย 0022001</v>
          </cell>
          <cell r="C577" t="str">
            <v>20004 42002200 4100037</v>
          </cell>
        </row>
        <row r="578">
          <cell r="A578" t="str">
            <v>1.1.2.2.2</v>
          </cell>
          <cell r="B578" t="str">
            <v>ค่าอุปกรณ์การเรียน รหัสบัญชีย่อย 0022002</v>
          </cell>
          <cell r="C578" t="str">
            <v>20004 42002200 4100114</v>
          </cell>
        </row>
        <row r="579">
          <cell r="A579" t="str">
            <v>1.1.2.2.3</v>
          </cell>
          <cell r="B579" t="str">
            <v>ค่าเครื่องแบบนักเรียน รหัสบัญชีย่อย 0022003</v>
          </cell>
          <cell r="C579" t="str">
            <v>20004 42002200 4100191</v>
          </cell>
        </row>
        <row r="580">
          <cell r="A580" t="str">
            <v>1.1.2.2.4</v>
          </cell>
          <cell r="B580" t="str">
            <v>ค่ากิจกรรมพัฒนาคุณภาพผู้เรียน รหัสบัญชีย่อย 0022004</v>
          </cell>
          <cell r="C580" t="str">
            <v>20005 42002200 4100268</v>
          </cell>
        </row>
        <row r="581">
          <cell r="A581" t="str">
            <v>1.1.2.2.5</v>
          </cell>
          <cell r="B581" t="str">
            <v>ค่าจัดการเรียนการสอน รหัสบัญชีย่อย 0022005</v>
          </cell>
          <cell r="C581" t="str">
            <v>20006 42002200 4100345</v>
          </cell>
        </row>
        <row r="582">
          <cell r="A582" t="str">
            <v>1.1.2.2</v>
          </cell>
          <cell r="B582" t="str">
            <v xml:space="preserve">งบเงินอุดหนุน เงินอุดหนุนทั่วไป รายการค่าใช้จ่ายในการจัดการศึกษาขั้นพื้นฐาน  รายการค่าเครื่องแบบนักเรียน สำหรับจัดสรรงบประมาณให้กับนักเรียนผู้ที่ได้รับการสนับสนุนงบประมาณ  ค่าเครื่องแบบนักเรียน (เพิ่มเติม) </v>
          </cell>
          <cell r="C582" t="str">
            <v>ศธ 04002/ว5898 ลว.6/12/2024 โอนครั้งที่ 5</v>
          </cell>
        </row>
        <row r="583">
          <cell r="A583" t="str">
            <v>1.1.2.2.1</v>
          </cell>
          <cell r="B583" t="str">
            <v>ค่าเครื่องแบบนักเรียน รหัสบัญชีย่อย 0022003</v>
          </cell>
          <cell r="C583" t="str">
            <v>20004 42002200 4100191</v>
          </cell>
        </row>
        <row r="584">
          <cell r="A584" t="str">
            <v>1.1.3</v>
          </cell>
          <cell r="B584" t="str">
            <v>เงินอุดหนุนทั่วไป รายการค่าใช้จ่ายในการจัดการศึกษาขั้นพื้นฐาน (ปัจจัยพื้นฐานสำหรับนักเรียนยากจน)</v>
          </cell>
          <cell r="C584" t="str">
            <v>20004 4500 2400 4100005</v>
          </cell>
        </row>
        <row r="585">
          <cell r="B585" t="str">
            <v>6911410</v>
          </cell>
          <cell r="C585" t="str">
            <v>20004 69 51993 00000</v>
          </cell>
          <cell r="I585">
            <v>0</v>
          </cell>
          <cell r="J585">
            <v>0</v>
          </cell>
        </row>
        <row r="586">
          <cell r="A586" t="str">
            <v>1.1.3.1</v>
          </cell>
          <cell r="B586" t="str">
            <v xml:space="preserve">รายการค่าจัดการเรียนการสอน (ปัจจัยพื้นฐานนักเรียนยากจน) รหัสเจ้าของบัญชีย่อย 2000400000 บัญย่อย 0024315 </v>
          </cell>
          <cell r="C586" t="str">
            <v>20004 4500 2400 4100005</v>
          </cell>
          <cell r="F586">
            <v>1838500</v>
          </cell>
          <cell r="G586">
            <v>0</v>
          </cell>
          <cell r="H586">
            <v>0</v>
          </cell>
          <cell r="K586">
            <v>0</v>
          </cell>
          <cell r="L586">
            <v>1838500</v>
          </cell>
        </row>
        <row r="587">
          <cell r="A587" t="str">
            <v>1.1.3.1.1</v>
          </cell>
          <cell r="B587" t="str">
            <v xml:space="preserve">ปัจจัยพื้นฐานนักเรียนยากจน ภาค 2/2568 ระดับประถมศึกษา รายละ 500.-บาท จำนวน 982 ราย จำนวนเงิน 491,000.00 บาท ระดับมัธยมศึกษาตอนต้น รายละ 1,500.-บาท จำนวน 376 ราย จำนวนเงิน 564,000.00 บาท รวมเป็นเงินทั้งสิ้น 1,055,000‬.00 บาท </v>
          </cell>
          <cell r="C587" t="str">
            <v>ศธ 04002/ว51300 ลว.25 ธ.ค.68 โอนครั้งที่ 182</v>
          </cell>
        </row>
        <row r="589">
          <cell r="A589" t="str">
            <v>1.1.3.2</v>
          </cell>
          <cell r="B589" t="str">
            <v xml:space="preserve">ปัจจัยพื้นฐานนักเรียนยากจน กลุ่มเก่าได้รับต่อเนื่อง ภาค 1/2569 จำนวน 982 ราย จำนวน 59 ร.ร. จำนวนเงิน 813,000.00 บาท </v>
          </cell>
          <cell r="C589" t="str">
            <v>ที่ ศธ 04002/12987  ลว.27  ก.ค. 69 ครั้งที่ 782</v>
          </cell>
        </row>
        <row r="590">
          <cell r="B590" t="str">
            <v>โอนกลับส่วนกลาง 29,500 บาท</v>
          </cell>
          <cell r="C590" t="str">
            <v>ที่ ศธ 04002/ว14355 ลว.15 ส.ค. 69 ครั้งที่ 874</v>
          </cell>
        </row>
        <row r="591">
          <cell r="A591" t="str">
            <v>1.1.3.3</v>
          </cell>
          <cell r="B591" t="str">
            <v>รายการค่าจัดการเรียนการสอน (ปัจจัยพื้นฐานนักเรียนยากจน) นักเรียนยากจนกลุ่มใหม่ ภาคเรียนที่ 1/2569</v>
          </cell>
          <cell r="C591" t="str">
            <v>ที่ ศธ 04002/ว15102  ลว.28  ส.ค. 69 ครั้งที่ 890</v>
          </cell>
          <cell r="F591">
            <v>502000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502000</v>
          </cell>
        </row>
        <row r="592">
          <cell r="A592" t="str">
            <v>1.1.3.2.1</v>
          </cell>
          <cell r="B592" t="str">
            <v>20004 4500 2400 4100005</v>
          </cell>
        </row>
        <row r="594">
          <cell r="I594">
            <v>0</v>
          </cell>
          <cell r="J594">
            <v>0</v>
          </cell>
        </row>
        <row r="613">
          <cell r="A613">
            <v>2</v>
          </cell>
          <cell r="B613" t="str">
            <v xml:space="preserve">โครงการพัฒนาสื่อและเทคโนโลยีสารสนเทศเพื่อการศึกษา </v>
          </cell>
          <cell r="C613" t="str">
            <v xml:space="preserve">20004 4520 4900 </v>
          </cell>
        </row>
        <row r="614">
          <cell r="B614" t="str">
            <v xml:space="preserve"> งบดำเนินงาน 69112xx</v>
          </cell>
        </row>
        <row r="616">
          <cell r="A616">
            <v>2.1</v>
          </cell>
          <cell r="B616" t="str">
            <v xml:space="preserve">กิจกรรมการส่งเสริมการจัดการศึกษาทางไกล </v>
          </cell>
          <cell r="C616" t="str">
            <v>20004 69 86184 00000</v>
          </cell>
        </row>
        <row r="617">
          <cell r="A617" t="str">
            <v>2.1.1</v>
          </cell>
          <cell r="B617" t="str">
            <v xml:space="preserve"> งบดำเนินงาน 69112xx</v>
          </cell>
          <cell r="C617" t="str">
            <v xml:space="preserve">20004 4520 4900 2000000 </v>
          </cell>
        </row>
        <row r="618">
          <cell r="A618" t="str">
            <v>2.1.1.1</v>
          </cell>
          <cell r="B618" t="str">
            <v>ค่าใช้จ่ายในการพัฒนาคุณภาพการจัดการศึกษาทางไกลผ่านดาวเทียม (DLTV) ประจำปีงบประมาณ พ.ศ. 2569</v>
          </cell>
          <cell r="C618" t="str">
            <v>ศธ 04002/ว50939 ลว. 22 ธค 69 โอนครั้งที่ 158</v>
          </cell>
          <cell r="F618">
            <v>20000</v>
          </cell>
          <cell r="H618">
            <v>0</v>
          </cell>
          <cell r="K618">
            <v>0</v>
          </cell>
          <cell r="L618">
            <v>20000</v>
          </cell>
        </row>
        <row r="619">
          <cell r="A619" t="str">
            <v>2.1.1.2</v>
          </cell>
          <cell r="B619" t="str">
            <v>ค่าใช้จ่ายในการเดินทางเข้าร่วมการประชุมเชิงปฏิบัติการเพื่อขับเคลื่อนโครงการยกระดับคุณภาพการศึกษาด้วยเทคโนโลยีการศึกษาทางไกลผ่านดาวเทียม DLTV ประจำปีงบประมาณ พ.ศ. 2568 สำนักงานคณะกรรมการการศึกษาขั้นพื้นฐาน ระหว่างวันที่ 2-3 เมษายน 2568 ณ โรงแรมบางกอกพาเลส กรุงเทพมหานคร</v>
          </cell>
          <cell r="C619" t="str">
            <v>ศธ 04002/ว1247 ลว.26  มค 68 โอนครั้งที่ 362</v>
          </cell>
          <cell r="F619">
            <v>0</v>
          </cell>
          <cell r="G619">
            <v>0</v>
          </cell>
          <cell r="H619">
            <v>0</v>
          </cell>
          <cell r="K619">
            <v>0</v>
          </cell>
          <cell r="L619">
            <v>0</v>
          </cell>
        </row>
        <row r="621">
          <cell r="B621" t="str">
            <v xml:space="preserve"> งบลงทุน ค่าครุภัณฑ์ 6811310</v>
          </cell>
          <cell r="C621" t="str">
            <v>20004 45004900 3110xxx</v>
          </cell>
        </row>
        <row r="623">
          <cell r="B623" t="str">
            <v>ครุภัณฑ์การศึกษา 120611</v>
          </cell>
        </row>
        <row r="624">
          <cell r="A624" t="str">
            <v>2.2.1</v>
          </cell>
          <cell r="B624" t="str">
            <v>ครุภัณฑ์ทดแทนโรงเรียนที่ใช้การศึกษาทางไกลผ่านดาวเทียม New DLTV</v>
          </cell>
          <cell r="C624" t="str">
            <v>ศธ 04002/ว455 ลว. 4 กพ 68 โอนครั้งที่ 239</v>
          </cell>
        </row>
        <row r="625">
          <cell r="A625" t="str">
            <v>2.2.1.1</v>
          </cell>
          <cell r="B625" t="str">
            <v>โรงเรียนวัดแสงมณี</v>
          </cell>
          <cell r="C625" t="str">
            <v>20004 45004900 3110234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  <cell r="L625">
            <v>0</v>
          </cell>
        </row>
        <row r="626">
          <cell r="A626" t="str">
            <v>2.2.1.2</v>
          </cell>
          <cell r="B626" t="str">
            <v>โรงเรียนวัดอดิศร</v>
          </cell>
          <cell r="C626" t="str">
            <v>20005 45004900 3110235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</row>
        <row r="627">
          <cell r="A627" t="str">
            <v>2.2.1.3</v>
          </cell>
          <cell r="B627" t="str">
            <v>โรงเรียนศาลาลอย</v>
          </cell>
          <cell r="C627" t="str">
            <v>20006 45004900 3110236</v>
          </cell>
          <cell r="F627">
            <v>0</v>
          </cell>
          <cell r="G627">
            <v>0</v>
          </cell>
          <cell r="H627">
            <v>0</v>
          </cell>
          <cell r="I627">
            <v>0</v>
          </cell>
          <cell r="J627">
            <v>0</v>
          </cell>
          <cell r="K627">
            <v>0</v>
          </cell>
          <cell r="L627">
            <v>0</v>
          </cell>
        </row>
        <row r="628">
          <cell r="A628" t="str">
            <v>2.2.1.4</v>
          </cell>
        </row>
        <row r="629">
          <cell r="A629" t="str">
            <v>2.2.1.5</v>
          </cell>
        </row>
        <row r="630">
          <cell r="A630" t="str">
            <v>2.2.1.6</v>
          </cell>
        </row>
        <row r="631">
          <cell r="A631" t="str">
            <v>2.2.1.7</v>
          </cell>
        </row>
        <row r="632">
          <cell r="A632" t="str">
            <v>2.2.1.8</v>
          </cell>
        </row>
        <row r="633">
          <cell r="A633" t="str">
            <v>2.2.2</v>
          </cell>
          <cell r="B633" t="str">
            <v xml:space="preserve">ครุภัณฑ์ทดแทนห้องเรียน DLTV สำหรับโรงเรียน Stan Alone      </v>
          </cell>
          <cell r="C633" t="str">
            <v>ศธ 04002/ว3517 ลว. 22/สค./2566 โอนครั้งที่ 794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  <cell r="L633">
            <v>0</v>
          </cell>
        </row>
        <row r="634">
          <cell r="A634" t="str">
            <v>2.2.1.9</v>
          </cell>
          <cell r="B634" t="str">
            <v>คลอง 11 ศาลาครุ</v>
          </cell>
          <cell r="C634" t="str">
            <v>200044200470031113337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</row>
        <row r="635">
          <cell r="A635" t="str">
            <v>2.2.1.10</v>
          </cell>
          <cell r="B635" t="str">
            <v>แสนจำหน่ายวิทยา</v>
          </cell>
          <cell r="C635" t="str">
            <v>200044200470031113339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  <cell r="L635">
            <v>0</v>
          </cell>
        </row>
        <row r="637">
          <cell r="A637">
            <v>3</v>
          </cell>
          <cell r="B637" t="str">
            <v>โครงการสร้างโอกาสและลดความเหลื่อมล้ำทางการศึกษาในระดับพื้นที่</v>
          </cell>
          <cell r="C637" t="str">
            <v>20004 4520 6900 2000000</v>
          </cell>
        </row>
        <row r="638">
          <cell r="A638">
            <v>3.1</v>
          </cell>
          <cell r="B638" t="str">
            <v xml:space="preserve">กิจกรรมการยกระดับคุณภาพโรงเรียนขยายโอกาส </v>
          </cell>
          <cell r="C638" t="str">
            <v xml:space="preserve">20004 69 00106 00000 </v>
          </cell>
        </row>
        <row r="639">
          <cell r="B639" t="str">
            <v xml:space="preserve"> งบดำเนินงาน 69112xx</v>
          </cell>
          <cell r="C639" t="str">
            <v>20004 4520 6900 2000000</v>
          </cell>
        </row>
        <row r="640">
          <cell r="A640" t="str">
            <v>3.1.1</v>
          </cell>
          <cell r="B640" t="str">
            <v>ค่าใช้จ่ายในการเดินทางเข้าร่วมการประชุมจัดทำแผนบริหารจัดการโรงเรียนขยายโอกาสทางการศึกษา ระยะ 5 ปี (ปีการศึกษา 2569 – 2573)  และชี้แจงแผนการดำเนินงาน  ด้านนโยบายและแผน ประจำปีงบประมาณ พ.ศ. 2569 ระหว่างวันที่ 17 – 19 พฤศจิกายน 2568     ณ โรงแรมรอยัลริเวอร์ กรุงเทพมหานคร</v>
          </cell>
          <cell r="C640" t="str">
            <v>ศธ 04002/ว48831 ลว. 17 พ.ย. 68 โอนครั้งที่ 79</v>
          </cell>
          <cell r="F640">
            <v>1200</v>
          </cell>
          <cell r="G640">
            <v>0</v>
          </cell>
          <cell r="H640">
            <v>0</v>
          </cell>
          <cell r="K640">
            <v>1200</v>
          </cell>
          <cell r="L640">
            <v>0</v>
          </cell>
        </row>
        <row r="641">
          <cell r="A641" t="str">
            <v>3.1.2</v>
          </cell>
          <cell r="B641" t="str">
            <v xml:space="preserve">ค่าใช้จ่ายสำหรับการจัดทำแผนบริหารจัดการโรงเรียนขยายโอกาสทางการศึกษา ระยะ 5 ปี (ปีการศึกษา 2569 – 2573)  </v>
          </cell>
          <cell r="C641" t="str">
            <v>ศธ 04002/ว50787 ลว.22 ธ.ค. 68 โอนครั้งที่ 161</v>
          </cell>
          <cell r="F641">
            <v>14000</v>
          </cell>
          <cell r="G641">
            <v>0</v>
          </cell>
          <cell r="H641">
            <v>0</v>
          </cell>
          <cell r="K641">
            <v>14000</v>
          </cell>
          <cell r="L641">
            <v>0</v>
          </cell>
        </row>
        <row r="642">
          <cell r="A642" t="str">
            <v>3.1.3</v>
          </cell>
          <cell r="B642" t="str">
            <v xml:space="preserve">ค่าใช้จ่ายในการดำเนินการขับเคลื่อนแผนบริหารจัดการโรงเรียนขยายโอกาสทางการศึกษา ระยะ 5 ปี (ปีการศึกษา 2569 – 2573)  </v>
          </cell>
          <cell r="C642" t="str">
            <v>ศธ 04002/ว2335 ลว.29 พค 69 โอนครั้งที่ 543</v>
          </cell>
          <cell r="F642">
            <v>19000</v>
          </cell>
          <cell r="G642">
            <v>0</v>
          </cell>
          <cell r="H642">
            <v>0</v>
          </cell>
          <cell r="K642">
            <v>0</v>
          </cell>
          <cell r="L642">
            <v>19000</v>
          </cell>
        </row>
        <row r="643">
          <cell r="A643" t="str">
            <v>3.1.3.1</v>
          </cell>
          <cell r="B643" t="str">
            <v xml:space="preserve">ค่าใช้จ่ายในการเดินทางเข้าร่วมการประชุมสัมมนาทางวิชาการและแลกเปลี่ยนเรียนรู้ การขับเคลื่อนเพื่อยกระดับสมรรถนะความฉลลาดรู้ของผู้เรียน ระหว่างวันที่ 18-20 กรกฎาคม 2568 ณ โรงแรมเอวาน่า กรุงเทพมหานคร  </v>
          </cell>
          <cell r="C643" t="str">
            <v>ศธ 04002/ว40620 ลว.17 ก.ค. 68 โอนครั้งที่ 709</v>
          </cell>
          <cell r="F643">
            <v>0</v>
          </cell>
          <cell r="G643">
            <v>0</v>
          </cell>
          <cell r="H643">
            <v>0</v>
          </cell>
          <cell r="K643">
            <v>0</v>
          </cell>
          <cell r="L643">
            <v>0</v>
          </cell>
        </row>
        <row r="644">
          <cell r="A644">
            <v>4</v>
          </cell>
          <cell r="B644" t="str">
            <v>กิจกรรมพัฒนาการจัดการศึกษาโรงเรียนที่ตั้งในพื้นที่ลักษณะพิเศษ</v>
          </cell>
          <cell r="C644" t="str">
            <v>20004 68 00017 00000</v>
          </cell>
        </row>
        <row r="645">
          <cell r="B645" t="str">
            <v xml:space="preserve"> งบดำเนินงาน 68112xx</v>
          </cell>
          <cell r="C645" t="str">
            <v xml:space="preserve">20004 42006700 2000000 </v>
          </cell>
        </row>
        <row r="646">
          <cell r="A646">
            <v>4.0999999999999996</v>
          </cell>
          <cell r="B646" t="str">
            <v>ค่าใช้จ่ายการเดินทางเข้าร่วมประชุมเชิงปฏิบัติการพัฒนาบุคลากรด้านระบบสารสนเทศ เพื่อการส่งเสริมการจัดการศึกษา วางแผนและสนับสนุนการบริหารงบประมาณปีการศึกษา 2567 ระหว่างวันที่ 20-24 พฤษภาคม 2567 ณ โรงแรมริเวอร์ไซต์ กรุงเทพมหานคร</v>
          </cell>
          <cell r="C646" t="str">
            <v>ศธ 04002/ว2091 ลว.28 พค 67 โอนครั้งที่ 60</v>
          </cell>
        </row>
        <row r="650">
          <cell r="A650" t="str">
            <v>ง</v>
          </cell>
          <cell r="B650" t="str">
            <v>แผนงานพื้นฐานด้านการพัฒนาและเสริมสร้างศักยภาพทรัพยากรมนุษย์</v>
          </cell>
          <cell r="C650" t="str">
            <v xml:space="preserve">20004 3700 </v>
          </cell>
          <cell r="D650">
            <v>23796936</v>
          </cell>
          <cell r="E650">
            <v>5492500</v>
          </cell>
          <cell r="F650">
            <v>29289436</v>
          </cell>
          <cell r="G650">
            <v>87400</v>
          </cell>
          <cell r="H650">
            <v>59992</v>
          </cell>
          <cell r="I650">
            <v>0</v>
          </cell>
          <cell r="J650">
            <v>0</v>
          </cell>
          <cell r="K650">
            <v>6366664.6399999997</v>
          </cell>
          <cell r="L650">
            <v>22775374.77</v>
          </cell>
          <cell r="M650">
            <v>4.59</v>
          </cell>
          <cell r="N650">
            <v>29289436</v>
          </cell>
          <cell r="O650">
            <v>147392</v>
          </cell>
          <cell r="P650">
            <v>29142039.41</v>
          </cell>
          <cell r="Q650">
            <v>147392</v>
          </cell>
          <cell r="R650">
            <v>29142039.41</v>
          </cell>
          <cell r="S650">
            <v>2701922.8</v>
          </cell>
          <cell r="T650">
            <v>3664741.84</v>
          </cell>
          <cell r="U650">
            <v>1303478.7</v>
          </cell>
          <cell r="V650">
            <v>4005401.5</v>
          </cell>
          <cell r="W650">
            <v>-4551592.5</v>
          </cell>
          <cell r="AF650">
            <v>10</v>
          </cell>
          <cell r="AG650">
            <v>5</v>
          </cell>
          <cell r="AH650">
            <v>50</v>
          </cell>
        </row>
        <row r="651">
          <cell r="B651" t="str">
            <v xml:space="preserve"> งบดำเนินงาน 69112xx</v>
          </cell>
        </row>
        <row r="653">
          <cell r="A653">
            <v>1</v>
          </cell>
          <cell r="B653" t="str">
            <v xml:space="preserve">ผลผลิตผู้จบการศึกษาก่อนประถมศึกษา </v>
          </cell>
          <cell r="C653" t="str">
            <v>20004 3720 1000 2000000</v>
          </cell>
        </row>
        <row r="654">
          <cell r="C654" t="str">
            <v>20004 3720 1000 2000000</v>
          </cell>
        </row>
        <row r="656">
          <cell r="B656" t="str">
            <v>ค่าครุภัณฑ์ 6911310</v>
          </cell>
        </row>
        <row r="658">
          <cell r="A658">
            <v>1.1000000000000001</v>
          </cell>
          <cell r="B658" t="str">
            <v xml:space="preserve">กิจกรรมการจัดการศึกษาก่อนประถมศึกษา  </v>
          </cell>
          <cell r="C658" t="str">
            <v>20004 68 05162 00000</v>
          </cell>
        </row>
        <row r="660">
          <cell r="B660" t="str">
            <v xml:space="preserve"> งบดำเนินงาน 69112xx</v>
          </cell>
        </row>
        <row r="697">
          <cell r="A697">
            <v>1</v>
          </cell>
          <cell r="B697" t="str">
            <v>งบสพฐ.</v>
          </cell>
        </row>
        <row r="698"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</row>
        <row r="715">
          <cell r="B715" t="str">
            <v>ครุภัณฑ์การศึกษา 120611</v>
          </cell>
        </row>
        <row r="716">
          <cell r="B716" t="str">
            <v>เครื่องเล่นสนามระดับก่อนประถมศึกษาแบบ 2</v>
          </cell>
          <cell r="C716" t="str">
            <v>ศธ04002/ว1802 ลว.8 พค 67 โอนครั้งที่ 7</v>
          </cell>
        </row>
        <row r="717">
          <cell r="A717" t="str">
            <v>1)</v>
          </cell>
          <cell r="B717" t="str">
            <v>โรงเรียนทองพูลอุทิศ</v>
          </cell>
          <cell r="C717" t="str">
            <v>20004350001003110490</v>
          </cell>
        </row>
        <row r="718">
          <cell r="B718" t="str">
            <v>ผูกพัน ครบ 16 กค 67</v>
          </cell>
          <cell r="C718">
            <v>4100385427</v>
          </cell>
        </row>
        <row r="719">
          <cell r="A719" t="str">
            <v>2)</v>
          </cell>
          <cell r="B719" t="str">
            <v>โรงเรียนวัดชัยมังคลาราม</v>
          </cell>
          <cell r="C719" t="str">
            <v>20004350001003110491</v>
          </cell>
        </row>
        <row r="720">
          <cell r="B720" t="str">
            <v>ผูกพัน ครบ 16 กค 67</v>
          </cell>
          <cell r="C720">
            <v>4100398102</v>
          </cell>
        </row>
        <row r="721">
          <cell r="A721" t="str">
            <v>3)</v>
          </cell>
          <cell r="B721" t="str">
            <v>โรงเรียนวัดดอนใหญ่</v>
          </cell>
          <cell r="C721" t="str">
            <v>20004350001003110492</v>
          </cell>
        </row>
        <row r="722">
          <cell r="B722" t="str">
            <v>ผูกพัน ครบ 19 กค 67</v>
          </cell>
          <cell r="C722">
            <v>410034351</v>
          </cell>
        </row>
        <row r="729">
          <cell r="A729" t="str">
            <v>1.1.2</v>
          </cell>
          <cell r="B729" t="str">
            <v xml:space="preserve">เครื่องเล่นสนามระดับก่อนประถมศึกษา แบบ 1 </v>
          </cell>
          <cell r="C729" t="str">
            <v>ศธ04002/ว1802 ลว.8 พค 67 โอนครั้งที่ 7</v>
          </cell>
        </row>
        <row r="730">
          <cell r="A730" t="str">
            <v>1)</v>
          </cell>
          <cell r="B730" t="str">
            <v>โรงเรียนวัดแสงมณี</v>
          </cell>
          <cell r="C730" t="str">
            <v>20004350001003110493</v>
          </cell>
        </row>
        <row r="731">
          <cell r="B731" t="str">
            <v>ผูกพัน ครบ 9 กค 67</v>
          </cell>
          <cell r="C731">
            <v>4100394811</v>
          </cell>
        </row>
        <row r="736">
          <cell r="A736">
            <v>1.2</v>
          </cell>
          <cell r="B736" t="str">
            <v xml:space="preserve">กิจกรรมการยกระดับคุณภาพการศึกษาตามแนวทางโครงการบ้านนักวิทยาศาสตร์น้อย  ประเทศไทย </v>
          </cell>
          <cell r="C736" t="str">
            <v>20004 67 00080  00000</v>
          </cell>
        </row>
        <row r="737">
          <cell r="B737" t="str">
            <v xml:space="preserve"> งบดำเนินงาน 69112xx</v>
          </cell>
          <cell r="C737" t="str">
            <v>20004 3720 1000 2000000</v>
          </cell>
        </row>
        <row r="738">
          <cell r="A738" t="str">
            <v>1.2.1</v>
          </cell>
          <cell r="B738" t="str">
            <v>ค่าใช้จ่ายในการนิเทศ ติดตาม และประเมินผล 5,000 บาท เพื่อขอรับตราพระราชทาน “บ้านนักวิทยาศาสตร์น้อย ประเทศไทย” ระดับปฐมวัย โครงการบ้านนักวิทยาศาสตร์น้อย ประเทศไทย ระดับปฐมวัยและระดับประถมศึกษา  5,000 บาท</v>
          </cell>
          <cell r="C738" t="str">
            <v>ที่ ศธ04002/ว5680 ลว 20 ธค 66 ครั้งที่ 100</v>
          </cell>
        </row>
        <row r="739">
          <cell r="A739" t="str">
            <v>1.2.2</v>
          </cell>
          <cell r="B739" t="str">
            <v xml:space="preserve">ค่าใช้จ่ายเข้าร่วมประชุมเชิงปฏิบัติการสรุปผลการประเมินโรงเรียนเพื่อรับตราพระราชทาน “บ้านนักวิทยาศาสตร์น้อยประเทศไทย” ประจำปีการศึกษา 2566 ระหว่างวันที่ 30 กรกฎาคม – 5 สิงหาคม 2567 ณ โรงแรมเอเชียแอร์พอร์ท (ดอนเมือง) จังหวัดปทุมธานี     </v>
          </cell>
          <cell r="C739" t="str">
            <v>ที่ ศธ04002/ว3094 ลว 18 กค 67 ครั้งที่ 230</v>
          </cell>
        </row>
        <row r="744">
          <cell r="A744">
            <v>0</v>
          </cell>
          <cell r="B744" t="str">
            <v>ผลผลิตผู้จบการศึกษาขั้นพื้นฐาน</v>
          </cell>
          <cell r="C744" t="str">
            <v>20004 3720 1000 2000000</v>
          </cell>
        </row>
        <row r="745">
          <cell r="B745" t="str">
            <v xml:space="preserve"> รวมงบดำเนินงาน 69112xx</v>
          </cell>
          <cell r="C745" t="str">
            <v>20004 3720 1000 2000000</v>
          </cell>
        </row>
        <row r="748">
          <cell r="B748" t="str">
            <v>งบลงทุน ครุภัณฑ์ 6911310</v>
          </cell>
        </row>
        <row r="749">
          <cell r="B749" t="str">
            <v>งบลงทุน สิ่งก่อสร้าง 6911320</v>
          </cell>
        </row>
        <row r="750">
          <cell r="A750">
            <v>1.1000000000000001</v>
          </cell>
          <cell r="B750" t="str">
            <v>กิจกรรมการยกระดับคุณภาพการศึกษาตามแนวทางโครงการบ้านนักวิทยาศาสตร์น้อยประเทศไทย</v>
          </cell>
          <cell r="C750" t="str">
            <v>20004 69 00080 00000</v>
          </cell>
        </row>
        <row r="752">
          <cell r="A752" t="str">
            <v>1.1.1</v>
          </cell>
          <cell r="B752" t="str">
            <v xml:space="preserve">เพื่อเป็นค่าใช้จ่ายในการเดินทางของคณะทำงานและผู้เข้าร่วมการอบรมเชิงปฏิบัติการขั้นพื้นฐานพัฒนาผู้นำเครือข่ายท้องถิ่น (Local Network ; LN) และวิทยาศาสตร์เครือข่ายท้องถิ่น (Local Trainer ; LT) ทดแทนผู้เกษียณอายุ ลาออก เปลี่ยนสายงาน โครงการบ้านนักวิทยาศาสตร์น้อย ประเทศไทย ระดับปฐมวัยและระดับประถมศึกษา ระหว่างวันที่ 19 – 22 ธันวาคม 2567 ณ โรงแรมรอยัลซิตี้ กรุงเทพมหานคร </v>
          </cell>
          <cell r="C752" t="str">
            <v>ที่ ศธ04002/ว5967 ลว 11 ธค 67 ครั้งที่ 119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</row>
        <row r="753">
          <cell r="A753" t="str">
            <v>1.1.2</v>
          </cell>
          <cell r="B753" t="str">
            <v xml:space="preserve">ค่าใช้จ่ายในการเดินทางและค่าเบี้ยเลี้ยงคณะทำงานเพื่อเข้าร่วมการประชุมเชิงปฏิบัติการสรุปผล  การประเมินโรงเรียนเพื่อรับตราพระราชทาน “บ้านนักวิทยาศาสตร์น้อย ประเทศไทย” ประจำปีการศึกษา 2567 </v>
          </cell>
          <cell r="C753" t="str">
            <v>ที่ ศธ04002/ว2449 ลว 6 มิ.ย. 68 ครั้งที่ 560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</row>
        <row r="755">
          <cell r="A755">
            <v>1.2</v>
          </cell>
          <cell r="B755" t="str">
            <v>กิจกรรมการสนับสนุนการศึกษาขั้นพื้นฐาน</v>
          </cell>
          <cell r="C755" t="str">
            <v>20004 69 00146 00000</v>
          </cell>
        </row>
        <row r="756">
          <cell r="B756" t="str">
            <v xml:space="preserve"> งบดำเนินงาน 69112xx </v>
          </cell>
          <cell r="C756" t="str">
            <v>20004 3720 1000 2000000</v>
          </cell>
        </row>
        <row r="757">
          <cell r="A757" t="str">
            <v>1.2.1</v>
          </cell>
          <cell r="B757" t="str">
            <v xml:space="preserve">ค่าเช่าใช้บริการสัญญาณอินเทอร์เน็ต </v>
          </cell>
          <cell r="F757">
            <v>1298604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81790.8</v>
          </cell>
          <cell r="L757">
            <v>1216813.2</v>
          </cell>
        </row>
        <row r="758">
          <cell r="A758" t="str">
            <v>1)</v>
          </cell>
          <cell r="B758" t="str">
            <v xml:space="preserve">ค่าเช่าใช้บริการสัญญาณอินเทอร์เน็ต 6 เดือน (ตุลาคม 2568 – มีนาคม 2569)   649,302.-บาท </v>
          </cell>
          <cell r="C758" t="str">
            <v>ศธ 04002/ว1923   ลว. 4 ก.พ. 69/ โอนครั้งที่ 277</v>
          </cell>
        </row>
        <row r="759">
          <cell r="A759" t="str">
            <v>2)</v>
          </cell>
          <cell r="B759" t="str">
            <v>ค่าเช่าใช้บริการสัญญาณอินเทอร์เน็ต  3 เดือน ก.ค. 69 - ก.ย. 69) 324,651 บาท</v>
          </cell>
          <cell r="C759" t="str">
            <v>ศธ 04002/ว7214 ลว. 30 เม.ย.69 โอนครั้งที่ 489</v>
          </cell>
        </row>
        <row r="761">
          <cell r="A761" t="str">
            <v>1.2.2</v>
          </cell>
          <cell r="B761" t="str">
            <v xml:space="preserve">ค่าใช้จ่ายสำหรับดำเนินการรับนักเรียน สังกัดสำนักงานคณะกรรมการการศึกษาขั้นพื้นฐาน ปีการศึกษา 2569 </v>
          </cell>
          <cell r="C761" t="str">
            <v>ศธ 04002/ว2323 ลว. 11 ก.พ.69 โอนครั้งที่ 292</v>
          </cell>
          <cell r="F761">
            <v>10000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10000</v>
          </cell>
          <cell r="L761">
            <v>0</v>
          </cell>
        </row>
        <row r="762">
          <cell r="A762" t="str">
            <v>1.2.3</v>
          </cell>
          <cell r="B762" t="str">
            <v>ค่าใช้จ่ายในการเดินทางของคณะทำงานที่เข้าร่วมประชุมโครงการปฐมนิเทศนักเรียนทุนการศึกษา เฉลิมราชกุมารี ระยะที่ 2 รุ่นที่ 9 ประจำปี 2569 ระหว่างวันที่ 19 – 22 เมษายน 2569 ณ โรงแรมริเวอร์ไซด์ กรุงเทพมหานคร</v>
          </cell>
          <cell r="C762" t="str">
            <v>ศธ 04002/ว9198 ลว. 2 มิ.ย. 69 โอนครั้งที่ 601</v>
          </cell>
          <cell r="F762">
            <v>800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800</v>
          </cell>
          <cell r="L762">
            <v>0</v>
          </cell>
        </row>
        <row r="763">
          <cell r="A763" t="str">
            <v>1.2.3</v>
          </cell>
          <cell r="B763" t="str">
            <v xml:space="preserve">ค่าใช้จ่ายในการดำเนินกงานของ อ.ก.ค.ศ. เขตพื้นที่การศึกษา การดำเนินการได้มาซึ่ง อ.ก.ค.ศ. เขตพื้นที่การศึกษา การดำเนินงานบริหารงานบุคคล และค่าบริหารจัดการสำนักงานเขตพื้นที่การศึกษา        </v>
          </cell>
          <cell r="C763" t="str">
            <v>ที่ ศธ ม4มม2/ว13680 ลว. 6 ส.ค. 69 โอนครั้งที่ 826</v>
          </cell>
          <cell r="F763">
            <v>75000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75000</v>
          </cell>
          <cell r="L763">
            <v>0</v>
          </cell>
        </row>
        <row r="764">
          <cell r="A764">
            <v>1.3</v>
          </cell>
          <cell r="B764" t="str">
            <v>กิจกรรมส่งเสริมการอ่าน</v>
          </cell>
          <cell r="C764" t="str">
            <v>20004 69 00147 00000</v>
          </cell>
        </row>
        <row r="766">
          <cell r="A766" t="str">
            <v>1.3.1</v>
          </cell>
          <cell r="B766" t="str">
            <v>ค่าใช้จ่ายสำหรับดำเนินโครงการส่งเสริมการอ่านตามรอยพระราชจริยวัตร สมเด็จพระกนิษฐาธิราชเจ้ากรมสมเด็จพระเทพรัตนราชสุดาฯ สยามบรมราชกุมารี ปีงบประมาณ 2569</v>
          </cell>
          <cell r="C766" t="str">
            <v>ศธ04002/ว3738 ลว. 4 มี.ค. 69 ครั้งที่ 341</v>
          </cell>
          <cell r="F766">
            <v>10000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10000</v>
          </cell>
          <cell r="L766">
            <v>0</v>
          </cell>
        </row>
        <row r="767">
          <cell r="A767" t="str">
            <v>1.3.1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</row>
        <row r="768">
          <cell r="A768">
            <v>1.4</v>
          </cell>
          <cell r="B768" t="str">
            <v>กิจกรรมการบริหารจัดการในเขตพื้นที่การศึกษา</v>
          </cell>
          <cell r="C768" t="str">
            <v>20004 69 00148 00000</v>
          </cell>
        </row>
        <row r="770">
          <cell r="B770" t="str">
            <v xml:space="preserve"> งบดำเนินงาน 69112xx </v>
          </cell>
        </row>
        <row r="775">
          <cell r="A775" t="str">
            <v>1.4.1</v>
          </cell>
          <cell r="B775" t="str">
            <v>งบประจำ บริหารจัดการสำนักงาน 790,000 บาท</v>
          </cell>
        </row>
        <row r="776">
          <cell r="A776">
            <v>1</v>
          </cell>
          <cell r="F776">
            <v>0</v>
          </cell>
        </row>
        <row r="778">
          <cell r="A778" t="str">
            <v>1)</v>
          </cell>
          <cell r="F778">
            <v>440000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395637.22</v>
          </cell>
          <cell r="L778">
            <v>44362.78</v>
          </cell>
        </row>
        <row r="780">
          <cell r="F780">
            <v>222000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222000</v>
          </cell>
          <cell r="L780">
            <v>0</v>
          </cell>
        </row>
        <row r="782"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</row>
        <row r="783">
          <cell r="F783">
            <v>225000</v>
          </cell>
          <cell r="G783">
            <v>67355</v>
          </cell>
          <cell r="H783">
            <v>0</v>
          </cell>
          <cell r="I783">
            <v>0</v>
          </cell>
          <cell r="J783">
            <v>0</v>
          </cell>
          <cell r="K783">
            <v>133597.32</v>
          </cell>
          <cell r="L783">
            <v>24047.68</v>
          </cell>
        </row>
        <row r="785">
          <cell r="F785">
            <v>32710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32710</v>
          </cell>
          <cell r="L785">
            <v>0</v>
          </cell>
        </row>
        <row r="786">
          <cell r="F786">
            <v>138000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125741.62</v>
          </cell>
          <cell r="L786">
            <v>12258.38</v>
          </cell>
        </row>
        <row r="788">
          <cell r="F788">
            <v>65000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65000</v>
          </cell>
          <cell r="L788">
            <v>0</v>
          </cell>
        </row>
        <row r="789">
          <cell r="F789">
            <v>50000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39851</v>
          </cell>
          <cell r="L789">
            <v>10149</v>
          </cell>
        </row>
        <row r="791"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  <cell r="L791">
            <v>0</v>
          </cell>
        </row>
        <row r="792">
          <cell r="B792" t="str">
            <v xml:space="preserve"> อนุมัติโอนพาหนะ 50,000 บาท 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</row>
        <row r="809">
          <cell r="E809">
            <v>4200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4200</v>
          </cell>
          <cell r="L809">
            <v>0</v>
          </cell>
        </row>
        <row r="812"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  <cell r="K812">
            <v>0</v>
          </cell>
          <cell r="L812">
            <v>0</v>
          </cell>
        </row>
        <row r="813">
          <cell r="F813">
            <v>0</v>
          </cell>
          <cell r="G813">
            <v>0</v>
          </cell>
          <cell r="H813">
            <v>0</v>
          </cell>
          <cell r="I813">
            <v>0</v>
          </cell>
          <cell r="J813">
            <v>0</v>
          </cell>
          <cell r="K813">
            <v>0</v>
          </cell>
          <cell r="L813">
            <v>0</v>
          </cell>
        </row>
        <row r="814"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</row>
        <row r="815">
          <cell r="B815" t="str">
            <v>โครงการพัฒนาระบบแนะแนวการเรียน (Coaching) และแนะแนวเป้าหมายชีวิต 18,000 บาท</v>
          </cell>
          <cell r="C815" t="str">
            <v>ศธ04002/ว6334 ลว.21 เม.ย. 69 ครั้งที่ 3 โอนครั้งที่ 440</v>
          </cell>
          <cell r="E815">
            <v>18000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18000</v>
          </cell>
          <cell r="L815">
            <v>0</v>
          </cell>
        </row>
        <row r="817"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  <cell r="L817">
            <v>0</v>
          </cell>
        </row>
        <row r="818">
          <cell r="E818">
            <v>25800</v>
          </cell>
          <cell r="F818">
            <v>25800</v>
          </cell>
          <cell r="G818">
            <v>0</v>
          </cell>
          <cell r="H818">
            <v>0</v>
          </cell>
          <cell r="I818">
            <v>0</v>
          </cell>
          <cell r="J818">
            <v>0</v>
          </cell>
          <cell r="K818">
            <v>25800</v>
          </cell>
          <cell r="L818">
            <v>0</v>
          </cell>
        </row>
        <row r="819">
          <cell r="D819">
            <v>0</v>
          </cell>
          <cell r="E819">
            <v>129290</v>
          </cell>
          <cell r="F819">
            <v>129290</v>
          </cell>
          <cell r="G819">
            <v>0</v>
          </cell>
          <cell r="H819">
            <v>0</v>
          </cell>
          <cell r="I819">
            <v>0</v>
          </cell>
          <cell r="J819">
            <v>0</v>
          </cell>
          <cell r="K819">
            <v>129290</v>
          </cell>
          <cell r="L819">
            <v>0</v>
          </cell>
        </row>
        <row r="820"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</row>
        <row r="821"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</row>
        <row r="822">
          <cell r="A822" t="str">
            <v>2.4.2)</v>
          </cell>
          <cell r="B822" t="str">
            <v>โครงการสร้างเครือข่ายตรวจสอบภายใน 25,000 บาท โอนไปกลุ่มอำนวยการอบรมผู้บริหาร  12070 บาท  โอนไปประชุมเชิงปฏิบัติการสำนักงานเขตพื้นที่ 12,930 บาท</v>
          </cell>
          <cell r="F822">
            <v>0</v>
          </cell>
          <cell r="G822">
            <v>0</v>
          </cell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</row>
        <row r="823">
          <cell r="A823" t="str">
            <v>2.4.3)</v>
          </cell>
          <cell r="B823" t="str">
            <v>โครงการพัฒนาศักยภาพการจัดการศึกษาแบบมีส่วนร่วมของคณะกรรมการติดตาม ตรวจสอบ ประเมินผลและนิเทศการศึกษาของเขตพื้นที่การศึกษา (ก.ต.ป.น.) 92,000 บาท  อนุมัติครั้งที่ 1   25,550 บาท</v>
          </cell>
          <cell r="F823">
            <v>0</v>
          </cell>
          <cell r="G823">
            <v>0</v>
          </cell>
          <cell r="H823">
            <v>0</v>
          </cell>
          <cell r="I823">
            <v>0</v>
          </cell>
          <cell r="J823">
            <v>0</v>
          </cell>
          <cell r="K823">
            <v>0</v>
          </cell>
          <cell r="L823">
            <v>0</v>
          </cell>
        </row>
        <row r="824">
          <cell r="A824" t="str">
            <v>2.4.4)</v>
          </cell>
          <cell r="B824" t="str">
            <v>โครงการประชุมเชิงปฏิบัติการเพื่อเพิ่มประสิทธิภาพการบริหารจัดการด้านงบประมาณ ด้านการเงินบัญชีและพัสดุ 65,000 บาท</v>
          </cell>
          <cell r="E824">
            <v>65000</v>
          </cell>
          <cell r="F824">
            <v>65000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65000</v>
          </cell>
          <cell r="L824">
            <v>0</v>
          </cell>
        </row>
        <row r="825">
          <cell r="A825" t="str">
            <v>2.4.5)</v>
          </cell>
          <cell r="B825" t="str">
            <v>โครงการงานศิลปหัตถกรรมนักเรียน ระดับเขตพื้นที่การศึกษา ปีการศึกษา 2568  250,000 บาท ศูนย์ประสานการดำเนินงาน ข้อ 13 อนุมัติครั้งที่ 1   24,195 บาท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  <cell r="L825">
            <v>0</v>
          </cell>
        </row>
        <row r="826">
          <cell r="A826">
            <v>0</v>
          </cell>
          <cell r="B826" t="str">
            <v>อนุมัติ ครั้งที่ 2  225,805 บาท</v>
          </cell>
        </row>
        <row r="827">
          <cell r="A827" t="str">
            <v>2.4.6)</v>
          </cell>
          <cell r="B827" t="str">
            <v>โครงการยกย่องเชิดชูเกียรติข้าราชการครูและบุคลากรทางการศึกษา 80,000 บาท อนุมัติครั้งที่ 1    30,000 บาท โอนไปประชุมเชิงปฏิบัติการสำนักงานเขตพื้นที่ 20875,000 บาท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  <cell r="L827">
            <v>0</v>
          </cell>
        </row>
        <row r="828">
          <cell r="A828" t="str">
            <v>2.4.7)</v>
          </cell>
          <cell r="B828" t="str">
            <v xml:space="preserve">โครงการเสริมสร้างศักยภาพบุคลากรในสังกัดสพป.ปทุมธานี เขต 2 130,595 บาท  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</row>
        <row r="829">
          <cell r="A829" t="str">
            <v>2.4.8)</v>
          </cell>
          <cell r="B829" t="str">
            <v>โครงการประชุม อ.ก.ค.ศ. เขตพื้นที่ 258,060 บาท  อนุมัติครั้งที่ 1   95,000 บาท โอนไปประชุมเชิงปฏิบัติการสำนักงานเขตพื้นที่ 49,333 บาท</v>
          </cell>
          <cell r="E829">
            <v>25000</v>
          </cell>
          <cell r="F829">
            <v>25000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25000</v>
          </cell>
          <cell r="L829">
            <v>0</v>
          </cell>
        </row>
        <row r="830">
          <cell r="A830" t="str">
            <v>2.4.9)</v>
          </cell>
          <cell r="B830" t="str">
            <v>โครงการกิจกรรมการบริหารอัตรากำลังในสถานศึกษาระดับเขตพื้นที่การศึกษาฯ 80,145 บาท  อนุมัติครั้งที่ 1    30,000 บาทโอนไปกลุ่มอำนวยการอบรมผู้บริหาร  70525 บาท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</row>
        <row r="831">
          <cell r="A831" t="str">
            <v>2.4.10)</v>
          </cell>
          <cell r="B831" t="str">
            <v>โครงการพัฒนาประสิทธิภาพการบริหารจัดการงานอำนวยการ 148,490 บาท  อนุมัติครั้งที่ 1    41,650 บาท รับโอนจากกลุ่มบุคคล 70,525 บาท ตรวจสอบภายใน 12,070 บาท</v>
          </cell>
          <cell r="E831">
            <v>19290</v>
          </cell>
          <cell r="F831">
            <v>19290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19290</v>
          </cell>
          <cell r="L831">
            <v>0</v>
          </cell>
        </row>
        <row r="832">
          <cell r="A832" t="str">
            <v>2.4.11)</v>
          </cell>
          <cell r="B832" t="str">
            <v>โครงการพัฒนาระบบข้อมูลสารสนเทศ 30,000 บาท โอนไปประชุมเชิงปฏิบัติการสำนักงานเขตพื้นที่ 10,000 บาท</v>
          </cell>
          <cell r="E832">
            <v>20000</v>
          </cell>
          <cell r="F832">
            <v>20000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20000</v>
          </cell>
          <cell r="L832">
            <v>0</v>
          </cell>
        </row>
        <row r="833">
          <cell r="A833" t="str">
            <v>4)</v>
          </cell>
          <cell r="B833" t="str">
            <v>โครงการเพิ่มประสิทธิภาพการบริหารจัดการศึกษา 800,000 บาท อนุมัติครั้งที่ 1 (400,000 บาท)</v>
          </cell>
        </row>
        <row r="834">
          <cell r="B834" t="str">
            <v>20004 68 00148 00000</v>
          </cell>
        </row>
        <row r="888">
          <cell r="A888" t="str">
            <v>2.1.4</v>
          </cell>
        </row>
        <row r="889">
          <cell r="A889" t="str">
            <v>1)</v>
          </cell>
        </row>
        <row r="891">
          <cell r="A891" t="str">
            <v>2)</v>
          </cell>
        </row>
        <row r="893">
          <cell r="A893" t="str">
            <v>3)</v>
          </cell>
        </row>
        <row r="895">
          <cell r="A895" t="str">
            <v>4)</v>
          </cell>
        </row>
        <row r="897">
          <cell r="A897">
            <v>1.5</v>
          </cell>
          <cell r="B897" t="str">
            <v>กิจกรรมการจัดการศึกษาประถมศึกษาสำหรับโรงเรียนปกติ</v>
          </cell>
          <cell r="C897" t="str">
            <v>20004 69 05164 00000</v>
          </cell>
        </row>
        <row r="898">
          <cell r="B898" t="str">
            <v>งบดำเนินงาน  69112xx</v>
          </cell>
        </row>
        <row r="902">
          <cell r="C902" t="str">
            <v>ศธ04002/ว11486 ลว.9 ก.ค. 69 ครั้งที่ 698  1,642,500 บาท</v>
          </cell>
        </row>
        <row r="903">
          <cell r="B903" t="str">
            <v>ค่าสาธารณูปโภค    1,000,000 บาท อนุมัตครั้งที่ 1 300,000 บาท ครั้งที่ 2  140,000 บาท</v>
          </cell>
          <cell r="C903" t="str">
            <v>ศธ04002/ว46832 ลว.17 ต.ค. 68 ครั้งที่ 7  2,000,000 บาท</v>
          </cell>
          <cell r="E903">
            <v>760000</v>
          </cell>
          <cell r="G903">
            <v>0</v>
          </cell>
          <cell r="H903">
            <v>0</v>
          </cell>
          <cell r="K903">
            <v>760000</v>
          </cell>
          <cell r="L903">
            <v>0</v>
          </cell>
        </row>
        <row r="905">
          <cell r="A905" t="str">
            <v>2)</v>
          </cell>
          <cell r="B905" t="str">
            <v>ค้าจ้างเหมาบริการ ลูกจ้างสพป.ปท.2 15000x5คนx12 เดือน 900,000 บาท จัดสรรครั้งที่ 1  225,000 บาท</v>
          </cell>
          <cell r="C905" t="str">
            <v>ศธ04002/ว46832 ลว.17 ต.ค. 68 ครั้งที่ 7  2,000,000 บาท</v>
          </cell>
          <cell r="E905">
            <v>678000</v>
          </cell>
          <cell r="G905">
            <v>0</v>
          </cell>
          <cell r="H905">
            <v>0</v>
          </cell>
          <cell r="K905">
            <v>678000</v>
          </cell>
          <cell r="L905">
            <v>0</v>
          </cell>
        </row>
        <row r="906">
          <cell r="A906" t="str">
            <v>2.1)</v>
          </cell>
          <cell r="B906" t="str">
            <v>ค้าจ้างเหมาบริการ ลูกจ้างสพป.ปท.2 ครั้งที่ 2  75,000 บาท ยืมยกย่องเชิดชูเกียรติ 50,000 บาท</v>
          </cell>
          <cell r="C906" t="str">
            <v>ศธ04002/ว2369 ลว.11 ก.พ.69 ครั้งที่ 294  500,000 บาท</v>
          </cell>
        </row>
        <row r="909">
          <cell r="A909" t="str">
            <v>3)</v>
          </cell>
          <cell r="B909" t="str">
            <v>ค่าใช้จ่ายในการประชุม อ.ก.ค.ศ. เขตพื้นที่การศึกษา  60,000 บาท</v>
          </cell>
          <cell r="C909" t="str">
            <v>ศธ04002/ว46832 ลว.17 ต.ค. 68 ครั้งที่ 7  2,000,000 บาท</v>
          </cell>
        </row>
        <row r="910">
          <cell r="A910" t="str">
            <v>3)</v>
          </cell>
          <cell r="B910" t="str">
            <v xml:space="preserve">ค่าซ่อมแซมยานพาหนะและขนส่ง 240,000 บาท ครั้งที่ 1  25,000 บาท </v>
          </cell>
          <cell r="C910" t="str">
            <v>ศธ04002/ว46832 ลว.17 ต.ค. 68 ครั้งที่ 7  2,000,000 บาท</v>
          </cell>
          <cell r="E910">
            <v>165000</v>
          </cell>
          <cell r="G910">
            <v>0</v>
          </cell>
          <cell r="H910">
            <v>0</v>
          </cell>
          <cell r="K910">
            <v>165000</v>
          </cell>
          <cell r="L910">
            <v>0</v>
          </cell>
        </row>
        <row r="912">
          <cell r="A912" t="str">
            <v>4)</v>
          </cell>
          <cell r="B912" t="str">
            <v>ค่าซ่อมแซมครุภัณฑ์ 200,000 บาท ครั้งที่ 1  127,290 บาท</v>
          </cell>
          <cell r="C912" t="str">
            <v>ศธ04002/ว46832 ลว.17 ต.ค. 68 ครั้งที่ 7  2,000,000 บาท</v>
          </cell>
          <cell r="E912">
            <v>167290</v>
          </cell>
          <cell r="G912">
            <v>0</v>
          </cell>
          <cell r="H912">
            <v>0</v>
          </cell>
          <cell r="K912">
            <v>167290</v>
          </cell>
          <cell r="L912">
            <v>0</v>
          </cell>
        </row>
        <row r="914">
          <cell r="A914" t="str">
            <v>5)</v>
          </cell>
          <cell r="B914" t="str">
            <v>ค่าวัสดุสำนักงาน 350000 บาท ครั้งที่ 1 150,000 บาทครั้งที่ 2   25,000 บาท</v>
          </cell>
          <cell r="C914" t="str">
            <v>ศธ04002/ว46832 ลว.17 ต.ค. 68 ครั้งที่ 7  2,000,000 บาท</v>
          </cell>
          <cell r="E914">
            <v>312000</v>
          </cell>
          <cell r="G914">
            <v>0</v>
          </cell>
          <cell r="H914">
            <v>0</v>
          </cell>
          <cell r="K914">
            <v>312000</v>
          </cell>
          <cell r="L914">
            <v>0</v>
          </cell>
        </row>
        <row r="915">
          <cell r="A915" t="str">
            <v>5.1)</v>
          </cell>
          <cell r="B915" t="str">
            <v>ค่าวัสดุสำนักงาน ครั้งที่ 2  25,000 บาท</v>
          </cell>
          <cell r="C915" t="str">
            <v>ศธ04002/ว2369 ลว.11 ก.พ.69 ครั้งที่ 294  500,000 บาท</v>
          </cell>
        </row>
        <row r="918">
          <cell r="A918" t="str">
            <v>7)</v>
          </cell>
          <cell r="B918" t="str">
            <v>ค่าน้ำมันเชื้อเพลิงและหล่อลื่น 200,000 บาท อนุมัติครั้งที่ 1 60,000 บาท</v>
          </cell>
          <cell r="C918" t="str">
            <v>ศธ04002/ว46832 ลว.17 ต.ค. 68 ครั้งที่ 7  2,000,000 บาท</v>
          </cell>
          <cell r="E918">
            <v>135000</v>
          </cell>
          <cell r="G918">
            <v>20045</v>
          </cell>
          <cell r="H918">
            <v>0</v>
          </cell>
          <cell r="K918">
            <v>114955</v>
          </cell>
          <cell r="L918">
            <v>0</v>
          </cell>
        </row>
        <row r="919">
          <cell r="A919" t="str">
            <v>7.1)</v>
          </cell>
        </row>
        <row r="920">
          <cell r="A920" t="str">
            <v>8.1)</v>
          </cell>
          <cell r="B920" t="str">
            <v xml:space="preserve">ค่าใช้จ่ายในการเดินทางไปราชการและค่าใช้จ่ายในการประชุม งบประมาณ 110,000 บาท อนุมัติครั้งที่ 1 65,000 บาท  บวกครั้งที่ 2-3 55000 บาท </v>
          </cell>
          <cell r="C920" t="str">
            <v>ศธ04002/ว46832 ลว.17 ต.ค. 68 ครั้งที่ 7  2,000,000 บาท</v>
          </cell>
          <cell r="E920">
            <v>110000</v>
          </cell>
          <cell r="G920">
            <v>0</v>
          </cell>
          <cell r="H920">
            <v>0</v>
          </cell>
          <cell r="K920">
            <v>107984</v>
          </cell>
          <cell r="L920">
            <v>2016</v>
          </cell>
        </row>
        <row r="922">
          <cell r="A922" t="str">
            <v>9)</v>
          </cell>
          <cell r="B922" t="str">
            <v>งบกลาง 200,000 บาท +เพิ่มเติม 142,500 บาท อนุมัติพาหนะ 50,000บาท วัสดุ 100,000 บาท</v>
          </cell>
          <cell r="C922" t="str">
            <v>ศธ04002/ว46832 ลว.17 ต.ค. 68 ครั้งที่ 7  2,000,000 บาท</v>
          </cell>
          <cell r="E922">
            <v>192500</v>
          </cell>
          <cell r="G922">
            <v>0</v>
          </cell>
          <cell r="H922">
            <v>0</v>
          </cell>
          <cell r="K922">
            <v>192500</v>
          </cell>
          <cell r="L922">
            <v>0</v>
          </cell>
        </row>
        <row r="927">
          <cell r="A927">
            <v>2</v>
          </cell>
          <cell r="B927" t="str">
            <v>งบกลยุทธ์ ของสพป.ปท.2 1,800,000 บาท</v>
          </cell>
          <cell r="C927" t="str">
            <v>ศธ04002/ว11486 ลว.9 ก.ค. 69 ครั้งที่ 698  1,642,500 บาท</v>
          </cell>
        </row>
        <row r="928">
          <cell r="A928" t="str">
            <v>2.1)</v>
          </cell>
          <cell r="B928" t="str">
            <v>กลยุทธ์ที่ 1 ยกระดับคุณภาพการศึกษา 391,200 บาท จัดสรรครั้งที่ 1 362,000 บาท จัดครั้งที่ 2   4,200 บาท</v>
          </cell>
        </row>
        <row r="929">
          <cell r="A929" t="str">
            <v>2.1.1)</v>
          </cell>
          <cell r="B929" t="str">
            <v>โครงการพัฒนาหลักสูตรสถานศึกษาและกระบวนการจัดการเรียนรู้สู่ฐานสมรรถนะ 67,950 บาท</v>
          </cell>
          <cell r="C929" t="str">
            <v>ศธ04002/ว46832 ลว.17 ต.ค. 68 ครั้งที่ 7  2,000,000 บาท</v>
          </cell>
          <cell r="E929">
            <v>67950</v>
          </cell>
          <cell r="G929">
            <v>0</v>
          </cell>
          <cell r="H929">
            <v>0</v>
          </cell>
          <cell r="K929">
            <v>67950</v>
          </cell>
          <cell r="L929">
            <v>0</v>
          </cell>
        </row>
        <row r="930">
          <cell r="B930" t="str">
            <v>อนุมพิ่มครั้งที่ 2   49,950 บาท</v>
          </cell>
          <cell r="C930" t="str">
            <v>ศธ04002/ว2369 ลว.11 ก.พ.69 ครั้งที่ 294  500,000 บาท</v>
          </cell>
        </row>
        <row r="931">
          <cell r="A931" t="str">
            <v>2.1.2)</v>
          </cell>
          <cell r="B931" t="str">
            <v>โครงการขับเคลื่อนพัฒนาระบบการประกันคุณภาพภายในโดยใช้กลุ่มเครือข่ายสถานศึกษาแบบยั่งยืน 50,000 บาท</v>
          </cell>
          <cell r="C931" t="str">
            <v>ศธ04002/ว46832 ลว.17 ต.ค. 68 ครั้งที่ 7  2,000,000 บาท</v>
          </cell>
          <cell r="E931">
            <v>50000</v>
          </cell>
          <cell r="G931">
            <v>0</v>
          </cell>
          <cell r="H931">
            <v>0</v>
          </cell>
          <cell r="K931">
            <v>50000</v>
          </cell>
          <cell r="L931">
            <v>0</v>
          </cell>
        </row>
        <row r="932">
          <cell r="B932" t="str">
            <v>อนุมพิ่มครั้งที่ 2  30,000 บาท</v>
          </cell>
          <cell r="C932" t="str">
            <v>ศธ04002/ว2369 ลว.11 ก.พ.69 ครั้งที่ 294  500,000 บาท</v>
          </cell>
          <cell r="G932">
            <v>0</v>
          </cell>
          <cell r="H932">
            <v>0</v>
          </cell>
          <cell r="K932">
            <v>0</v>
          </cell>
          <cell r="L932">
            <v>0</v>
          </cell>
        </row>
        <row r="933">
          <cell r="A933" t="str">
            <v>2.1.3)</v>
          </cell>
          <cell r="B933" t="str">
            <v>โครงการส่งเสริมประสิทธิผลการสอนของครูโดยการใช้ปัญญาประดิษฐ์ (AI) บนแพลตฟอร์ดิจิทัล 43,850 บาท</v>
          </cell>
          <cell r="C933" t="str">
            <v>ศธ04002/ว46832 ลว.17 ต.ค. 68 ครั้งที่ 7  2,000,000 บาท</v>
          </cell>
          <cell r="E933">
            <v>43850</v>
          </cell>
          <cell r="G933">
            <v>0</v>
          </cell>
          <cell r="H933">
            <v>0</v>
          </cell>
          <cell r="K933">
            <v>43850</v>
          </cell>
          <cell r="L933">
            <v>0</v>
          </cell>
        </row>
        <row r="934">
          <cell r="B934" t="str">
            <v>อนุมัติครั้งที่ 2 31850 บาท</v>
          </cell>
          <cell r="C934" t="str">
            <v>ศธ04002/ว2369 ลว.11 ก.พ.69 ครั้งที่ 294  500,000 บาท</v>
          </cell>
        </row>
        <row r="935">
          <cell r="A935" t="str">
            <v>2.1.4</v>
          </cell>
          <cell r="B935" t="str">
            <v xml:space="preserve">โครงการโรงเรียนคุณธรรม สพฐ. 25,000 บาท </v>
          </cell>
          <cell r="C935" t="str">
            <v>ศธ04002/ว2369 ลว.11 ก.พ.69 ครั้งที่ 294  500,000 บาท</v>
          </cell>
          <cell r="E935">
            <v>25000</v>
          </cell>
          <cell r="G935">
            <v>0</v>
          </cell>
          <cell r="H935">
            <v>0</v>
          </cell>
          <cell r="K935">
            <v>25000</v>
          </cell>
          <cell r="L935">
            <v>0</v>
          </cell>
        </row>
        <row r="936">
          <cell r="A936" t="str">
            <v>2.1.5</v>
          </cell>
          <cell r="B936" t="str">
            <v>โครงการส่งเสริมคุณภาพการจัดการเรียนรู้แนวใหม่  จำนวนเงิน 104,400 บาท อนุมัติครั้งที่ 1   30,000 บาทครั้งที่ 2   63,200 บาท ครั้งที่ 3    4200 บาท</v>
          </cell>
          <cell r="C936" t="str">
            <v>ศธ04002/ว46832 ลว.17 ต.ค. 68 ครั้งที่ 7  2,000,000 บาท</v>
          </cell>
          <cell r="E936">
            <v>100200</v>
          </cell>
          <cell r="G936">
            <v>0</v>
          </cell>
          <cell r="H936">
            <v>0</v>
          </cell>
          <cell r="K936">
            <v>100200</v>
          </cell>
          <cell r="L936">
            <v>0</v>
          </cell>
        </row>
        <row r="937">
          <cell r="B937" t="str">
            <v>อนุมัติครั้งที่ 2  63,200 บาท</v>
          </cell>
          <cell r="C937" t="str">
            <v>ศธ04002/ว2369 ลว.11 ก.พ.69 ครั้งที่ 294  500,000 บาท</v>
          </cell>
        </row>
        <row r="939">
          <cell r="A939" t="str">
            <v>2.1.6)</v>
          </cell>
          <cell r="B939" t="str">
            <v>โครงการวัดและประเมินผลเพื่อพัฒนาการเรียนรู้ของผู้เรียน  100,000 บาท อนุมัติครั้งที่  1   82,000 บาท</v>
          </cell>
          <cell r="C939" t="str">
            <v>ศธ04002/ว46832 ลว.17 ต.ค. 68 ครั้งที่ 7  2,000,000 บาท</v>
          </cell>
          <cell r="E939">
            <v>100000</v>
          </cell>
          <cell r="G939">
            <v>0</v>
          </cell>
          <cell r="H939">
            <v>0</v>
          </cell>
          <cell r="K939">
            <v>100000</v>
          </cell>
          <cell r="L939">
            <v>0</v>
          </cell>
        </row>
        <row r="943">
          <cell r="A943" t="str">
            <v>2.2)</v>
          </cell>
          <cell r="B943" t="str">
            <v>กลยุทธ์ที่ 2 เพิ่มโอกาสและความเสมอภาคทางการศึกษา 98,710 บาท จัดสรรครั้งที่ 1 50,000 บาท ยืมงบกลาง 30710 บาท</v>
          </cell>
          <cell r="D943">
            <v>0</v>
          </cell>
        </row>
        <row r="944">
          <cell r="A944" t="str">
            <v>2.2.1)</v>
          </cell>
          <cell r="B944" t="str">
            <v>โครงการเสริมสร้างพลเมืองดี วิถีประชาธิปไตยในสถานศึกษา ประจำปี 2569  10,000 บาท</v>
          </cell>
          <cell r="C944" t="str">
            <v>ศธ04002/ว46832 ลว.17 ต.ค. 68 ครั้งที่ 7  2,000,000 บาท</v>
          </cell>
          <cell r="E944">
            <v>10000</v>
          </cell>
          <cell r="G944">
            <v>0</v>
          </cell>
          <cell r="H944">
            <v>0</v>
          </cell>
          <cell r="K944">
            <v>10000</v>
          </cell>
          <cell r="L944">
            <v>0</v>
          </cell>
        </row>
        <row r="945">
          <cell r="A945" t="str">
            <v>.2.2.2)</v>
          </cell>
          <cell r="B945" t="str">
            <v>โครงการวัดและประเมินผลการจัดการศึกษาโดยครอบครัว ประจำปี 2569 10,710 บาท</v>
          </cell>
          <cell r="C945" t="str">
            <v>ศธ04002/ว46832 ลว.17 ต.ค. 68 ครั้งที่ 7  2,000,000 บาท</v>
          </cell>
          <cell r="E945">
            <v>10710</v>
          </cell>
          <cell r="G945">
            <v>0</v>
          </cell>
          <cell r="H945">
            <v>0</v>
          </cell>
          <cell r="K945">
            <v>10710</v>
          </cell>
          <cell r="L945">
            <v>0</v>
          </cell>
        </row>
        <row r="946">
          <cell r="A946" t="str">
            <v>2.2.3)</v>
          </cell>
          <cell r="B946" t="str">
            <v>โครงการพัฒนาสมรรถนะการจัดการเรียนรู้สำหรับเด็กที่มีความต้องการพิเศษ 60,000 บาท</v>
          </cell>
          <cell r="C946" t="str">
            <v>ศธ04002/ว46832 ลว.17 ต.ค. 68 ครั้งที่ 7  2,000,000 บาท</v>
          </cell>
          <cell r="E946">
            <v>60000</v>
          </cell>
          <cell r="G946">
            <v>0</v>
          </cell>
          <cell r="H946">
            <v>0</v>
          </cell>
          <cell r="K946">
            <v>60000</v>
          </cell>
          <cell r="L946">
            <v>0</v>
          </cell>
        </row>
        <row r="950">
          <cell r="A950" t="str">
            <v>2.3)</v>
          </cell>
          <cell r="B950" t="str">
            <v>กลยุทธ์ที่ 3 ส่งเสริมความปลอดภัยของผู้เรียน ครูและบุคลากรทางการศึกษาและสถานศึกษา 75,800 บาท จัดสรรครั้งที่ 1 50,000 บาท</v>
          </cell>
          <cell r="C950" t="str">
            <v>ศธ04002/ว46832 ลว.17 ต.ค. 68 ครั้งที่ 7  2,000,000 บาท</v>
          </cell>
        </row>
        <row r="951">
          <cell r="A951" t="str">
            <v>2.3.1)</v>
          </cell>
          <cell r="B951" t="str">
            <v>โครงการส่งเสริมทักษะชีวิตให้กับนักเรียน 30,000 บาท</v>
          </cell>
          <cell r="C951" t="str">
            <v>ศธ04002/ว46832 ลว.17 ต.ค. 68 ครั้งที่ 7  2,000,000 บาท</v>
          </cell>
          <cell r="E951">
            <v>30000</v>
          </cell>
          <cell r="G951">
            <v>0</v>
          </cell>
          <cell r="H951">
            <v>0</v>
          </cell>
          <cell r="K951">
            <v>30000</v>
          </cell>
          <cell r="L951">
            <v>0</v>
          </cell>
        </row>
        <row r="952">
          <cell r="A952" t="str">
            <v>2.3.2)</v>
          </cell>
          <cell r="B952" t="str">
            <v>โครงการพัฒนาระบบและกลไกดูแลความปลอดภัย 45,800 บาท อนุมัติครั้งที่ 1   20,000 บาท ครั้งที่ 3   25,800 บาท</v>
          </cell>
          <cell r="C952" t="str">
            <v>ศธ04002/ว46832 ลว.17 ต.ค. 68 ครั้งที่ 7  2,000,000 บาท</v>
          </cell>
          <cell r="E952">
            <v>20000</v>
          </cell>
          <cell r="G952">
            <v>0</v>
          </cell>
          <cell r="H952">
            <v>0</v>
          </cell>
          <cell r="K952">
            <v>20000</v>
          </cell>
          <cell r="L952">
            <v>0</v>
          </cell>
        </row>
        <row r="953">
          <cell r="A953" t="str">
            <v>2.4)</v>
          </cell>
          <cell r="B953" t="str">
            <v xml:space="preserve">กลยุทธ์ที่ 4 เพิ่มประสิทธิภาพการบริหารจัดการศึกษา งบประมาณ 1,234,290 บาท จัดสรรครั้งที่ 1  554,400 บาท - โอนให้กลยุทธ์ที่ 1 ยืม 54400 </v>
          </cell>
          <cell r="C953" t="str">
            <v>ศธ04002/ว46832 ลว.17 ต.ค. 68 ครั้งที่ 7  2,000,000 บาท</v>
          </cell>
        </row>
        <row r="954">
          <cell r="A954">
            <v>1</v>
          </cell>
          <cell r="B954" t="str">
            <v>งบกลาง  กลยุทธ์ที่ 4</v>
          </cell>
        </row>
        <row r="955">
          <cell r="A955" t="str">
            <v>2.4.1)</v>
          </cell>
          <cell r="B955" t="str">
            <v>โครงการเพิ่มประสิทธิภาพการบริหารจัดการงานนโยบายและแผนและการบริหารงบประมาณ 75,000 บาท อนุมัติครั้งที่ 1   47,000 บาท โอนไปประชุมเชิงปฏิบัติการสำนักงานเขตพื้นที่ 34,715 บาท</v>
          </cell>
          <cell r="C955" t="str">
            <v>ศธ04002/ว46832 ลว.17 ต.ค. 68 ครั้งที่ 7  2,000,000 บาท</v>
          </cell>
          <cell r="E955">
            <v>40285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  <cell r="K955">
            <v>40285</v>
          </cell>
          <cell r="L955">
            <v>0</v>
          </cell>
        </row>
        <row r="957">
          <cell r="E957">
            <v>0</v>
          </cell>
          <cell r="G957">
            <v>0</v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  <cell r="L957">
            <v>0</v>
          </cell>
        </row>
        <row r="959">
          <cell r="E959">
            <v>92000</v>
          </cell>
          <cell r="G959">
            <v>0</v>
          </cell>
          <cell r="H959">
            <v>0</v>
          </cell>
          <cell r="I959">
            <v>0</v>
          </cell>
          <cell r="J959">
            <v>0</v>
          </cell>
          <cell r="K959">
            <v>92000</v>
          </cell>
          <cell r="L959">
            <v>0</v>
          </cell>
        </row>
        <row r="961">
          <cell r="E961">
            <v>0</v>
          </cell>
          <cell r="G961">
            <v>0</v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  <cell r="L961">
            <v>0</v>
          </cell>
        </row>
        <row r="962">
          <cell r="E962">
            <v>250000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6935</v>
          </cell>
          <cell r="L962">
            <v>243065</v>
          </cell>
        </row>
        <row r="964">
          <cell r="E964">
            <v>59125</v>
          </cell>
          <cell r="G964">
            <v>0</v>
          </cell>
          <cell r="H964">
            <v>0</v>
          </cell>
          <cell r="I964">
            <v>0</v>
          </cell>
          <cell r="J964">
            <v>0</v>
          </cell>
          <cell r="K964">
            <v>59125</v>
          </cell>
          <cell r="L964">
            <v>0</v>
          </cell>
        </row>
        <row r="966">
          <cell r="E966">
            <v>130595</v>
          </cell>
          <cell r="G966">
            <v>0</v>
          </cell>
          <cell r="H966">
            <v>0</v>
          </cell>
          <cell r="I966">
            <v>0</v>
          </cell>
          <cell r="J966">
            <v>0</v>
          </cell>
          <cell r="K966">
            <v>130595</v>
          </cell>
          <cell r="L966">
            <v>0</v>
          </cell>
        </row>
        <row r="967">
          <cell r="E967">
            <v>183727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183727</v>
          </cell>
          <cell r="L967">
            <v>0</v>
          </cell>
        </row>
        <row r="968">
          <cell r="A968" t="str">
            <v>2.4.8.1)</v>
          </cell>
          <cell r="B968" t="str">
            <v>โครงการประชุม อ.ก.ค.ศ. เขตพื้นที่ 258,060 บาท  อนุมัติครั้งที่ 4  138,060 บาท</v>
          </cell>
        </row>
        <row r="969">
          <cell r="E969">
            <v>9620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9620</v>
          </cell>
          <cell r="L969">
            <v>0</v>
          </cell>
        </row>
        <row r="971">
          <cell r="E971">
            <v>211795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  <cell r="K971">
            <v>211795</v>
          </cell>
          <cell r="L971">
            <v>0</v>
          </cell>
        </row>
        <row r="972">
          <cell r="B972" t="str">
            <v>โครงการพัฒนาประสิทธิภาพการบริหารจัดการงานอำนวยการ 148,490 บาท  อนุมัติครั้งที่ 4    86,090 บาท</v>
          </cell>
        </row>
        <row r="973">
          <cell r="E973">
            <v>0</v>
          </cell>
          <cell r="G973">
            <v>0</v>
          </cell>
          <cell r="H973">
            <v>0</v>
          </cell>
          <cell r="I973">
            <v>0</v>
          </cell>
          <cell r="J973">
            <v>0</v>
          </cell>
          <cell r="K973">
            <v>0</v>
          </cell>
          <cell r="L973">
            <v>0</v>
          </cell>
        </row>
        <row r="975">
          <cell r="A975" t="str">
            <v>2.4.12)</v>
          </cell>
          <cell r="B975" t="str">
            <v>โครงการประชุมเชิงปฏิบัติการพัฒนาศักยภาพบุคลากรทางการศึกษาเพื่อขับเคลื่อนคุณภาพการศึกษาสู่องค์กรแห่งการแห่งการเรียนรู้</v>
          </cell>
          <cell r="C975" t="str">
            <v>มติที่ประชุมเร่งรัดติดตาม 5 ส.ค.69</v>
          </cell>
          <cell r="E975">
            <v>127853</v>
          </cell>
          <cell r="G975">
            <v>0</v>
          </cell>
          <cell r="H975">
            <v>0</v>
          </cell>
          <cell r="I975">
            <v>0</v>
          </cell>
          <cell r="J975">
            <v>0</v>
          </cell>
          <cell r="K975">
            <v>127853</v>
          </cell>
          <cell r="L975">
            <v>0</v>
          </cell>
        </row>
        <row r="977">
          <cell r="A977">
            <v>1</v>
          </cell>
          <cell r="B977" t="str">
            <v xml:space="preserve">ค่าตอบแทนวิทยากรสอนอิสลามศึกษารายชั่วโมง </v>
          </cell>
          <cell r="F977">
            <v>624000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84600</v>
          </cell>
          <cell r="L977">
            <v>539400</v>
          </cell>
        </row>
        <row r="978">
          <cell r="A978" t="str">
            <v>1.1)</v>
          </cell>
          <cell r="B978" t="str">
            <v>ค่าตอบแทนวิทยากรสอนอิสลามศึกษารายชั่วโมง ภาค 2/68  จำนวน 312,000 บาท ร่วมใจ 48,000 ร่วมจิตประสาท 48,000 รวมราษฎร์ 96,000 บาท เจริญดีวิทยา 64,000 ราษฎร์สงเคราะห์ 48,000 วัดธัญญะผล 8,000 บาท</v>
          </cell>
          <cell r="C978" t="str">
            <v>ศธ 04002/ว50200 ลว 9 ธ.ค. 68 โอนครั้งที่ 134</v>
          </cell>
        </row>
        <row r="979">
          <cell r="A979" t="str">
            <v>1.2)</v>
          </cell>
          <cell r="B979" t="str">
            <v>ค่าตอบแทนวิทยากรสอนอิสลามศึกษารายชั่วโมง ภาค 1/69 จำนวน 312,000 บาท ร่วมใจ 48,000 ร่วมจิตประสาท 48,000 รวมราษฎร์ 96,000 บาท เจริญดีวิทยา 64,000 ราษฎร์สงเคราะห์ 48,000 วัดธัญญะผล 8,000 บาท</v>
          </cell>
          <cell r="C979" t="str">
            <v>ศธ 04002/ว10943  ลว 1 กค 69 โอนครั้งที่ 673</v>
          </cell>
        </row>
        <row r="980">
          <cell r="A980">
            <v>2</v>
          </cell>
          <cell r="B980" t="str">
            <v>ค่าขนย้ายสิ่งของส่วนตัวในการเดินทางไปราชการประจำของข้าราชการ</v>
          </cell>
          <cell r="C980" t="str">
            <v>ศธ 04002/ว2956  ลว 19 กุมภาพันธ์ 2569 โอนครั้งที่ 315</v>
          </cell>
          <cell r="F980">
            <v>29212</v>
          </cell>
          <cell r="G980">
            <v>0</v>
          </cell>
          <cell r="H980">
            <v>0</v>
          </cell>
          <cell r="I980">
            <v>0</v>
          </cell>
          <cell r="J980">
            <v>0</v>
          </cell>
          <cell r="K980">
            <v>29212</v>
          </cell>
          <cell r="L980">
            <v>0</v>
          </cell>
        </row>
        <row r="981">
          <cell r="A981">
            <v>3</v>
          </cell>
          <cell r="B981" t="str">
            <v>ค่าขนย้ายสิ่งของส่วนตัวในการเดินทางไปราชการประจำของข้าราชการ ผอ 16,432 บาท รองอภิเชษฐ์ 12,780 บาท</v>
          </cell>
          <cell r="C981" t="str">
            <v>ศธ 04002/ว6234  ลว 25 ธค 67 โอนครั้งที่ 161</v>
          </cell>
        </row>
        <row r="982">
          <cell r="A982" t="str">
            <v>1.2.2)</v>
          </cell>
          <cell r="B982" t="str">
            <v>ค่าขนย้ายสิ่งของส่วนตัวในการเดินทางไปราชการประจำของข้าราชการ รอง ผอ.สพป. (รองไกรษรและรองศิริชัย)  38,924 บาท</v>
          </cell>
          <cell r="C982" t="str">
            <v>ศธ 04002/ว366  ลว 29 ม.ค. 68 โอนครั้งที่ 230</v>
          </cell>
        </row>
        <row r="983">
          <cell r="A983">
            <v>3</v>
          </cell>
          <cell r="B983" t="str">
            <v xml:space="preserve">สนับสนุนการคัดเลือกบุคคลเพื่อบรรจุและแต่งตั้งเข้ารับราชการเป็นข้าราชการครูและบุคลากรทางการศึกษา ตำแหน่งครูผู้ช่วย กรณีที่มีความจำเป็นหรือมีเหตุพิเศษ สังกัดสำนักงานคณะกรรมการการศึกษาขั้นพื้นฐาน ปี พ.ศ. 2569 </v>
          </cell>
          <cell r="C983" t="str">
            <v>ศธ 04002/ว9547  ลว. 9 มิ.ย. 69 โอนครั้งที่ 619</v>
          </cell>
          <cell r="F983">
            <v>65280</v>
          </cell>
          <cell r="G983">
            <v>0</v>
          </cell>
          <cell r="H983">
            <v>0</v>
          </cell>
          <cell r="I983">
            <v>0</v>
          </cell>
          <cell r="J983">
            <v>0</v>
          </cell>
          <cell r="K983">
            <v>65280</v>
          </cell>
          <cell r="L983">
            <v>0</v>
          </cell>
        </row>
        <row r="984">
          <cell r="A984" t="str">
            <v>1.3.1)</v>
          </cell>
          <cell r="B984" t="str">
            <v>ค่าพาหนะในการเดินทางเข้าร่วมโครงการอบรมการใช้งานระบบบริหารจัดการการใช้จ่ายและการเบิกจ่ายงบประมาณภาครัฐสำหรับเจ้าหน้าที่ผู้ปฏิบัติงานของหน่วยงานในสังกัดสำนักงานคณะกรรมการการศึกษาขั้นระหว่างวันที่ 3 - 4 เมษายน 2568  สพฐ.เปลี่ยนเป็น 21-22 เมษายน 68</v>
          </cell>
          <cell r="C984" t="str">
            <v>ศธ 04002/ว1307  ลว 28 มีค 68 โอนครั้งที่ 377</v>
          </cell>
        </row>
        <row r="985">
          <cell r="A985" t="str">
            <v>2)</v>
          </cell>
          <cell r="B985" t="str">
            <v>ค่าใช้จ่ายในการประชุม อ.ก.ค.ศ. เขตพื้นที่การศึกษา การดำเนินการได้มาซึ่ง อ.ก.ค.ศ เขตพื้นที่การศึกษา</v>
          </cell>
          <cell r="C985" t="str">
            <v>ศธ 04002/ว40514 ลว 16 ก.ค 68 โอนครั้งที่ 697</v>
          </cell>
        </row>
        <row r="988">
          <cell r="B988" t="str">
            <v>งบลงทุน  ค่าครุภัณฑ์  6911310</v>
          </cell>
        </row>
        <row r="989">
          <cell r="B989" t="str">
            <v>ครุภัณฑ์สำนักงาน 120601</v>
          </cell>
        </row>
        <row r="990">
          <cell r="A990" t="str">
            <v>1.5.2.1</v>
          </cell>
          <cell r="B990" t="str">
            <v>เครื่องปรับอากาศแบบตั้งพื้นหรือแบบแขวน (ระบบ Inverter) ขนาด     24,000 บีทียู @ละ 40,900 บาท</v>
          </cell>
          <cell r="C990" t="str">
            <v>ง.241 ลว. 7 ส.ค. 69</v>
          </cell>
        </row>
        <row r="991">
          <cell r="A991" t="str">
            <v>1)</v>
          </cell>
          <cell r="B991" t="str">
            <v>สพป.ปทุมธานี เขต 2 (6 เครื่อง)</v>
          </cell>
          <cell r="C991" t="str">
            <v xml:space="preserve">20004 3700 1000 311ส024 </v>
          </cell>
          <cell r="F991">
            <v>245400</v>
          </cell>
          <cell r="G991">
            <v>0</v>
          </cell>
          <cell r="H991">
            <v>0</v>
          </cell>
          <cell r="I991">
            <v>0</v>
          </cell>
          <cell r="J991">
            <v>0</v>
          </cell>
          <cell r="K991">
            <v>245400</v>
          </cell>
          <cell r="L991">
            <v>0</v>
          </cell>
        </row>
        <row r="992">
          <cell r="B992">
            <v>4100904743</v>
          </cell>
          <cell r="C992" t="str">
            <v>ครบ 1 ต.ค. 69</v>
          </cell>
        </row>
        <row r="993">
          <cell r="A993" t="str">
            <v>1.5.2.2</v>
          </cell>
          <cell r="B993" t="str">
            <v>เครื่องปรับอากาศแบบติดผนัง (ระบบ Inverter) ขนาด 24,000 บีทียู @ ละ 37,900 บาท</v>
          </cell>
          <cell r="C993" t="str">
            <v>ง.241 ลว.7 ส.ค. 69</v>
          </cell>
        </row>
        <row r="994">
          <cell r="A994" t="str">
            <v>1)</v>
          </cell>
          <cell r="B994" t="str">
            <v>สพป.ปทุมธานี เขต 2 (3 เครื่อง)</v>
          </cell>
          <cell r="C994" t="str">
            <v xml:space="preserve">20004 3700 1000 311ส040 </v>
          </cell>
          <cell r="F994">
            <v>113700</v>
          </cell>
          <cell r="G994">
            <v>0</v>
          </cell>
          <cell r="H994">
            <v>0</v>
          </cell>
          <cell r="I994">
            <v>0</v>
          </cell>
          <cell r="J994">
            <v>0</v>
          </cell>
          <cell r="K994">
            <v>113700</v>
          </cell>
          <cell r="L994">
            <v>0</v>
          </cell>
        </row>
        <row r="995">
          <cell r="B995">
            <v>4100904743</v>
          </cell>
          <cell r="C995" t="str">
            <v>ครบ 1 ต.ค. 69</v>
          </cell>
        </row>
        <row r="996">
          <cell r="A996" t="str">
            <v>1.5.2.3</v>
          </cell>
          <cell r="B996" t="str">
            <v xml:space="preserve">เก้าอี้สำนักงาน ระดับปฏิบัติการ/ชำนาญการ พนักพิงต่ำ </v>
          </cell>
          <cell r="C996" t="str">
            <v>ง.241 ลว. 7 ส.ค. 69</v>
          </cell>
        </row>
        <row r="997">
          <cell r="A997" t="str">
            <v>1)</v>
          </cell>
          <cell r="B997" t="str">
            <v>สพป.ปทุมธานี เขต 2 (18 ตัว)</v>
          </cell>
          <cell r="C997" t="str">
            <v>20004 3700 1000 311ส005</v>
          </cell>
          <cell r="F997">
            <v>59400</v>
          </cell>
          <cell r="G997">
            <v>0</v>
          </cell>
          <cell r="H997">
            <v>0</v>
          </cell>
          <cell r="I997">
            <v>0</v>
          </cell>
          <cell r="J997">
            <v>0</v>
          </cell>
          <cell r="K997">
            <v>59400</v>
          </cell>
          <cell r="L997">
            <v>0</v>
          </cell>
        </row>
        <row r="998">
          <cell r="B998">
            <v>4100904395</v>
          </cell>
          <cell r="C998" t="str">
            <v>ครบ16 ต.ค. 69</v>
          </cell>
        </row>
        <row r="1015">
          <cell r="A1015" t="str">
            <v>1)</v>
          </cell>
        </row>
        <row r="1018">
          <cell r="A1018" t="str">
            <v>2)</v>
          </cell>
          <cell r="B1018" t="str">
            <v>โรงเรียนวัดนิเทศน์</v>
          </cell>
          <cell r="C1018" t="str">
            <v>20004350002003112043</v>
          </cell>
        </row>
        <row r="1019">
          <cell r="B1019" t="str">
            <v>ผูกพัน ครบ 27 พค 67</v>
          </cell>
          <cell r="C1019">
            <v>4100397975</v>
          </cell>
        </row>
        <row r="1020">
          <cell r="A1020" t="str">
            <v>3)</v>
          </cell>
          <cell r="B1020" t="str">
            <v>โรงเรียนวัดสอนดีศรีเจริญ</v>
          </cell>
          <cell r="C1020" t="str">
            <v>20004350002003112047</v>
          </cell>
        </row>
        <row r="1021">
          <cell r="B1021" t="str">
            <v>ผูกพัน ครบ 27 พค 67</v>
          </cell>
          <cell r="C1021">
            <v>4100396028</v>
          </cell>
        </row>
        <row r="1026">
          <cell r="A1026" t="str">
            <v>1.5.2.4</v>
          </cell>
          <cell r="B1026" t="str">
            <v>เครื่องมัลติมิเดียโปรเจคเตอร์ระดับXGAขนาด 5,000ANSI Lumens</v>
          </cell>
        </row>
        <row r="1028">
          <cell r="F1028">
            <v>48600</v>
          </cell>
          <cell r="G1028">
            <v>0</v>
          </cell>
          <cell r="H1028">
            <v>0</v>
          </cell>
          <cell r="I1028">
            <v>0</v>
          </cell>
          <cell r="J1028">
            <v>0</v>
          </cell>
          <cell r="K1028">
            <v>48600</v>
          </cell>
          <cell r="L1028">
            <v>0</v>
          </cell>
        </row>
        <row r="1029">
          <cell r="B1029">
            <v>4100904743</v>
          </cell>
          <cell r="C1029" t="str">
            <v>ครบ 1 ต.ค. 69</v>
          </cell>
        </row>
        <row r="1039">
          <cell r="B1039" t="str">
            <v>ครุภัณฑ์สำนักงาน 120601</v>
          </cell>
        </row>
        <row r="1040">
          <cell r="A1040" t="str">
            <v>1.5.2.1</v>
          </cell>
          <cell r="B1040" t="str">
            <v>พัดลม แบบโคจรติดเพดาน ขนาดไม่น้อยกว่า 16 นิ้ว (400 มิลลิเมตร) เครื่องละ 1,200 บาท</v>
          </cell>
          <cell r="C1040" t="str">
            <v xml:space="preserve">ศธ04002/ว47350 ลว. 27 ตค 68 โอนครั้งที่ 14 </v>
          </cell>
        </row>
        <row r="1041">
          <cell r="A1041" t="str">
            <v>1)</v>
          </cell>
          <cell r="B1041" t="str">
            <v xml:space="preserve">โรงเรียนวัดแจ้งลําหิน (พูนราษฎร์อุปถัมภ์) </v>
          </cell>
          <cell r="C1041" t="str">
            <v>20004370010003111473</v>
          </cell>
          <cell r="F1041">
            <v>3600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  <cell r="L1041">
            <v>3600</v>
          </cell>
        </row>
        <row r="1045">
          <cell r="A1045" t="str">
            <v>1.5.2.2</v>
          </cell>
          <cell r="B1045" t="str">
            <v xml:space="preserve">เครื่องตัดแต่งพุ่มไม้ ขนาด 29.5 นิ้ว </v>
          </cell>
          <cell r="C1045" t="str">
            <v xml:space="preserve">ศธ04002/ว47350 ลว. 27 ตค 68 โอนครั้งที่ 14 </v>
          </cell>
        </row>
        <row r="1046">
          <cell r="A1046" t="str">
            <v>1)</v>
          </cell>
          <cell r="B1046" t="str">
            <v>โรงเรียนวัดพวงแก้ว</v>
          </cell>
          <cell r="C1046" t="str">
            <v>20004370010003111466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</row>
        <row r="1081">
          <cell r="B1081" t="str">
            <v>ครุภัณฑ์โฆษณาและเผยแพร่ 120604</v>
          </cell>
        </row>
        <row r="1098">
          <cell r="B1098" t="str">
            <v xml:space="preserve">ครุภัณฑ์การศึกษา 120611 </v>
          </cell>
        </row>
        <row r="1099">
          <cell r="B1099" t="str">
            <v>ครุภัณฑ์งานอาชีพระดับประถมศึกษา แบบ 2 จำนวน 1 ชุด</v>
          </cell>
          <cell r="C1099" t="str">
            <v>ศธ04002/ว1802 ลว.8 พค 67 โอนครั้งที่ 7</v>
          </cell>
        </row>
        <row r="1100">
          <cell r="A1100" t="str">
            <v>1)</v>
          </cell>
          <cell r="B1100" t="str">
            <v>โรงเรียนกลางคลองสิบ</v>
          </cell>
          <cell r="C1100" t="str">
            <v>20004350002003112040</v>
          </cell>
        </row>
        <row r="1101">
          <cell r="B1101" t="str">
            <v>ผูกพัน ครบ 16 มิย 67</v>
          </cell>
          <cell r="C1101">
            <v>4100394375</v>
          </cell>
        </row>
        <row r="1109">
          <cell r="B1109" t="str">
            <v>โต๊ะเก้าอี้นักเรียน ระดับประถมศึกษา ชุดละ 1500 บาท</v>
          </cell>
          <cell r="C1109" t="str">
            <v>ศธ04002/ว1802 ลว.8 พค 67 โอนครั้งที่ 7</v>
          </cell>
        </row>
        <row r="1110">
          <cell r="A1110" t="str">
            <v>1)</v>
          </cell>
          <cell r="B1110" t="str">
            <v>โรงเรียนคลองสิบสามผิวศรีราษฏร์บำรุง</v>
          </cell>
          <cell r="C1110" t="str">
            <v>20004350002003112045</v>
          </cell>
        </row>
        <row r="1111">
          <cell r="B1111" t="str">
            <v>ผูกพัน ครบ 19 มิย 67</v>
          </cell>
          <cell r="C1111">
            <v>4100395365</v>
          </cell>
        </row>
        <row r="1113">
          <cell r="A1113" t="str">
            <v>2)</v>
          </cell>
          <cell r="B1113" t="str">
            <v>โรงเรียนวัดพวงแก้ว</v>
          </cell>
          <cell r="C1113" t="str">
            <v>20004350002003112046</v>
          </cell>
        </row>
        <row r="1114">
          <cell r="B1114" t="str">
            <v>ผูกพัน ครบ 26 มิย 67</v>
          </cell>
          <cell r="C1114">
            <v>4100395151</v>
          </cell>
        </row>
        <row r="1116">
          <cell r="A1116" t="str">
            <v>3)</v>
          </cell>
          <cell r="B1116" t="str">
            <v>โรงเรียนหิรัญพงษ์อนุสรณ์</v>
          </cell>
          <cell r="C1116" t="str">
            <v>20004350002003112048</v>
          </cell>
        </row>
        <row r="1117">
          <cell r="B1117" t="str">
            <v>ผูกพัน ครบ 7 มิย 67</v>
          </cell>
          <cell r="C1117">
            <v>4100392574</v>
          </cell>
        </row>
        <row r="1118">
          <cell r="A1118" t="str">
            <v>1.5.1</v>
          </cell>
          <cell r="B1118" t="str">
            <v xml:space="preserve">กิจกรรมรองการพัฒนาประสิทธิภาพการบริหารจัดการการศึกษาขั้นพื้นฐาน </v>
          </cell>
          <cell r="C1118" t="str">
            <v xml:space="preserve">20004 69 05164 00144 </v>
          </cell>
        </row>
        <row r="1119">
          <cell r="B1119" t="str">
            <v xml:space="preserve"> งบดำเนินงาน 69112xx </v>
          </cell>
          <cell r="C1119" t="str">
            <v>20004 3720 1000 2000000</v>
          </cell>
        </row>
        <row r="1120">
          <cell r="A1120" t="str">
            <v>1.5.1.1.1</v>
          </cell>
          <cell r="B1120" t="str">
            <v xml:space="preserve">ค่าใช้จ่ายในการดำเนินโครงการส่งเสริมการมีรายได้ให้แก่นักเรียน (ทุนแลกงาน) ประจำปี พ.ศ. 2568 ระหว่างวันที่ 24 มีนาคม – 24 เมษายน 2568  </v>
          </cell>
          <cell r="C1120" t="str">
            <v>ศธ 04002/ว374 ลว 12 ม.ค. 69 โอนครั้งที่ 209</v>
          </cell>
          <cell r="F1120">
            <v>18000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3300</v>
          </cell>
          <cell r="L1120">
            <v>14700</v>
          </cell>
        </row>
        <row r="1121">
          <cell r="A1121" t="str">
            <v>1.5.1.1.2</v>
          </cell>
          <cell r="B1121" t="str">
            <v xml:space="preserve">ค่าใช้จ่ายในการเดินทางเข้าร่วมประชุมเชิงปฏิบัติการจัดทำกรอบการวิจัยและเครื่องมือการประเมินโครงการตามแผนปฏิบัติราชการ ประจำปีงบประมาณ พ.ศ. 2569 ของสพฐ. ระหว่างวันที่ 11 - 13 กุมภาพันธ์ 2569 ณ โรงแรมชีวิน เดอ แบงค็อก กรุงเทพมหานคร </v>
          </cell>
          <cell r="C1121" t="str">
            <v>ศธ 04002/ว1674 ลว 2 ก.พ. 69 โอนครั้งที่ 270</v>
          </cell>
          <cell r="F1121">
            <v>1000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1000</v>
          </cell>
          <cell r="L1121">
            <v>0</v>
          </cell>
        </row>
        <row r="1123">
          <cell r="A1123" t="str">
            <v>1.5.2</v>
          </cell>
          <cell r="B1123" t="str">
            <v xml:space="preserve">กิจกรรมรองเทคโนโลยีดิจิทัลเพื่อการศึกษาขั้นพื้นฐาน </v>
          </cell>
          <cell r="C1123" t="str">
            <v>20004 69 05164 00063</v>
          </cell>
        </row>
        <row r="1124">
          <cell r="B1124" t="str">
            <v xml:space="preserve"> งบดำเนินงาน 69112xx</v>
          </cell>
          <cell r="C1124" t="str">
            <v>20004 3720 1000 2000000</v>
          </cell>
        </row>
        <row r="1125">
          <cell r="A1125" t="str">
            <v>1)</v>
          </cell>
          <cell r="B1125" t="str">
            <v xml:space="preserve">ค่าใช้จ่ายในการเดินทางเข้าร่วมประชุมเชิงปฏิบัติการปรับปรุงเอกสารคู่มือแนวทางการบริหารจัดการข้อมูลสารสนเทศเพื่อการบริหาร     (Data Management Center : DMC) ปีการศึกษา 2568 ระหว่างวันที่ 21 – 25 เมษายน 2568  และการประชุมเชิงปฏิบัติการพัฒนาบุคลากรด้านระบบสารสนเทศเพื่อการวางแผนและสนับสนุนการบริหารงบประมาณ ปีการศึกษา 2568 ระหว่างวันที่ 5 – 9 พฤษภาคม 2568ณ โรงแรมริเวอร์ไซด์ กรุงเทพมหานคร </v>
          </cell>
          <cell r="C1125" t="str">
            <v>ศธ 04002/ว1623 ลว 21 เม.ย. 67 ครั้งที่ 426</v>
          </cell>
          <cell r="F1125">
            <v>0</v>
          </cell>
          <cell r="G1125">
            <v>0</v>
          </cell>
          <cell r="H1125">
            <v>0</v>
          </cell>
          <cell r="I1125">
            <v>0</v>
          </cell>
          <cell r="J1125">
            <v>0</v>
          </cell>
          <cell r="K1125">
            <v>0</v>
          </cell>
          <cell r="L1125">
            <v>0</v>
          </cell>
        </row>
        <row r="1126">
          <cell r="A1126" t="str">
            <v>1.5.2.2</v>
          </cell>
          <cell r="B1126" t="str">
            <v xml:space="preserve">ค่าใช้จ่ายในการเดินทางเข้าร่วมกิจกรรมที่ 5 การประชุมเชิงปฏิบัติการเพื่อพัฒนา แลกเปลี่ยนเรียนรู้สำหรับครูและบุคลากรทางการศึกษาที่ผ่านการคัดเลือกในระดับชาติ (Best Practice) และพิธีมอบโล่รางวัล ระหว่างวันที่ 25 – 27 สิงหาคม 2568 ณ โรงแรมแมดิสัน แบงค๊อก ซอยรามคำแหง 35 เขตบางกะปิ กรุงเทพมหานคร </v>
          </cell>
          <cell r="C1126" t="str">
            <v>ศธ 04002/ว42932 ลว 20 ส.ค. 68 ครั้งที่ 858</v>
          </cell>
          <cell r="F1126">
            <v>0</v>
          </cell>
          <cell r="G1126">
            <v>0</v>
          </cell>
          <cell r="H1126">
            <v>0</v>
          </cell>
          <cell r="I1126">
            <v>0</v>
          </cell>
          <cell r="J1126">
            <v>0</v>
          </cell>
          <cell r="K1126">
            <v>0</v>
          </cell>
          <cell r="L1126">
            <v>0</v>
          </cell>
        </row>
        <row r="1127">
          <cell r="A1127" t="str">
            <v>แยกจาก37201</v>
          </cell>
          <cell r="B1127" t="str">
            <v xml:space="preserve"> งบดำเนินงาน 69112xx</v>
          </cell>
          <cell r="C1127" t="str">
            <v>20004 3710 1000 2000000</v>
          </cell>
        </row>
        <row r="1128">
          <cell r="A1128" t="str">
            <v>1.5.2.2</v>
          </cell>
          <cell r="B1128" t="str">
            <v>ค่าใช้จ่ายในการดำเนินการกิจกรรมที่ 3 การพัฒนา ส่งเสริมสนับสนุนและขับเคลื่อนการใช้เทคโนโลยีในการจัดการเรียนรู้ในการขับเคลื่อนระบบคลังสื่อเทคโนโลยีดิจิทัล    (OBEC Content Center)</v>
          </cell>
          <cell r="C1128" t="str">
            <v>ศธ 04002/ว1624 ลว 21 เม.ย.68 ครั้งที่ 427</v>
          </cell>
          <cell r="F1128">
            <v>0</v>
          </cell>
          <cell r="G1128">
            <v>0</v>
          </cell>
          <cell r="H1128">
            <v>0</v>
          </cell>
          <cell r="K1128">
            <v>0</v>
          </cell>
          <cell r="L1128">
            <v>0</v>
          </cell>
        </row>
        <row r="1129">
          <cell r="A1129" t="str">
            <v>1.5.2.3</v>
          </cell>
          <cell r="B1129" t="str">
            <v xml:space="preserve">ค่าใช้จ่ายในการเดินทางเข้าร่วมกิจกรรมที่ 4 การประชุมเชิงปฏิบัติการเพื่อคัดเลือกผลงานที่มีผลการปฏิบัติที่เป็นเลิศ (Best Practice) ระหว่างวันที่ 3 – 8 สิงหาคม  2568 ณ โรงแรมเดอะล็อฟท์ รีสอร์ท วงศ์สว่าง กรุงเทพมหานคร   </v>
          </cell>
          <cell r="C1129" t="str">
            <v>ศธ 04002/ว41037 ลว 23 ก.ค.68 ครั้งที่ 734</v>
          </cell>
          <cell r="F1129">
            <v>0</v>
          </cell>
          <cell r="G1129">
            <v>0</v>
          </cell>
          <cell r="H1129">
            <v>0</v>
          </cell>
          <cell r="K1129">
            <v>0</v>
          </cell>
          <cell r="L1129">
            <v>0</v>
          </cell>
        </row>
        <row r="1132">
          <cell r="A1132" t="str">
            <v>15.2.2</v>
          </cell>
          <cell r="B1132" t="str">
            <v xml:space="preserve"> งบลงทุน ค่าครุภัณฑ์ 6911310</v>
          </cell>
          <cell r="C1132" t="str">
            <v>20004 37001 00031xxxxx</v>
          </cell>
        </row>
        <row r="1133">
          <cell r="A1133" t="str">
            <v>15.2.2.1</v>
          </cell>
          <cell r="B1133" t="str">
            <v>ครุภัณฑ์คอมพิวเตอร์  120610</v>
          </cell>
          <cell r="C1133" t="str">
            <v>20004 69 05164 00063</v>
          </cell>
        </row>
        <row r="1134">
          <cell r="A1134">
            <v>1</v>
          </cell>
          <cell r="B1134" t="str">
            <v xml:space="preserve">ระบบคอมพิวเตอร์พร้อมอุปกรณ์สำหรับการเรียนการสอน IC 12 Type 2 โรงเรียนวัดโปรยฝน จำนวน 1 ชุด จำนวน 519,300 บาท                   </v>
          </cell>
          <cell r="C1134" t="str">
            <v>ศธ 04002/ว49497 ลว 26 พย 68 โอนครั้งที่ 108</v>
          </cell>
        </row>
        <row r="1135">
          <cell r="A1135" t="str">
            <v>1)</v>
          </cell>
          <cell r="B1135" t="str">
            <v>โรงเรียนวัดโปรยฝน</v>
          </cell>
          <cell r="C1135" t="str">
            <v>20004 37001 0003110066</v>
          </cell>
          <cell r="D1135">
            <v>518600</v>
          </cell>
          <cell r="G1135">
            <v>0</v>
          </cell>
          <cell r="H1135">
            <v>0</v>
          </cell>
          <cell r="I1135">
            <v>0</v>
          </cell>
          <cell r="J1135">
            <v>0</v>
          </cell>
          <cell r="K1135">
            <v>0</v>
          </cell>
          <cell r="L1135">
            <v>518600</v>
          </cell>
        </row>
        <row r="1138">
          <cell r="A1138" t="str">
            <v>1.5.3</v>
          </cell>
          <cell r="B1138" t="str">
            <v xml:space="preserve">กิจกรรมรองการพัฒนาประสิทธิภาพการบริหารจัดการการศึกษาขั้นพื้นฐาน </v>
          </cell>
          <cell r="C1138" t="str">
            <v>20004 69 05164 00144</v>
          </cell>
        </row>
        <row r="1139">
          <cell r="B1139" t="str">
            <v xml:space="preserve"> งบดำเนินงาน 69112xx </v>
          </cell>
          <cell r="C1139" t="str">
            <v>20004 3720 1000 2000000</v>
          </cell>
        </row>
        <row r="1140">
          <cell r="A1140" t="str">
            <v>1.5.3.1</v>
          </cell>
          <cell r="B1140" t="str">
            <v xml:space="preserve">ค่าใช้จ่ายในการเดินทางเข้าร่วมประชุมโครงการปฐมนิเทศนักเรียนทุนการศึกษา เฉลิมราชกุมารี ระยะที่ 2 รุ่นที่ 8 ประจำปี 2568 /ค่าใช้จ่ายในการจัดนิทรรศการเพื่อเผยแพร่พระราชประวัติและพระราชกรณียกิจ ของสมเด็จพระกนิษฐาธิราชเจ้า กรมสมเด็จพระเทพรัตนราชสุดาฯ  สยามบรมราชกุมารี ระหว่างวันที่ 30 ตุลาคม 2568 – 2 พฤศจิกายน 2568 ณ โรงแรมริเวอร์ไซด์ กรุงเทพมหานคร </v>
          </cell>
          <cell r="C1140" t="str">
            <v xml:space="preserve">ศธ 04002/ว48878 ลว 17 พ.ย.68 โอนครั้งที่ 83 </v>
          </cell>
          <cell r="D1140">
            <v>800</v>
          </cell>
          <cell r="G1140">
            <v>0</v>
          </cell>
          <cell r="H1140">
            <v>0</v>
          </cell>
          <cell r="I1140">
            <v>0</v>
          </cell>
          <cell r="J1140">
            <v>0</v>
          </cell>
          <cell r="K1140">
            <v>0</v>
          </cell>
          <cell r="L1140">
            <v>800</v>
          </cell>
        </row>
        <row r="1142">
          <cell r="A1142" t="str">
            <v>1.5.4</v>
          </cell>
          <cell r="B1142" t="str">
            <v>กิจกรรมการสนับสนุนการศึกษาขั้นพื้นฐาน</v>
          </cell>
          <cell r="C1142" t="str">
            <v>20004 69 0146 00000</v>
          </cell>
        </row>
        <row r="1165">
          <cell r="B1165" t="str">
            <v xml:space="preserve"> งบดำเนินงาน 69112xx </v>
          </cell>
          <cell r="C1165" t="str">
            <v>20004 37201000 2000000</v>
          </cell>
        </row>
        <row r="1166">
          <cell r="A1166" t="str">
            <v>2.1.2.1</v>
          </cell>
          <cell r="B1166" t="str">
            <v xml:space="preserve">ค่าใช้จ่ายในการเดินทางเข้าร่วมโครงการอบรมเสริมสร้างความรู้ด้านการบริหารงานการคลัง และสร้างความตระหนักในการป้องกันการทุจริตของหน่วยงาน ในสังกัดสำนักงานคณะกรรมการการศึกษาขั้นพื้นฐาน ระหว่างวันที่ 25 - 26 ธันวาคม 2566 ณ โรงแรมดิ ไอเดิล โฮเท็ล แอนด์ เรสซิเดนซ์ จังหวัดปทุมธานี </v>
          </cell>
          <cell r="C1166" t="str">
            <v>ศธ 04002/ว5700 ลว 21 ธค 66 โอนครั้งที่ 103</v>
          </cell>
        </row>
        <row r="1167">
          <cell r="A1167" t="str">
            <v>2.1.2.2</v>
          </cell>
          <cell r="B1167" t="str">
            <v xml:space="preserve">เงินสมทบกองทุนเงินทดแทน ประจำปี พ.ศ. 2567 (มกราคม - ธันวาคม 2567)                             </v>
          </cell>
          <cell r="C1167" t="str">
            <v>ศธ 04002/ว35 ลว 4 มค 67 โอนครั้งที่ 117</v>
          </cell>
        </row>
        <row r="1168">
          <cell r="B1168" t="str">
            <v>ค่าเช่าใช้บริการสัญญาณอินเทอร์เน็ต 6 เดือน (เมย-มิย 66)   603600บาท</v>
          </cell>
          <cell r="C1168" t="str">
            <v>ศธ 04002/ว1923   ลว 20 พค 67 โอนครั้งที่ 30</v>
          </cell>
        </row>
        <row r="1169">
          <cell r="B1169" t="str">
            <v>ค่าเช่าใช้บริการสัญญาณอินเทอร์เน็ต 3 เดือน (กรกฎาคม 2567 – กันยายน 2567)   514,3500บาท</v>
          </cell>
          <cell r="C1169" t="str">
            <v>ศธ 04002/ว2864 ลว 2 กรกฎาคม 2567 โอนครั้งที่ 185</v>
          </cell>
        </row>
        <row r="1170">
          <cell r="A1170" t="str">
            <v>2.1.3.2</v>
          </cell>
          <cell r="B1170" t="str">
            <v>ค่าใช้จ่ายในการซ่อมแซม ทำความสะอาด ฟื้นฟูอาคารเรียน สิ่งปลูกสร้าง ห้องน้ำ ห้องส้วม และสภาพแวดล้อมภายในโรงเรียน</v>
          </cell>
          <cell r="C1170" t="str">
            <v>ศธ 04002/ว4582 ลว 20 กย 67 โอนครั้งที่ 433</v>
          </cell>
        </row>
        <row r="1197">
          <cell r="A1197" t="str">
            <v>1.5.5</v>
          </cell>
          <cell r="B1197" t="str">
            <v xml:space="preserve">กิจกรรมรองส่งเสริมการจัดการเรียนรู้และพัฒนาคุณลักษณะของผู้เรียน  </v>
          </cell>
          <cell r="C1197" t="str">
            <v>20004 69 05164 00145</v>
          </cell>
        </row>
        <row r="1198">
          <cell r="B1198" t="str">
            <v xml:space="preserve"> งบดำเนินงาน 69112xx </v>
          </cell>
        </row>
        <row r="1199">
          <cell r="A1199" t="str">
            <v>1.5.5.1</v>
          </cell>
          <cell r="B1199" t="str">
            <v>ค่าใช้จ่ายในการเดินทางเข้าร่วมประชุมเชิงปฏิบัติการต่อยอดบทเรียนความสำเร็จสถานศึกษาต้นแบบนักเรียนเพื่อนที่ปรึกษา (YC : Youth Counselor) กับการพัฒนาการแนะแนวให้การปรึกษาสู่การพัฒนาคุณภาพผู้เรียนรอบด้าน  ระหว่างวันที่ 10 - 13 มีนาคม 2569 ณ โรงแรมบียอนด์ สวีท (บางพลัด) กรุงเทพมหานคร</v>
          </cell>
          <cell r="C1199" t="str">
            <v>ศธ 04002/ว4808 ลว 19 มี.ค.69 โอนครั้งที่ 374</v>
          </cell>
          <cell r="F1199">
            <v>3000</v>
          </cell>
          <cell r="G1199">
            <v>0</v>
          </cell>
          <cell r="H1199">
            <v>0</v>
          </cell>
          <cell r="K1199">
            <v>3000</v>
          </cell>
          <cell r="L1199">
            <v>0</v>
          </cell>
        </row>
        <row r="1202">
          <cell r="A1202" t="str">
            <v>1.5.6</v>
          </cell>
          <cell r="B1202" t="str">
            <v>กิจกรรมรองพัฒนาหลักสูตรและกระบวนการเรียนรู้ที่หลากหลายให้เอื้อต่อการเรียนรู้ตลอดชีวิต</v>
          </cell>
        </row>
        <row r="1203">
          <cell r="B1203" t="str">
            <v xml:space="preserve"> งบดำเนินงาน 69112xx </v>
          </cell>
        </row>
        <row r="1204">
          <cell r="A1204" t="str">
            <v>2.1.4.1</v>
          </cell>
          <cell r="B1204" t="str">
            <v xml:space="preserve">ค่าใช้จ่ายในการจัดการแข่งขันงานศิลปหัตถกรรมนักเรียน ครั้งที่ 71 ปีการศึกษา 2566 </v>
          </cell>
          <cell r="C1204" t="str">
            <v>ที่ ศธ 04002/ว    /9 กพ 67  ครั้งที่ 165</v>
          </cell>
        </row>
        <row r="1205">
          <cell r="A1205" t="str">
            <v>2.1.4.2</v>
          </cell>
          <cell r="B1205" t="str">
            <v xml:space="preserve">ค่าใช้จ่ายในการดำนินงานการส่งเสริมการจัดการเรียนรู้เพศวิถีศึกษาในลักษณะการจัดการเรียนรู้แบบ Active Leaning </v>
          </cell>
          <cell r="C1205" t="str">
            <v>ศธ04002/ว2276 ลว. 7 มิย 67 โอนครั้งที่ 102</v>
          </cell>
        </row>
        <row r="1206">
          <cell r="A1206" t="str">
            <v>2.1.4.3</v>
          </cell>
          <cell r="B1206" t="str">
            <v xml:space="preserve">ค่าใช้จ่ายในการเดินทางเข้าร่วมการประชุมเชิงปฏิบัติการจัดทำเป้าหมายความสามารถ ด้านการอ่าน การเขียน การคิดเลข และการแก้ปัญหา (Basic Literacy) ของนักเรียนระดับประถมศึกษาตอนต้น ระหว่างวันที่ 7 - 10 สิงหาคม 2567 โรงแรมรอแยล เบญจา กรุงเทพมหานคร </v>
          </cell>
          <cell r="C1206" t="str">
            <v>ศธ04002/ว3560 ลว. 15 สค 67 โอนครั้งที่ 323</v>
          </cell>
        </row>
        <row r="1210">
          <cell r="A1210">
            <v>2</v>
          </cell>
          <cell r="B1210" t="str">
            <v>ค่าใช้จ่ายในการดำเนินการตามโครงการคัดเลือกนักเรียนและสถานศึกษา เพื่อรับรางวัลพระราชทาน ระดับการศึกษาขั้นพื้นฐาน ระดับจังหวัด</v>
          </cell>
          <cell r="C1210" t="str">
            <v>ศธ04002/ว5487ว.8 พย 67 โอนครั้งที่ 47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</row>
        <row r="1213">
          <cell r="A1213">
            <v>1.6</v>
          </cell>
          <cell r="B1213" t="str">
            <v xml:space="preserve">กิจกรรมการจัดการศึกษามัธยมศึกษาตอนต้นสำหรับโรงเรียนปกติ  </v>
          </cell>
          <cell r="C1213" t="str">
            <v>20004 69 0516500000</v>
          </cell>
        </row>
        <row r="1215">
          <cell r="B1215" t="str">
            <v>งบลงทุน ค่าครุภัณฑ์ 6911310</v>
          </cell>
        </row>
        <row r="1216">
          <cell r="B1216" t="str">
            <v>ครุภัณฑ์สำนักงาน 120601</v>
          </cell>
        </row>
        <row r="1217">
          <cell r="A1217" t="str">
            <v>1.6.1.1</v>
          </cell>
          <cell r="B1217" t="str">
            <v>เครื่องถ่ายเอกสารระบบดิจิทัล (ขาว-ดำ) ความเร็ว 20 แผ่นต่อนาที</v>
          </cell>
          <cell r="C1217" t="str">
            <v xml:space="preserve">ศธ04002/ว47350 ลว. 27 ตค 68 โอนครั้งที่ 14 </v>
          </cell>
        </row>
        <row r="1219">
          <cell r="A1219" t="str">
            <v>1)</v>
          </cell>
          <cell r="B1219" t="str">
            <v>สพป.ปทุมธานี เขต 2</v>
          </cell>
          <cell r="C1219" t="str">
            <v>20004370010003112995</v>
          </cell>
          <cell r="F1219">
            <v>90000</v>
          </cell>
          <cell r="G1219">
            <v>0</v>
          </cell>
          <cell r="H1219">
            <v>0</v>
          </cell>
          <cell r="I1219">
            <v>0</v>
          </cell>
          <cell r="J1219">
            <v>0</v>
          </cell>
          <cell r="K1219">
            <v>90000</v>
          </cell>
          <cell r="L1219">
            <v>0</v>
          </cell>
        </row>
        <row r="1221">
          <cell r="A1221" t="str">
            <v>1.6.1.2</v>
          </cell>
          <cell r="B1221" t="str">
            <v>พัดลม แบบโคจรติดผนัง ขนาดไม่น้อยกว่า 16 นิ้ว (400 มิลลิเมตร) เครื่องละ 1,000 บาท</v>
          </cell>
        </row>
        <row r="1222">
          <cell r="A1222" t="str">
            <v>1)</v>
          </cell>
          <cell r="B1222" t="str">
            <v>สพป.ปทุมธานี เขต 2</v>
          </cell>
          <cell r="D1222">
            <v>9000</v>
          </cell>
          <cell r="G1222">
            <v>0</v>
          </cell>
          <cell r="H1222">
            <v>0</v>
          </cell>
          <cell r="K1222">
            <v>9000</v>
          </cell>
          <cell r="L1222">
            <v>0</v>
          </cell>
        </row>
        <row r="1223">
          <cell r="A1223" t="str">
            <v>1.6.1.3</v>
          </cell>
          <cell r="B1223" t="str">
            <v xml:space="preserve">พัดลม แบบโคจรติดเพดาน ขนาดไม่น้อยกว่า 16 นิ้ว (400 มิลลิเมตร) </v>
          </cell>
          <cell r="C1223" t="str">
            <v xml:space="preserve">ศธ04002/ว47350 ลว. 27 ตค 68 โอนครั้งที่ 14 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1200</v>
          </cell>
          <cell r="L1223">
            <v>0</v>
          </cell>
        </row>
        <row r="1225">
          <cell r="A1225" t="str">
            <v>1)</v>
          </cell>
          <cell r="B1225" t="str">
            <v>สพป.ปทุมธานี เขต 2</v>
          </cell>
          <cell r="C1225" t="str">
            <v>20004370010003112997</v>
          </cell>
          <cell r="D1225">
            <v>1200</v>
          </cell>
        </row>
        <row r="1226">
          <cell r="B1226" t="str">
            <v>ครุภัณฑ์โฆษณา 120604</v>
          </cell>
        </row>
        <row r="1227">
          <cell r="A1227" t="str">
            <v>1.6.1.4</v>
          </cell>
          <cell r="B1227" t="str">
            <v>โทรทัศน์ แอล อี ดี (LED TV) แบบ Smart TV ระดับความละเอียดจอภาพ 3840x2160 พิกเซล ขนาด 55 นิ้ว เครื่องละ 23,000 บาท</v>
          </cell>
          <cell r="C1227" t="str">
            <v xml:space="preserve">ศธ04002/ว47350 ลว. 27 ตค 68 โอนครั้งที่ 14 </v>
          </cell>
        </row>
        <row r="1229">
          <cell r="A1229" t="str">
            <v>1)</v>
          </cell>
          <cell r="B1229" t="str">
            <v>โรงเรียนวัดเขียนเขต</v>
          </cell>
          <cell r="C1229" t="str">
            <v>20004370010003112991</v>
          </cell>
          <cell r="D1229">
            <v>92000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  <cell r="L1229">
            <v>92000</v>
          </cell>
        </row>
        <row r="1230">
          <cell r="A1230" t="str">
            <v>2)</v>
          </cell>
          <cell r="B1230" t="str">
            <v>โรงเรียนชุมชนเลิศพินิจพิทยาคม</v>
          </cell>
          <cell r="C1230" t="str">
            <v>20004370010003112992</v>
          </cell>
          <cell r="D1230">
            <v>46000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  <cell r="L1230">
            <v>46000</v>
          </cell>
        </row>
        <row r="1232">
          <cell r="A1232" t="str">
            <v>1.6.1.4</v>
          </cell>
          <cell r="B1232" t="str">
            <v>โทรทัศน์ แอล อี ดี (LED TV) แบบ Smart TV ระดับความละเอียดจอภาพ 3840x2160 พิกเซล ขนาด 65 นิ้ว เครื่องละ 30,000 บาท</v>
          </cell>
          <cell r="C1232" t="str">
            <v xml:space="preserve">ศธ04002/ว47350 ลว. 27 ตค 68 โอนครั้งที่ 14 </v>
          </cell>
        </row>
        <row r="1234">
          <cell r="A1234" t="str">
            <v>1)</v>
          </cell>
          <cell r="B1234" t="str">
            <v>โรงเรียนวัดชัยมังคลาราม</v>
          </cell>
          <cell r="C1234" t="str">
            <v>20004370010003112993</v>
          </cell>
          <cell r="D1234">
            <v>60000</v>
          </cell>
          <cell r="G1234">
            <v>0</v>
          </cell>
          <cell r="H1234">
            <v>0</v>
          </cell>
          <cell r="I1234">
            <v>0</v>
          </cell>
          <cell r="J1234">
            <v>0</v>
          </cell>
          <cell r="K1234">
            <v>0</v>
          </cell>
          <cell r="L1234">
            <v>60000</v>
          </cell>
        </row>
        <row r="1235">
          <cell r="B1235" t="str">
            <v>ครุภัณฑ์การศึกษา 120611</v>
          </cell>
        </row>
        <row r="1236">
          <cell r="A1236" t="str">
            <v>1.6.2.2</v>
          </cell>
          <cell r="B1236" t="str">
            <v>โต๊ะเก้าอี้นักเรียน สำหรับนักเรียนประถมศึกษา ชุดละ 1,500 บาท</v>
          </cell>
          <cell r="C1236" t="str">
            <v xml:space="preserve">ศธ04002/ว47350 ลว. 27 ตค 68 โอนครั้งที่ 14 </v>
          </cell>
        </row>
        <row r="1237">
          <cell r="A1237" t="str">
            <v>1)</v>
          </cell>
          <cell r="B1237" t="str">
            <v>โรงเรียนอยู่ประชานุเคราะห์</v>
          </cell>
          <cell r="C1237" t="str">
            <v>20004370010003112994</v>
          </cell>
          <cell r="F1237">
            <v>15000</v>
          </cell>
          <cell r="G1237">
            <v>0</v>
          </cell>
          <cell r="H1237">
            <v>0</v>
          </cell>
          <cell r="I1237">
            <v>0</v>
          </cell>
          <cell r="J1237">
            <v>0</v>
          </cell>
          <cell r="K1237">
            <v>0</v>
          </cell>
          <cell r="L1237">
            <v>15000</v>
          </cell>
        </row>
        <row r="1238">
          <cell r="A1238" t="str">
            <v>1.6.1</v>
          </cell>
          <cell r="B1238" t="str">
            <v xml:space="preserve">กิจกรรมรองการวิจัยเพื่อพัฒนานวัตกรรมการจัดการศึกษา </v>
          </cell>
          <cell r="C1238" t="str">
            <v>20004 69 05165 52018</v>
          </cell>
          <cell r="F1238">
            <v>159000</v>
          </cell>
          <cell r="G1238">
            <v>0</v>
          </cell>
          <cell r="H1238">
            <v>59992</v>
          </cell>
          <cell r="K1238">
            <v>32008</v>
          </cell>
          <cell r="L1238">
            <v>67000</v>
          </cell>
        </row>
        <row r="1239">
          <cell r="A1239" t="str">
            <v>1.6.1</v>
          </cell>
          <cell r="B1239" t="str">
            <v xml:space="preserve"> งบดำเนินงาน 69112xx</v>
          </cell>
          <cell r="C1239" t="str">
            <v>20004 3720 1000 2000000</v>
          </cell>
          <cell r="I1239">
            <v>0</v>
          </cell>
          <cell r="J1239">
            <v>0</v>
          </cell>
        </row>
        <row r="1240">
          <cell r="A1240" t="str">
            <v>1.6.1.1</v>
          </cell>
          <cell r="B1240" t="str">
            <v xml:space="preserve">ค่าใช้จ่ายในการจัดสอบคัดเลือกรอบแรก ระดับเขตพื้นที่ /ค่าใช้จ่ายในการจัดสอบคัดเลือกรอบสอง ระดับประเทศและเตรียมความพร้อมผู้แทนนักเรียนไทยสำหรับเข้าร่วมการแข่งขันคณิตศาสตร์และวิทยาศาสตร์โอลิมปิกระหว่างประเทศ ระดับประถมศึกษา ประจำปี พ.ศ.2569 รายการ 23rd International Mathematics and Science Olympiad (IMSO) for Primary School ณ สาธารณรัฐอินโดนีเซีย </v>
          </cell>
          <cell r="C1240" t="str">
            <v>ที่ ศธ04002/ว12052 ลว 16 ก.ค.69 ครั้งที่ 720</v>
          </cell>
          <cell r="F1240">
            <v>6000</v>
          </cell>
          <cell r="G1240">
            <v>0</v>
          </cell>
          <cell r="H1240">
            <v>0</v>
          </cell>
          <cell r="K1240">
            <v>0</v>
          </cell>
          <cell r="L1240">
            <v>6000</v>
          </cell>
        </row>
        <row r="1241">
          <cell r="A1241" t="str">
            <v>1.6.1.2</v>
          </cell>
          <cell r="B1241" t="str">
            <v xml:space="preserve">ค่าใช้จ่ายในการเดินทางเข้าร่วมการประชุมเชิงปฏิบัติการต่อยอดและออกแบบนวัตกรรมการเรียนรู้ โครงการต่อยอดยุวทูตความดี สื่อสารความดี จิตสาธารณะ เพื่อการเรียนรู้สู่การพัฒนาสังคมดีที่ยั่งยืนด้วยทักษะการคิดแบบเชิงรุกระดับมัธยมศึกษา ระหว่างวันที่ 24 – 27 กรกฎาคม 2569 </v>
          </cell>
          <cell r="C1241" t="str">
            <v>ที่ ศธ04002/ว13657 ลว 6 ส.ค.69 ครั้งที่ 833</v>
          </cell>
          <cell r="F1241">
            <v>1000</v>
          </cell>
          <cell r="G1241">
            <v>0</v>
          </cell>
          <cell r="H1241">
            <v>0</v>
          </cell>
          <cell r="K1241">
            <v>0</v>
          </cell>
          <cell r="L1241">
            <v>1000</v>
          </cell>
        </row>
        <row r="1242">
          <cell r="A1242" t="str">
            <v>1.6.1.3</v>
          </cell>
          <cell r="B1242" t="str">
            <v xml:space="preserve">ค่าใช้จ่ายในการเดินทางเข้าร่วมการประชุมสัมมนาเพื่อพัฒนาบุคลากรในโครงการด้วยรักและห่วงใยในพระราชูปถัมภ์ สมเด็จพระกนิษฐาธิราชเจ้า กรมสมเด็จพระเทพรัตนราชสุดาฯ สยามบรมราชกุมารี วันเสาร์ที่ 5 กันยายน 2569 ณ โรงแรมเจริญโฮเต็ล จังหวัดอุดรธานี </v>
          </cell>
          <cell r="C1242" t="str">
            <v>ที่ ศธ04002/ว14294 ลว 17 ส.ค.69 ครั้งที่ 868</v>
          </cell>
          <cell r="F1242">
            <v>32000</v>
          </cell>
          <cell r="G1242">
            <v>0</v>
          </cell>
          <cell r="H1242">
            <v>0</v>
          </cell>
          <cell r="K1242">
            <v>32000</v>
          </cell>
          <cell r="L1242">
            <v>0</v>
          </cell>
        </row>
        <row r="1243">
          <cell r="A1243" t="str">
            <v>1.6.1.4</v>
          </cell>
          <cell r="B1243" t="str">
            <v xml:space="preserve">ค่าใช้จ่ายในการดำเนินโครงการขับเคลื่อนการพัฒนาคุณภาพชีวิตและการเรียนรู้ของนักเรียนในโครงการด้วยรักและห่วงใยในพระบรมราชูปถัมภ์ สมเด็จพระกนิษฐาธิราชเจ้า กรมสมเด็จพระเทพรัตนราชสุดา สยามบรมราชกุมารี        </v>
          </cell>
          <cell r="C1243" t="str">
            <v>ที่ ศธ04002/ว16797 ลว 17  ก.ย. 69 ครั้งที่ 931</v>
          </cell>
          <cell r="F1243">
            <v>120000</v>
          </cell>
          <cell r="G1243">
            <v>0</v>
          </cell>
          <cell r="H1243">
            <v>59992</v>
          </cell>
          <cell r="K1243">
            <v>8</v>
          </cell>
          <cell r="L1243">
            <v>60000</v>
          </cell>
        </row>
        <row r="1245">
          <cell r="A1245" t="str">
            <v>1.6.2</v>
          </cell>
          <cell r="B1245" t="str">
            <v>กิจกรรมรองสนับสนุนเสริมสร้างความเข้มแข็งในการพัฒนาครูอย่างมีประสิทธิภาพ</v>
          </cell>
          <cell r="C1245" t="str">
            <v>20004 69 05165 51999</v>
          </cell>
          <cell r="I1245">
            <v>0</v>
          </cell>
          <cell r="J1245">
            <v>0</v>
          </cell>
        </row>
        <row r="1246">
          <cell r="B1246" t="str">
            <v xml:space="preserve"> งบดำเนินงาน 69112xx </v>
          </cell>
          <cell r="C1246" t="str">
            <v>20004 3720 1000 2000000</v>
          </cell>
          <cell r="I1246">
            <v>0</v>
          </cell>
          <cell r="J1246">
            <v>0</v>
          </cell>
        </row>
        <row r="1247">
          <cell r="A1247" t="str">
            <v>1.6.2.1</v>
          </cell>
          <cell r="B1247" t="str">
            <v>เพื่อสนับสนุนการคัดเลือกบุคคลเพื่อบรรจุและแต่งตั้งให้ดำรงตำแหน่งศึกษานิเทศก์ สังกัดสำนักงานคณะกรรมการการศึกษาขั้นพื้นฐาน  ปี พ.ศ. 2568</v>
          </cell>
          <cell r="C1247" t="str">
            <v>ศธ04002/ว50938 ลว 22 ธ.ค. 68 โอนครั้งที่ 168</v>
          </cell>
          <cell r="D1247">
            <v>10240</v>
          </cell>
          <cell r="G1247">
            <v>0</v>
          </cell>
          <cell r="H1247">
            <v>0</v>
          </cell>
          <cell r="I1247">
            <v>0</v>
          </cell>
          <cell r="J1247">
            <v>0</v>
          </cell>
          <cell r="K1247">
            <v>10240</v>
          </cell>
          <cell r="L1247">
            <v>0</v>
          </cell>
        </row>
        <row r="1248">
          <cell r="A1248" t="str">
            <v>1.6.2.2</v>
          </cell>
          <cell r="B1248" t="str">
            <v>ค่าใช้จ่ายในการเดินทางเข้าร่วมการอบรมเชิงปฏิบัติการเสริมสร้างสมรรถนะการนิเทศการศึกษา สำหรับนิเทศก์แกนนำ (Core Supervisor) เพื่อพัฒนาคุณภาพการศึกษาสู่คุณภาพผู้เรียนตามนโยบายและจุดเน้นของสพฐ. ประจำปีงบประมาณ พ.ศ. 2569  ระหว่างวันที่ 16 – 19 ธันวาคม 2568 ณ โรงแรมดิ ไอเดิล โฮเทล แอนด์ เรสซิเดนท์ ปทุมธานี</v>
          </cell>
          <cell r="C1248" t="str">
            <v>ศธ 04002/ว51464  ลว 29 ธ.ค. 68 ครั้งที่ 195</v>
          </cell>
          <cell r="D1248">
            <v>800</v>
          </cell>
          <cell r="G1248">
            <v>0</v>
          </cell>
          <cell r="H1248">
            <v>0</v>
          </cell>
          <cell r="I1248">
            <v>0</v>
          </cell>
          <cell r="J1248">
            <v>0</v>
          </cell>
          <cell r="K1248">
            <v>800</v>
          </cell>
          <cell r="L1248">
            <v>0</v>
          </cell>
        </row>
        <row r="1249">
          <cell r="A1249" t="str">
            <v>1.6.2.3</v>
          </cell>
          <cell r="B1249" t="str">
            <v>ค่าใช้จ่ายในการเดินทางเข้าร่วมการประชุมเชิงปฏิบัติการขับเคลื่อนเครือข่ายการนิเทศการศึกษาขั้นพื้นฐาน ประจำเขตตรวจราชการ สู่การพัฒนาคุณภาพการศึกษาอย่างยั่งยืนตามนโยบายเรียนดี มีคุณธรรม  ปีงบประมาณ พ.ศ. 2569 ในวันที่ 14 ธันวาคม 2568 ณ โรงแรมรอแยล เบญจา กรุงเทพมหานคร</v>
          </cell>
          <cell r="C1249" t="str">
            <v>ศธ 04002/ว51461 ลว 29 ธ.ค. 69 ครั้งที่ 196</v>
          </cell>
          <cell r="D1249">
            <v>500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  <cell r="K1249">
            <v>500</v>
          </cell>
          <cell r="L1249">
            <v>0</v>
          </cell>
        </row>
        <row r="1250">
          <cell r="A1250" t="str">
            <v>1.6.2.4</v>
          </cell>
          <cell r="B1250" t="str">
            <v>ค่าใช้จ่ายในการดำเนินงานโครงการพัฒนาเครือข่ายการนิเทศการศึกษาขั้นพื้นฐาน ประจำเขตตรวจราชการ เพื่อพัฒนากลไกการนิเทศการศึกษาสู่การพัฒนาคุณภาพการศึกษาที่ยั่งยืน ประจำปีงบประมาณ พ.ศ. 2569</v>
          </cell>
          <cell r="C1250" t="str">
            <v>ศธ 04002/ว51459 ลว 29 ธ.ค. 69 ครั้งที่ 197</v>
          </cell>
          <cell r="D1250">
            <v>15000</v>
          </cell>
          <cell r="G1250">
            <v>0</v>
          </cell>
          <cell r="H1250">
            <v>0</v>
          </cell>
          <cell r="I1250">
            <v>0</v>
          </cell>
          <cell r="J1250">
            <v>0</v>
          </cell>
          <cell r="K1250">
            <v>15000</v>
          </cell>
          <cell r="L1250">
            <v>0</v>
          </cell>
        </row>
        <row r="1251">
          <cell r="A1251" t="str">
            <v>1.6.1.5</v>
          </cell>
          <cell r="B1251" t="str">
            <v xml:space="preserve">ค่าใช้จ่ายในการเดินทางสำหรับคณะทำงาน/ผู้เข้าร่วมการประชุมเชิงปฏิบัติการพัฒนานวัตกรรมการนิเทศการศึกษาสู่การพัฒนาคุณภาพการศึกษาโดยใช้พื้นที่เป็นฐาน ระหว่างวันที่ 23 – 26 เมษายน 2569 ณ โรงแรมรอยัล ซิตี้ เขตบางพลัด กรุงเทพมหานคร </v>
          </cell>
          <cell r="C1251" t="str">
            <v>ศธ04002/ว482 ลว 29 เม.ย. 69 โอนครั้งที่ 482</v>
          </cell>
          <cell r="D1251">
            <v>1800</v>
          </cell>
          <cell r="G1251">
            <v>0</v>
          </cell>
          <cell r="H1251">
            <v>0</v>
          </cell>
          <cell r="I1251">
            <v>0</v>
          </cell>
          <cell r="J1251">
            <v>0</v>
          </cell>
          <cell r="K1251">
            <v>1800</v>
          </cell>
          <cell r="L1251">
            <v>0</v>
          </cell>
        </row>
        <row r="1252">
          <cell r="A1252" t="str">
            <v>1.6.1.6</v>
          </cell>
          <cell r="B1252" t="str">
            <v xml:space="preserve">เพื่อสนับสนุนค่าใช้จ่ายในการประชุม อ.ก.ค.ศ. เขตพื้นที่การศึกษา  ตั้งแต่เดือนตุลาคม 2568 - กันยายน 2569 จำนวนเงิน 50,000.-บาท (ห้าหมื่นบาทถ้วน)   </v>
          </cell>
          <cell r="C1252" t="str">
            <v>ศธ 04002/ว7447 ลว 5 พ.ค. 69 โอนครั้งที่ 491</v>
          </cell>
          <cell r="D1252">
            <v>50000</v>
          </cell>
          <cell r="G1252">
            <v>0</v>
          </cell>
          <cell r="H1252">
            <v>0</v>
          </cell>
          <cell r="I1252">
            <v>0</v>
          </cell>
          <cell r="J1252">
            <v>0</v>
          </cell>
          <cell r="K1252">
            <v>50000</v>
          </cell>
          <cell r="L1252">
            <v>0</v>
          </cell>
        </row>
        <row r="1253">
          <cell r="A1253" t="str">
            <v>1.6.1.7</v>
          </cell>
          <cell r="B1253" t="str">
            <v xml:space="preserve">ค่าใช้จ่ายโครงการเสริมสร้างสมรรถนะองค์ความรู้ด้านกฎหมายเพื่อพัฒนาบุคลากร  ค่าสมนาคุณคณะกรรมการสอบสวนวินัยข้าราชการ </v>
          </cell>
          <cell r="C1253" t="str">
            <v>ศธ 04002/ว7712 ลว 7 พ.ค. 69  โอนครั้งที่ 512</v>
          </cell>
          <cell r="D1253">
            <v>2200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  <cell r="K1253">
            <v>2200</v>
          </cell>
          <cell r="L1253">
            <v>0</v>
          </cell>
        </row>
        <row r="1254">
          <cell r="A1254" t="str">
            <v>1.6.1.8</v>
          </cell>
          <cell r="B1254" t="str">
            <v xml:space="preserve">ค่าใช้จ่ายในการดำเนินการตรวจรับ – จ่ายเครื่องราชอิสริยาภรณ์ชั้นต่ำกว่าสายสะพายและ เหรียญจักรพรรดิมาลา ประจำปี 2568 ระหว่างวันที่ 8 -10 มิถุนายน 2569 และระหว่างวันที่ 17 - 19 มิถุนายน 2569 </v>
          </cell>
          <cell r="C1254" t="str">
            <v>ศธ 04002/ว9126 ลว 29 พ.ค. 69 โอนครั้งที่ 599</v>
          </cell>
          <cell r="D1254">
            <v>25000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  <cell r="K1254">
            <v>25000</v>
          </cell>
          <cell r="L1254">
            <v>0</v>
          </cell>
        </row>
        <row r="1255">
          <cell r="A1255" t="str">
            <v>1.6.1.8</v>
          </cell>
          <cell r="B1255" t="str">
            <v xml:space="preserve">เพื่อเป็นค่าใช้จ่ายในการเดินทางเข้าร่วมการประชุมเชิงปฏิบัติการผู้อำนวยการกลุ่มนิเทศติดตามและประเมินผลการจัดการศึกษา ระหว่างวันที่ 5 – 7 สิงหาคม 2569 ณ โรงแรม ดิ ไอเดิล โฮเทล แอนด์ เรสซิเดนซ์ จังหวัดปทุมธานี  </v>
          </cell>
          <cell r="C1255" t="str">
            <v>ศธ 04002/ว13453 ลว 4 ส.ค. 69 โอนครั้งที่ 804</v>
          </cell>
          <cell r="D1255">
            <v>500</v>
          </cell>
          <cell r="G1255">
            <v>0</v>
          </cell>
          <cell r="H1255">
            <v>0</v>
          </cell>
          <cell r="I1255">
            <v>0</v>
          </cell>
          <cell r="J1255">
            <v>0</v>
          </cell>
          <cell r="K1255">
            <v>500</v>
          </cell>
          <cell r="L1255">
            <v>0</v>
          </cell>
        </row>
        <row r="1314">
          <cell r="A1314">
            <v>1.7</v>
          </cell>
          <cell r="B1314" t="str">
            <v xml:space="preserve">กิจกรรมส่งเสริม สนับสนุนให้บุคคลได้รับสิทธิและโอกาสทางการศึกษาขั้นพื้นฐานอย่างทั่วถึงและเป็นธรรมสอดคล้องตามบริบท                </v>
          </cell>
          <cell r="C1314" t="str">
            <v>20004 69 52015 00000</v>
          </cell>
        </row>
        <row r="1315">
          <cell r="B1315" t="str">
            <v xml:space="preserve"> งบดำเนินงาน 69112xx</v>
          </cell>
          <cell r="C1315" t="str">
            <v>20004 3720 1000 2000000</v>
          </cell>
        </row>
        <row r="1316">
          <cell r="A1316" t="str">
            <v>1.7.1</v>
          </cell>
          <cell r="B1316" t="str">
            <v>ค่าใช้จ่ายเข้าร่วมประชุมเชิงปฏิบัติการพัฒนาโรงเรียนในโครงการพัฒนาเด็กและเยาวชนในถิ่นทุรกันดารตามพระราชดำริ สมเด็จพระกนิษฐาธิราชเจ้า กรมสมเด็จพระเทพรัตนราชสุดาฯ สยามบรมราชกุมารี สังกัดสพฐ  ประจำปีงบประมาณ พ.ศ. 2569 ระหว่างวันที่ 22 - 25 พฤศจิกายน 2568 ณ โรงแรม รอรัล ริเวอร์ กรุงเทพมหานคร และ BANGKOK THONBURI HALL HALL  มหาวิทยาลัยกรุงธนบุรี เขตทวีวัฒนา กรุงเทพมหานคร</v>
          </cell>
          <cell r="C1316" t="str">
            <v>ศธ 04002/ว49354 ลว. 24 พย 68 ครั้งที่ 98</v>
          </cell>
          <cell r="F1316">
            <v>3200</v>
          </cell>
          <cell r="G1316">
            <v>0</v>
          </cell>
          <cell r="H1316">
            <v>0</v>
          </cell>
          <cell r="I1316">
            <v>0</v>
          </cell>
          <cell r="J1316">
            <v>0</v>
          </cell>
          <cell r="K1316">
            <v>0</v>
          </cell>
          <cell r="L1316">
            <v>3200</v>
          </cell>
        </row>
        <row r="1317">
          <cell r="A1317" t="str">
            <v>1.7.2</v>
          </cell>
          <cell r="B1317" t="str">
            <v xml:space="preserve">เพื่อเป็น  ค่าใช้จ่ายในการดำเนินงาน การประชุม การประชาสัมพันธ์ การกำกับ ติดตาม และการบริหารจัดการอื่น ๆ ที่เกี่ยวข้องกับการจัดการศึกษาขั้นพื้นฐาน ตามมาตรา 12 แห่งพระราชบัญญัติการศึกษาแห่งชาติ พ.ศ. 2542 </v>
          </cell>
          <cell r="C1317" t="str">
            <v>ศธ 04002/ว2012 ลว 6 ก.พ. 69  โอนครั้งที่ 281</v>
          </cell>
          <cell r="F1317">
            <v>13000</v>
          </cell>
          <cell r="G1317">
            <v>0</v>
          </cell>
          <cell r="H1317">
            <v>0</v>
          </cell>
          <cell r="I1317">
            <v>0</v>
          </cell>
          <cell r="J1317">
            <v>0</v>
          </cell>
          <cell r="K1317">
            <v>13000</v>
          </cell>
          <cell r="L1317">
            <v>0</v>
          </cell>
        </row>
        <row r="1318">
          <cell r="A1318" t="str">
            <v>1.7.3</v>
          </cell>
          <cell r="B1318" t="str">
            <v>โครงการพัฒนาและแลกเปลี่ยนนวัตกรรมการบริหารจัดการสถานศึกษาขั้นพื้นฐาน ตามแนวความคิดการจัดการศึกษาที่ยืดหยุ่นและไร้รอยต่อเพื่อป้องกันเด็กและเยาวชนหลุดออกจากระบบการศึกษา (OBEC Zeo Dropout)  ระหว่างวันที่ 22 – 24 กรกฎาคม 2569 ณ โรงแรมโกลเด้นบีช ชะอำ จังหวัดเพชรบุรี</v>
          </cell>
          <cell r="C1318" t="str">
            <v>ศธ 04002/ว9995 ลว 16 มิ.ย. 69  โอนครั้งที่ 639</v>
          </cell>
          <cell r="F1318">
            <v>3400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  <cell r="K1318">
            <v>1628</v>
          </cell>
          <cell r="L1318">
            <v>1772</v>
          </cell>
        </row>
        <row r="1319">
          <cell r="A1319" t="str">
            <v>1.7.4</v>
          </cell>
          <cell r="B1319" t="str">
            <v xml:space="preserve">ค่าใช้จ่ายในการดำเนินการแข่งขันทักษะวิชาการของนักเรียนภายใต้การประชุมวิชาการการพัฒนาเด็กและเยาวชนในถิ่นทุรกันดาร ตามพระราชดำริ สมเด็จพระกนิษฐาธิราชเจ้า กรมสมเด็จพระเทพรัตนราชสุดา ฯ สยามบรมราชกุมารี ประจำปี 2569 ระดับสำนักงานเขตพื้นที่การศึกษา </v>
          </cell>
          <cell r="C1319" t="str">
            <v>ศธ 04002/ว10945  ลว 1 ก.ค. 69 ครั้งที่ 671</v>
          </cell>
          <cell r="F1319">
            <v>38000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38000</v>
          </cell>
          <cell r="L1319">
            <v>0</v>
          </cell>
        </row>
        <row r="1320">
          <cell r="A1320" t="str">
            <v>1.7.5</v>
          </cell>
          <cell r="B1320" t="str">
            <v xml:space="preserve">ค่าใช้จ่ายในการเดินทางของผู้เข้าร่วมประชุมเชิงปฏิบัติการเสริมสร้างศักยภาพศึกษานิเทศก์ผู้รับผิดชอบโรงเรียนในโครงการพระราชดำริและโรงเรียนเฉลิมพระเกียรติ ประจำปีงบประมาณ พ.ศ. 2569 ระหว่างวันที่  5 – 8 สิงหาคม 2569 ณ โรงแรมเดอะพาลาสโซ กรุงเทพมหานคร </v>
          </cell>
          <cell r="C1320" t="str">
            <v>ศธ 04002/ว13091   ลว 27 ก.ค. 69 ครั้งที่ 793</v>
          </cell>
          <cell r="F1320">
            <v>800</v>
          </cell>
          <cell r="G1320">
            <v>0</v>
          </cell>
          <cell r="H1320">
            <v>0</v>
          </cell>
          <cell r="I1320">
            <v>0</v>
          </cell>
          <cell r="J1320">
            <v>0</v>
          </cell>
          <cell r="K1320">
            <v>800</v>
          </cell>
          <cell r="L1320">
            <v>0</v>
          </cell>
        </row>
        <row r="1321">
          <cell r="A1321" t="str">
            <v>1.7.6</v>
          </cell>
          <cell r="B1321" t="str">
            <v xml:space="preserve">ค่าใช้จ่ายในการเดินทางเข้าร่วมประชุมเชิงปฏิบัติการแข่งขันทักษะวิชาการนักเรียน ระดับสำนักงานคณะกรรมการการศึกษาขั้นพื้นฐานในการประชุมวิชาการการพัฒนาเด็กและเยาวชนในถิ่นทุรกันดารตามพระราชดำริ สมเด็จพระกนิษฐาธิราชเจ้า กรมสมเด็จพระเทพรัตนราชสุดาฯ สยามบรมราชกุมารี ประจำปี 2569 ระหว่างวันที่ 5 – 7 สิงหาคม 2569 ณ โรงแรมเอวาน่า กรุงเทพมหานคร เจริญดี รวมราษฎร์สามัคคีร.ร.ละ 10,000 บาท  ร่วมจิต 19,000 บาท             </v>
          </cell>
          <cell r="C1321" t="str">
            <v>ศธ 04002/ว13716  ลว 7 ส.ค. 69 ครั้งที่ 831</v>
          </cell>
          <cell r="F1321">
            <v>39000</v>
          </cell>
          <cell r="G1321">
            <v>0</v>
          </cell>
          <cell r="H1321">
            <v>0</v>
          </cell>
          <cell r="I1321">
            <v>0</v>
          </cell>
          <cell r="J1321">
            <v>0</v>
          </cell>
          <cell r="K1321">
            <v>21954.68</v>
          </cell>
          <cell r="L1321">
            <v>17045.32</v>
          </cell>
        </row>
        <row r="1322">
          <cell r="A1322" t="str">
            <v>1.7.7</v>
          </cell>
          <cell r="B1322" t="str">
            <v xml:space="preserve">ค่าใช้จ่ายในการส่งเสริม สนับสนุน การนิเทศ ติดตาม และยกระดับคุณภาพการศึกษา สำหรับโรงเรียนในโครงการพระราชดำริและโรงเรียนเฉลิมพระเกียรติ ประจำปีงบประมาณ พ.ศ. 2569 </v>
          </cell>
          <cell r="C1322" t="str">
            <v>ศธ 04002/ว13932  ลว.  11 ส.ค. 69 ครั้งที่ 849</v>
          </cell>
          <cell r="F1322">
            <v>5000</v>
          </cell>
          <cell r="G1322">
            <v>0</v>
          </cell>
          <cell r="H1322">
            <v>0</v>
          </cell>
          <cell r="I1322">
            <v>0</v>
          </cell>
          <cell r="J1322">
            <v>0</v>
          </cell>
          <cell r="K1322">
            <v>5000</v>
          </cell>
          <cell r="L1322">
            <v>0</v>
          </cell>
        </row>
        <row r="1323">
          <cell r="A1323" t="str">
            <v>1.7.8</v>
          </cell>
          <cell r="B1323" t="str">
            <v xml:space="preserve">ค่าใช้จ่ายในการเดินทางเข้าร่วมการประชุมเชิงปฏิบัติการเตรียมความพร้อมเข้าร่วมการแข่งขันทักษะวิชาการนักเรียน ระดับประเทศ ในการประชุมวิชาการการพัฒนาเด็กและเยาวชนในถิ่นทุรกันดาร ตามพระราชดำริ สมเด็จพระกนิษฐาธิราชเจ้า กรมสมเด็จพระเทพรัตนราชสุดาฯ สยามบรมราชกุมารี ประจำปี ๒๕๖๙ ระหว่างวันที่ ๑๘ - ๑๙ กันยายน ๒๕๖๙ ณ โรงแรมปริ้นส์ตัน พาร์ค สวีท กรุงเทพมหานคร </v>
          </cell>
          <cell r="C1323" t="str">
            <v>ศธ 04002/ว14294 ลว.  17 ส.ค. 69 ครั้งที่ 868</v>
          </cell>
          <cell r="F1323">
            <v>4000</v>
          </cell>
          <cell r="G1323">
            <v>0</v>
          </cell>
          <cell r="H1323">
            <v>0</v>
          </cell>
          <cell r="I1323">
            <v>0</v>
          </cell>
          <cell r="J1323">
            <v>0</v>
          </cell>
          <cell r="K1323">
            <v>0</v>
          </cell>
          <cell r="L1323">
            <v>4000</v>
          </cell>
        </row>
        <row r="1324">
          <cell r="A1324" t="str">
            <v>1.7.9</v>
          </cell>
          <cell r="B1324" t="str">
            <v xml:space="preserve">ค่าใช้จ่ายในการเดินทางเข้าร่วมประชุมสัมมนาผู้อำนวยการสำนักงานเขตพื้นที่การศึกษาและรองผู้อำนวยการสำนักงานเขตพื้นที่การศึกษา ทั่วประเทศ ระหว่างวันที่ 12 – 13  กันยายน 2569 ณ โรงแรมเอเชีย แอร์พอร์ท จังหวัดปทุมธานี </v>
          </cell>
          <cell r="C1324" t="str">
            <v>ศธ 04002/ว16041 ลว.  9 ก.ย 69 ครั้งที่ 908</v>
          </cell>
          <cell r="F1324">
            <v>11000</v>
          </cell>
          <cell r="G1324">
            <v>0</v>
          </cell>
          <cell r="H1324">
            <v>0</v>
          </cell>
          <cell r="I1324">
            <v>0</v>
          </cell>
          <cell r="J1324">
            <v>0</v>
          </cell>
          <cell r="K1324">
            <v>11000</v>
          </cell>
          <cell r="L1324">
            <v>0</v>
          </cell>
        </row>
        <row r="1340">
          <cell r="A1340">
            <v>1.8</v>
          </cell>
          <cell r="B1340" t="str">
            <v xml:space="preserve">กิจกรรมช่วยเหลือกลุ่มเป้าหมายทางสังคม  </v>
          </cell>
          <cell r="C1340" t="str">
            <v>20004 69 62408 00000</v>
          </cell>
        </row>
        <row r="1341">
          <cell r="B1341" t="str">
            <v xml:space="preserve"> งบดำเนินงาน 69112xx</v>
          </cell>
          <cell r="C1341" t="str">
            <v>20004 3720 1000 2000000</v>
          </cell>
        </row>
        <row r="1342">
          <cell r="A1342" t="str">
            <v>1.8.1</v>
          </cell>
          <cell r="B1342" t="str">
            <v xml:space="preserve">ค่าใช้จ่ายในการเดินทางเข้าร่วมการครูและบุคลากรทางการศึกษา สังกัดสพฐ. เพื่อปฏิบัติหน้าที่พนักงานเจ้าหน้าที่ส่งเสริมความประพฤตินักเรียนและนักศึกษา (พสน.) จำนวน 3 รุ่น ระหว่างวันที่ 16 - 24 ธันวาคม 2568 ณ โรงแรมแมดิสัน แบงค็อก กรุงเทพมหานคร </v>
          </cell>
          <cell r="C1342" t="str">
            <v>ศธ 04002/ว324 ลว 12 ม.ค. 69 ครั้งที่ 206</v>
          </cell>
          <cell r="F1342">
            <v>5000</v>
          </cell>
          <cell r="G1342">
            <v>0</v>
          </cell>
          <cell r="H1342">
            <v>0</v>
          </cell>
          <cell r="I1342">
            <v>0</v>
          </cell>
          <cell r="J1342">
            <v>0</v>
          </cell>
          <cell r="K1342">
            <v>800</v>
          </cell>
          <cell r="L1342">
            <v>4200</v>
          </cell>
        </row>
        <row r="1343">
          <cell r="A1343" t="str">
            <v>1.8.2</v>
          </cell>
          <cell r="B1343" t="str">
            <v xml:space="preserve">ค่าใช้จ่ายในการเดินทางเข้าร่วมการประชุมเชิงปฏิบัติการอบรมและพัฒนาครูและบุคลากรทางการศึกษา เพื่อขับเคลื่อนการใช้หลักสูตรการศึกษาประถมศึกษาตอนปลาย (ชั้นประถมศึกษา ปีที่ 4 - 6)  พุทธศักราช 2568 ระหว่างวันที่ 6 – 9 มีนาคม 2569 ณ โรงแรมเอวาน่า แกรนด์ แอนด์ คอนเวชั่น เซ็นเตอร์ กรุงเทพมหานคร เรสซิเดนซ์ จังหวัดปทุมธานี </v>
          </cell>
          <cell r="C1343" t="str">
            <v>ศธ 04002/ว3112 ลว. 23 ก.พ. 69 ครั้งที่ 325</v>
          </cell>
          <cell r="F1343">
            <v>3200</v>
          </cell>
          <cell r="G1343">
            <v>0</v>
          </cell>
          <cell r="H1343">
            <v>0</v>
          </cell>
          <cell r="I1343">
            <v>0</v>
          </cell>
          <cell r="J1343">
            <v>0</v>
          </cell>
          <cell r="K1343">
            <v>3200</v>
          </cell>
          <cell r="L1343">
            <v>0</v>
          </cell>
        </row>
        <row r="1344">
          <cell r="A1344" t="str">
            <v>1.8.3</v>
          </cell>
          <cell r="B1344" t="str">
            <v>1.สนับสนุนสร้างความเข้มแข็งการขับเคลื่อนงานแนะแนวให้กับศูนย์แนะแนวประจำเขตพื้นที่การศึกษา จำนวน 4,000.-บาท ร.ร.วัดเขียนเขต และสนับสนุนเขตพื้นที่เพื่อขับเคลื่อนงานแนะแนวเขตพื้นที่ จำนวน 5,000 บาท</v>
          </cell>
          <cell r="C1344" t="str">
            <v>ที่ ศธ 04002/ว 7917 ลว.11 พ.ค. 69 ครั้งที่ 530</v>
          </cell>
          <cell r="F1344">
            <v>9000</v>
          </cell>
          <cell r="G1344">
            <v>0</v>
          </cell>
          <cell r="H1344">
            <v>0</v>
          </cell>
          <cell r="K1344">
            <v>5000</v>
          </cell>
          <cell r="L1344">
            <v>4000</v>
          </cell>
        </row>
        <row r="1345">
          <cell r="A1345" t="str">
            <v>1.8.4</v>
          </cell>
          <cell r="B1345" t="str">
            <v>ค่าใช้จ่ายสำหรับดำเนินกิจกรรมด้านความความปลอดภัยของนักเรียน ครู และบุคลากรทางการศึกษา สังกัดสำนักงานคณะกรรมการการศึกษาขั้นพื้นฐาน ประจำปีงบประมาณ พ.ศ. 2569</v>
          </cell>
          <cell r="C1345" t="str">
            <v>ศธ 04002/ว8483 ลว 20 พ.ค. 69 ครั้งที่ 568</v>
          </cell>
          <cell r="F1345">
            <v>20000</v>
          </cell>
          <cell r="G1345">
            <v>0</v>
          </cell>
          <cell r="H1345">
            <v>0</v>
          </cell>
          <cell r="K1345">
            <v>20000</v>
          </cell>
          <cell r="L1345">
            <v>0</v>
          </cell>
        </row>
        <row r="1346">
          <cell r="A1346" t="str">
            <v>1.8.5</v>
          </cell>
          <cell r="B1346" t="str">
            <v xml:space="preserve">ค่าใช้จ่ายในการเดินทางเข้ารับการอบรมเชิงปฏิบัติการผู้สนับสนุนโรงเรียนส่งเสริมความปลอดภัย (Safety Promotion School: SPS OBEC TEAMs) ระหว่างวันที่ 17 - 20 มิถุนายน 2569 ณ โรงแรมเอวาน่า กุรงเทพมหานคร </v>
          </cell>
          <cell r="C1346" t="str">
            <v>ศธ 04002/ว11416 ลว 8 กรกฎาคม 2569  ครั้งที่ 686</v>
          </cell>
          <cell r="F1346">
            <v>2000</v>
          </cell>
          <cell r="G1346">
            <v>0</v>
          </cell>
          <cell r="H1346">
            <v>0</v>
          </cell>
          <cell r="K1346">
            <v>2000</v>
          </cell>
          <cell r="L1346">
            <v>0</v>
          </cell>
        </row>
        <row r="1347">
          <cell r="A1347" t="str">
            <v>1.8.2.3</v>
          </cell>
          <cell r="B1347" t="str">
            <v xml:space="preserve">ค่าใช้จ่ายในการเดินทางเข้าร่วมการประชุมเชิงปฏิบัติกาพิจารณาคัดเลือกสถานศึกษาต้นแบบการแนะแนวนักเรียนเพื่อนที่ปรึกษา (YC : Youth Counselor) วิถีใหม่ ปีการศึกษา 2569 และสรุปผลการดำเนินงานแนะแนว Coaching เป้าหมายชีวิต ระหว่างวันที่ 4 - 8 สิงหาคม 2569 ณ โรงแรมบางกอกพาเลซ กรุงเทพมหานคร          </v>
          </cell>
          <cell r="C1347" t="str">
            <v>ศธ 04002/ว11784 ลว 13 ก.ค. 68 ครั้งที่ 706</v>
          </cell>
          <cell r="F1347">
            <v>3000</v>
          </cell>
          <cell r="G1347">
            <v>0</v>
          </cell>
          <cell r="H1347">
            <v>0</v>
          </cell>
          <cell r="K1347">
            <v>3000</v>
          </cell>
          <cell r="L1347">
            <v>0</v>
          </cell>
        </row>
        <row r="1355">
          <cell r="A1355">
            <v>1.9</v>
          </cell>
          <cell r="B1355" t="str">
            <v xml:space="preserve">กิจกรรมก่อสร้างปรับปรุง ซ่อมแซมอาคารเรียนและสิ่งก่อสร้างประกอบสำหรับโรงเรียนปกติ </v>
          </cell>
          <cell r="C1355" t="str">
            <v>20004  69 01056 00000</v>
          </cell>
        </row>
        <row r="1356">
          <cell r="B1356" t="str">
            <v>ค่าที่ดินและสิ่งก่อสร้าง 6911320</v>
          </cell>
        </row>
        <row r="1357">
          <cell r="A1357" t="str">
            <v>1.9.1</v>
          </cell>
          <cell r="B1357" t="str">
            <v xml:space="preserve">ปรับปรุงซ่อมแซมอาคารเรียนอาคารประกอบและสิ่งก่อสร้างอื่น 4 โรงเรียน </v>
          </cell>
          <cell r="C1357" t="str">
            <v>ศธ 04002/ว47118 ลว 21 ตค 67 ครั้งที่ 11</v>
          </cell>
        </row>
        <row r="1358">
          <cell r="A1358" t="str">
            <v>1)</v>
          </cell>
          <cell r="B1358" t="str">
            <v>โรงเรียนวัดลานนา</v>
          </cell>
          <cell r="C1358" t="str">
            <v>20004370010003212306</v>
          </cell>
          <cell r="D1358">
            <v>398000</v>
          </cell>
          <cell r="G1358">
            <v>0</v>
          </cell>
          <cell r="H1358">
            <v>0</v>
          </cell>
          <cell r="I1358">
            <v>0</v>
          </cell>
          <cell r="J1358">
            <v>0</v>
          </cell>
          <cell r="K1358">
            <v>0</v>
          </cell>
          <cell r="L1358">
            <v>398000</v>
          </cell>
        </row>
        <row r="1359">
          <cell r="B1359" t="str">
            <v>ผูกพัน 16 ธ.ค. 68</v>
          </cell>
          <cell r="C1359">
            <v>4100743313</v>
          </cell>
        </row>
        <row r="1360">
          <cell r="A1360" t="str">
            <v>2)</v>
          </cell>
          <cell r="B1360" t="str">
            <v xml:space="preserve">โรงเรียนนิกรราษฎร์บูรณะ (เหราปัตย์อุทิศ) </v>
          </cell>
          <cell r="C1360" t="str">
            <v>20004370010003212307</v>
          </cell>
          <cell r="D1360">
            <v>184000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  <cell r="K1360">
            <v>0</v>
          </cell>
          <cell r="L1360">
            <v>184000</v>
          </cell>
        </row>
        <row r="1361">
          <cell r="A1361" t="str">
            <v>3)</v>
          </cell>
          <cell r="B1361" t="str">
            <v xml:space="preserve">โรงเรียนศาลาลอย </v>
          </cell>
          <cell r="C1361" t="str">
            <v>20004370010003212308</v>
          </cell>
          <cell r="D1361">
            <v>1152000</v>
          </cell>
          <cell r="G1361">
            <v>0</v>
          </cell>
          <cell r="H1361">
            <v>0</v>
          </cell>
          <cell r="I1361">
            <v>0</v>
          </cell>
          <cell r="J1361">
            <v>0</v>
          </cell>
          <cell r="K1361">
            <v>0</v>
          </cell>
          <cell r="L1361">
            <v>1152000</v>
          </cell>
        </row>
        <row r="1363">
          <cell r="A1363" t="str">
            <v>4)</v>
          </cell>
          <cell r="B1363" t="str">
            <v>โรงเรียนวัดแสงมณี</v>
          </cell>
          <cell r="C1363" t="str">
            <v>20004370010003212309</v>
          </cell>
          <cell r="D1363">
            <v>261000</v>
          </cell>
          <cell r="G1363">
            <v>0</v>
          </cell>
          <cell r="H1363">
            <v>0</v>
          </cell>
          <cell r="I1363">
            <v>0</v>
          </cell>
          <cell r="J1363">
            <v>0</v>
          </cell>
          <cell r="K1363">
            <v>0</v>
          </cell>
          <cell r="L1363">
            <v>261000</v>
          </cell>
        </row>
        <row r="1364">
          <cell r="A1364" t="str">
            <v>1.9.2</v>
          </cell>
          <cell r="B1364" t="str">
            <v xml:space="preserve">ปรับปรุงซ่อมแซมห้องน้ำห้องส้วม 2 โรงเรียน </v>
          </cell>
          <cell r="C1364" t="str">
            <v>ศธ 04002/ว5174 ลว 21 ตค 67 ครั้งที่ 4</v>
          </cell>
        </row>
        <row r="1365">
          <cell r="A1365" t="str">
            <v>3)</v>
          </cell>
          <cell r="B1365" t="str">
            <v>โรงเรียนนิกรราษฎร์บูรณะ (เหราบัตย์อุทิศ)</v>
          </cell>
          <cell r="C1365" t="str">
            <v>20004370010003213244</v>
          </cell>
        </row>
        <row r="1366">
          <cell r="B1366">
            <v>0</v>
          </cell>
          <cell r="C1366">
            <v>0</v>
          </cell>
        </row>
        <row r="1367">
          <cell r="A1367" t="str">
            <v>4)</v>
          </cell>
          <cell r="B1367" t="str">
            <v>โรงเรียนวัดนพรัตนาราม</v>
          </cell>
          <cell r="C1367" t="str">
            <v>20004370010003213243</v>
          </cell>
        </row>
        <row r="1368">
          <cell r="B1368" t="str">
            <v>ครบ 26 มค 68</v>
          </cell>
          <cell r="C1368">
            <v>45988</v>
          </cell>
        </row>
        <row r="1370">
          <cell r="A1370" t="str">
            <v>5)</v>
          </cell>
          <cell r="B1370" t="str">
            <v>วัดกลางคลองสี่</v>
          </cell>
          <cell r="C1370" t="str">
            <v>20004350002003214513</v>
          </cell>
        </row>
        <row r="1371">
          <cell r="B1371" t="str">
            <v>ครบ 15 มิย 67</v>
          </cell>
          <cell r="C1371">
            <v>4100396155</v>
          </cell>
        </row>
        <row r="1372">
          <cell r="A1372" t="str">
            <v>6)</v>
          </cell>
          <cell r="B1372" t="str">
            <v>วัดนิเทศน์</v>
          </cell>
          <cell r="C1372" t="str">
            <v>20004350002003214514</v>
          </cell>
        </row>
        <row r="1373">
          <cell r="B1373" t="str">
            <v>ครบ 27 สค 67</v>
          </cell>
          <cell r="C1373">
            <v>4100402151</v>
          </cell>
        </row>
        <row r="1374">
          <cell r="B1374" t="str">
            <v>ผูกพัน งวด 1 222,000 บาท</v>
          </cell>
        </row>
        <row r="1375">
          <cell r="B1375" t="str">
            <v>งวด 2 518,000 บาท</v>
          </cell>
        </row>
        <row r="1377">
          <cell r="A1377" t="str">
            <v>7)</v>
          </cell>
          <cell r="B1377" t="str">
            <v>วัดประชุมราษฏร์</v>
          </cell>
          <cell r="C1377" t="str">
            <v>20004350002003214515</v>
          </cell>
        </row>
        <row r="1378">
          <cell r="B1378" t="str">
            <v>ครบ 19 มิย 67</v>
          </cell>
          <cell r="C1378">
            <v>4100395245</v>
          </cell>
        </row>
        <row r="1379">
          <cell r="A1379" t="str">
            <v>8)</v>
          </cell>
          <cell r="B1379" t="str">
            <v>วัดประยูรธรรมาราม</v>
          </cell>
          <cell r="C1379" t="str">
            <v>20004350002003214516</v>
          </cell>
        </row>
        <row r="1380">
          <cell r="B1380" t="str">
            <v>ครบ 26 มิย 67</v>
          </cell>
          <cell r="C1380">
            <v>4100397176</v>
          </cell>
        </row>
        <row r="1381">
          <cell r="A1381" t="str">
            <v>9)</v>
          </cell>
          <cell r="B1381" t="str">
            <v>วัดลานนา</v>
          </cell>
          <cell r="C1381" t="str">
            <v>20004350002003214517</v>
          </cell>
        </row>
        <row r="1382">
          <cell r="B1382" t="str">
            <v>ครบ 19 มิ.ย.67</v>
          </cell>
          <cell r="C1382" t="str">
            <v>ครบ 19 มิย 67</v>
          </cell>
        </row>
        <row r="1383">
          <cell r="A1383" t="str">
            <v>10)</v>
          </cell>
          <cell r="B1383" t="str">
            <v>วัดอดิศร</v>
          </cell>
          <cell r="C1383" t="str">
            <v>20004350002003214518</v>
          </cell>
        </row>
        <row r="1384">
          <cell r="B1384" t="str">
            <v>ครบ 26 กค 67</v>
          </cell>
          <cell r="C1384" t="str">
            <v>4100393861</v>
          </cell>
        </row>
        <row r="1385">
          <cell r="A1385" t="str">
            <v>11)</v>
          </cell>
          <cell r="B1385" t="str">
            <v>สหราษฎร์บํารุง</v>
          </cell>
          <cell r="C1385" t="str">
            <v>20004350002003214519</v>
          </cell>
        </row>
        <row r="1386">
          <cell r="B1386" t="str">
            <v>ครบ 14 มิย 67</v>
          </cell>
          <cell r="C1386" t="str">
            <v>4100394897</v>
          </cell>
        </row>
        <row r="1387">
          <cell r="A1387" t="str">
            <v>12)</v>
          </cell>
          <cell r="B1387" t="str">
            <v>คลอง 11 ศาลาครุ (เทียมอุปถัมภ์)</v>
          </cell>
          <cell r="C1387" t="str">
            <v>20004350002003214520</v>
          </cell>
        </row>
        <row r="1388">
          <cell r="B1388" t="str">
            <v>ครบ 15 กค 67</v>
          </cell>
          <cell r="C1388" t="str">
            <v>4100398138</v>
          </cell>
        </row>
        <row r="1389">
          <cell r="A1389" t="str">
            <v>13)</v>
          </cell>
          <cell r="B1389" t="str">
            <v>คลองสิบสามผิวศรีราษฏร์บำรุง</v>
          </cell>
          <cell r="C1389" t="str">
            <v>20004350002003214521</v>
          </cell>
        </row>
        <row r="1392">
          <cell r="A1392" t="str">
            <v>14)</v>
          </cell>
          <cell r="B1392" t="str">
            <v>วัดเจริญบุญ</v>
          </cell>
          <cell r="C1392" t="str">
            <v>20004350002003214522</v>
          </cell>
        </row>
        <row r="1393">
          <cell r="B1393" t="str">
            <v>ครบ 17 กค 67</v>
          </cell>
          <cell r="C1393" t="str">
            <v>4100396212</v>
          </cell>
        </row>
        <row r="1394">
          <cell r="A1394" t="str">
            <v>15)</v>
          </cell>
          <cell r="B1394" t="str">
            <v>วัดนพรัตนาราม</v>
          </cell>
          <cell r="C1394" t="str">
            <v>20004350002003214523</v>
          </cell>
        </row>
        <row r="1395">
          <cell r="B1395" t="str">
            <v>งวด 1  174,000 บาท ครบ 16 กค 67</v>
          </cell>
          <cell r="C1395">
            <v>4100426445</v>
          </cell>
        </row>
        <row r="1396">
          <cell r="B1396" t="str">
            <v>งวด 2 406,000 ครบ 14 กย 67</v>
          </cell>
        </row>
        <row r="1398">
          <cell r="A1398" t="str">
            <v>16)</v>
          </cell>
          <cell r="B1398" t="str">
            <v>วัดพวงแก้ว</v>
          </cell>
          <cell r="C1398" t="str">
            <v>20004350002003214524</v>
          </cell>
        </row>
        <row r="1399">
          <cell r="B1399" t="str">
            <v>ครบ 2 สค 67</v>
          </cell>
          <cell r="C1399" t="str">
            <v>4100402841</v>
          </cell>
        </row>
        <row r="1400">
          <cell r="A1400" t="str">
            <v>17)</v>
          </cell>
          <cell r="B1400" t="str">
            <v>วัดสุขบุญฑริการาม</v>
          </cell>
          <cell r="C1400" t="str">
            <v>20004350002003214525</v>
          </cell>
        </row>
        <row r="1401">
          <cell r="B1401" t="str">
            <v>ครบ 27 มิย 67</v>
          </cell>
          <cell r="C1401" t="str">
            <v>4100396195</v>
          </cell>
        </row>
        <row r="1402">
          <cell r="A1402" t="str">
            <v>18)</v>
          </cell>
          <cell r="B1402" t="str">
            <v>วัดแสงมณี</v>
          </cell>
          <cell r="C1402" t="str">
            <v>20004350002003214526</v>
          </cell>
        </row>
        <row r="1403">
          <cell r="B1403" t="str">
            <v>ครบ 30 กค 67</v>
          </cell>
          <cell r="C1403" t="str">
            <v>4100400728</v>
          </cell>
        </row>
        <row r="1404">
          <cell r="A1404" t="str">
            <v>19)</v>
          </cell>
          <cell r="B1404" t="str">
            <v>หิรัญพงษ์อนุสรณ์</v>
          </cell>
          <cell r="C1404" t="str">
            <v>20004350002003214527</v>
          </cell>
        </row>
        <row r="1405">
          <cell r="B1405" t="str">
            <v>ครบ 22 มิย 67</v>
          </cell>
          <cell r="C1405" t="str">
            <v>4100402448</v>
          </cell>
        </row>
        <row r="1407">
          <cell r="A1407" t="str">
            <v>20)</v>
          </cell>
          <cell r="B1407" t="str">
            <v>อยู่ประชานุเคราะห์</v>
          </cell>
          <cell r="C1407" t="str">
            <v>20004350002003214528</v>
          </cell>
        </row>
        <row r="1408">
          <cell r="B1408" t="str">
            <v>ครบ 6 มิย 67</v>
          </cell>
          <cell r="C1408" t="str">
            <v>4100402861</v>
          </cell>
        </row>
        <row r="1409">
          <cell r="B1409" t="str">
            <v>โอนกลับส่วนกลาง</v>
          </cell>
          <cell r="C1409" t="str">
            <v>ศธ04002/ว4285 ลว.13 กย 67 โอนครั้งที่ 401</v>
          </cell>
        </row>
        <row r="1411">
          <cell r="A1411" t="str">
            <v>1.9.3</v>
          </cell>
          <cell r="B1411" t="str">
            <v>ห้องส้วม OBEC 4 ที่/61 ชาย-หญิง (ชาย 2 ที่ หญิง 2 ที่)</v>
          </cell>
          <cell r="C1411" t="str">
            <v>ศธ 04002/ว47118 ลว 21 ตค 67 ครั้งที่ 11</v>
          </cell>
        </row>
        <row r="1413">
          <cell r="A1413" t="str">
            <v>1)</v>
          </cell>
          <cell r="B1413" t="str">
            <v>โรงเรียนวัดราษฎรบำรุง</v>
          </cell>
          <cell r="C1413" t="str">
            <v>20004370010003213242</v>
          </cell>
        </row>
        <row r="1414">
          <cell r="B1414" t="str">
            <v>ครบ 26 มค 68</v>
          </cell>
          <cell r="C1414" t="str">
            <v>งวด 1 จำนวน 137067 บาท</v>
          </cell>
        </row>
        <row r="1415">
          <cell r="B1415" t="str">
            <v>ครบ 25 กพ 68</v>
          </cell>
          <cell r="C1415" t="str">
            <v>งวด 2 จำนวน 137067 บาท</v>
          </cell>
        </row>
        <row r="1418">
          <cell r="A1418" t="str">
            <v>1.9.4</v>
          </cell>
          <cell r="B1418" t="str">
            <v xml:space="preserve">อาคารเรียน 318 ล./55-ข เขตแผ่นดินไหว โรงเรียนชุมชนเลิศพินิจพิทยาคม (ชดเชยงบประมาณที่พับไป) </v>
          </cell>
          <cell r="C1418" t="str">
            <v>ที่ ศธ 04002/ว5187/21 ตค 67 ครั้งที่ 5</v>
          </cell>
        </row>
        <row r="1419">
          <cell r="A1419" t="str">
            <v>1)</v>
          </cell>
          <cell r="B1419" t="str">
            <v xml:space="preserve">โรงเรียนชุมชนเลิศพินิจพิทยาคม (ชดเชยงบประมาณที่พับไป) </v>
          </cell>
          <cell r="C1419" t="str">
            <v>20004370010003220010</v>
          </cell>
          <cell r="F1419">
            <v>0</v>
          </cell>
          <cell r="G1419">
            <v>0</v>
          </cell>
          <cell r="H1419">
            <v>0</v>
          </cell>
          <cell r="I1419">
            <v>0</v>
          </cell>
          <cell r="J1419">
            <v>0</v>
          </cell>
          <cell r="K1419">
            <v>0</v>
          </cell>
          <cell r="L1419">
            <v>0</v>
          </cell>
        </row>
        <row r="1446">
          <cell r="B1446" t="str">
            <v>ปรับปรุงซ่อมแซม อาคารเรียน อาคารประกอบและสิ่งก่อสร้างอื่น ของสำนักงานเขตพื้นที่การศึกษาประถมศึกษาปทุมธานี เขต 2</v>
          </cell>
        </row>
        <row r="1447">
          <cell r="A1447" t="str">
            <v>1)</v>
          </cell>
          <cell r="B1447" t="str">
            <v>สพป.ปทุมธานี เขต 2</v>
          </cell>
          <cell r="C1447" t="str">
            <v xml:space="preserve">20004 3700 1000 321ZZZ3 </v>
          </cell>
          <cell r="F1447">
            <v>174970</v>
          </cell>
          <cell r="G1447">
            <v>0</v>
          </cell>
          <cell r="H1447">
            <v>0</v>
          </cell>
          <cell r="I1447">
            <v>0</v>
          </cell>
          <cell r="J1447">
            <v>0</v>
          </cell>
          <cell r="K1447">
            <v>0</v>
          </cell>
          <cell r="L1447">
            <v>174970</v>
          </cell>
        </row>
        <row r="1449">
          <cell r="B1449" t="str">
            <v>อาคารเรียนแบบพิเศษ โรงเรียนวัดลาดสนุ่น</v>
          </cell>
          <cell r="C1449" t="str">
            <v>ศธ 04002/ว5187 ลว 21 ตค 67ครั้งที่ 5</v>
          </cell>
        </row>
        <row r="1451">
          <cell r="A1451" t="str">
            <v>1)</v>
          </cell>
          <cell r="B1451" t="str">
            <v xml:space="preserve"> โรงเรียนวัดลาดสนุ่น</v>
          </cell>
          <cell r="C1451" t="str">
            <v>]20004370010003200000</v>
          </cell>
          <cell r="D1451">
            <v>16517730</v>
          </cell>
          <cell r="G1451">
            <v>0</v>
          </cell>
          <cell r="H1451">
            <v>0</v>
          </cell>
          <cell r="I1451">
            <v>0</v>
          </cell>
          <cell r="J1451">
            <v>0</v>
          </cell>
          <cell r="K1451">
            <v>0</v>
          </cell>
          <cell r="L1451">
            <v>16517725.41</v>
          </cell>
          <cell r="M1451">
            <v>4.59</v>
          </cell>
        </row>
        <row r="1475">
          <cell r="A1475" t="str">
            <v>1.9.6</v>
          </cell>
          <cell r="B1475" t="str">
            <v>อาคารเรียนน๊อคดาวน์</v>
          </cell>
          <cell r="C1475" t="str">
            <v>ศธ 04002/ว5187 ลว 21 ตค 67ครั้งที่ 5</v>
          </cell>
          <cell r="D1475">
            <v>0</v>
          </cell>
          <cell r="G1475">
            <v>0</v>
          </cell>
          <cell r="H1475">
            <v>0</v>
          </cell>
          <cell r="I1475">
            <v>0</v>
          </cell>
          <cell r="J1475">
            <v>0</v>
          </cell>
          <cell r="K1475">
            <v>0</v>
          </cell>
          <cell r="L1475">
            <v>0</v>
          </cell>
        </row>
        <row r="1476">
          <cell r="B1476" t="str">
            <v xml:space="preserve"> โรงเรียนวัดดอนใหญ่</v>
          </cell>
          <cell r="C1476" t="str">
            <v>2000437001000321ZZZZ</v>
          </cell>
        </row>
        <row r="1477">
          <cell r="B1477" t="str">
            <v>ครบ 28 พ.ย. 68</v>
          </cell>
          <cell r="C1477" t="str">
            <v>Po4100728818</v>
          </cell>
        </row>
        <row r="1554">
          <cell r="A1554">
            <v>1.1000000000000001</v>
          </cell>
          <cell r="B1554" t="str">
            <v>กิจกรรมส่งเสริมการจัดการศึกษาสำหรับโรงเรียนในโครงการตามพระราชดำริ โรงเรียนเฉลิมพระเกียรติ และโรงเรียนในเขตพื้นที่สูงและถิ่นทุรกันดาร</v>
          </cell>
          <cell r="C1554" t="str">
            <v>20004 69 85806 00000</v>
          </cell>
        </row>
        <row r="1555">
          <cell r="B1555" t="str">
            <v>งบลงทุน  ค่าครุภัณฑ์ 6911310</v>
          </cell>
        </row>
        <row r="1556">
          <cell r="B1556" t="str">
            <v>งบลงทุน  ค่าที่ดินและสิ่งก่อสร้าง 6911320</v>
          </cell>
        </row>
        <row r="1557">
          <cell r="B1557" t="str">
            <v>ครุภัณฑ์สำนักงาน 120601</v>
          </cell>
        </row>
        <row r="1558">
          <cell r="A1558" t="str">
            <v>1.10.1.1</v>
          </cell>
          <cell r="B1558" t="str">
            <v>เครื่องถ่ายเอกสารระบบดิจิทัล (ขาว-ดำ) ความเร็ว 40 แผ่นต่อนาที</v>
          </cell>
          <cell r="C1558" t="str">
            <v>ศธ 04002/ว48516  ลว 11  พย 68 ครั้งที่ 66</v>
          </cell>
        </row>
        <row r="1559">
          <cell r="A1559" t="str">
            <v>1)</v>
          </cell>
          <cell r="B1559" t="str">
            <v>โรงเรียนรวมราษฎร์สามัคคี</v>
          </cell>
          <cell r="C1559" t="str">
            <v>20004370010003114126</v>
          </cell>
          <cell r="F1559">
            <v>176550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  <cell r="K1559">
            <v>0</v>
          </cell>
          <cell r="L1559">
            <v>176550</v>
          </cell>
        </row>
        <row r="1560">
          <cell r="B1560" t="str">
            <v>โอนกลับส่วนกลาง 3450 บาท</v>
          </cell>
          <cell r="C1560" t="str">
            <v>ศธ 04002/ว5931  ลว 10  เม.ย. 69 ครั้งที่ 419</v>
          </cell>
          <cell r="F1560">
            <v>0</v>
          </cell>
          <cell r="G1560">
            <v>0</v>
          </cell>
          <cell r="H1560">
            <v>0</v>
          </cell>
          <cell r="I1560">
            <v>0</v>
          </cell>
          <cell r="J1560">
            <v>0</v>
          </cell>
          <cell r="K1560">
            <v>0</v>
          </cell>
          <cell r="L1560">
            <v>0</v>
          </cell>
        </row>
        <row r="1561">
          <cell r="A1561" t="str">
            <v>1.10.1.2</v>
          </cell>
          <cell r="C1561" t="str">
            <v>ศธ 04002/ว48516  ลว 11  พย 68 ครั้งที่ 66</v>
          </cell>
        </row>
        <row r="1562">
          <cell r="A1562" t="str">
            <v>1)</v>
          </cell>
          <cell r="B1562" t="str">
            <v>โรงเรียนร่วมจิตประสาท</v>
          </cell>
          <cell r="C1562" t="str">
            <v>200004370010003114127</v>
          </cell>
          <cell r="F1562">
            <v>11800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  <cell r="K1562">
            <v>0</v>
          </cell>
          <cell r="L1562">
            <v>11800</v>
          </cell>
        </row>
        <row r="1563">
          <cell r="A1563" t="str">
            <v>1.10.1.3</v>
          </cell>
          <cell r="B1563" t="str">
            <v xml:space="preserve">เก้าอี้ครู </v>
          </cell>
          <cell r="C1563" t="str">
            <v>ศธ 04002/ว5678  ลว 21  พย 67ครั้งที่ 76</v>
          </cell>
        </row>
        <row r="1564">
          <cell r="A1564" t="str">
            <v>1)</v>
          </cell>
          <cell r="B1564" t="str">
            <v>โรงเรียนรวมราษฎร์สามัคคี</v>
          </cell>
          <cell r="C1564" t="str">
            <v>20004370010003112868</v>
          </cell>
          <cell r="F1564">
            <v>0</v>
          </cell>
          <cell r="G1564">
            <v>0</v>
          </cell>
          <cell r="H1564">
            <v>0</v>
          </cell>
          <cell r="I1564">
            <v>0</v>
          </cell>
          <cell r="J1564">
            <v>0</v>
          </cell>
          <cell r="K1564">
            <v>0</v>
          </cell>
          <cell r="L1564">
            <v>0</v>
          </cell>
        </row>
        <row r="1565">
          <cell r="A1565" t="str">
            <v>1.10.1.4</v>
          </cell>
          <cell r="B1565" t="str">
            <v>โต๊ะครู จำนวน 2 ตัวๆละ 4,000 บาท</v>
          </cell>
          <cell r="C1565" t="str">
            <v>ศธ 04002/ว5678  ลว 21  พย 67ครั้งที่ 76</v>
          </cell>
        </row>
        <row r="1566">
          <cell r="A1566" t="str">
            <v>1)</v>
          </cell>
          <cell r="B1566" t="str">
            <v>โรงเรียนรวมราษฎร์สามัคคี</v>
          </cell>
          <cell r="C1566" t="str">
            <v>20004370010003112881</v>
          </cell>
          <cell r="F1566">
            <v>0</v>
          </cell>
          <cell r="G1566">
            <v>0</v>
          </cell>
          <cell r="H1566">
            <v>0</v>
          </cell>
          <cell r="I1566">
            <v>0</v>
          </cell>
          <cell r="J1566">
            <v>0</v>
          </cell>
          <cell r="K1566">
            <v>0</v>
          </cell>
          <cell r="L1566">
            <v>0</v>
          </cell>
        </row>
        <row r="1567">
          <cell r="A1567" t="str">
            <v>1.10.1.5</v>
          </cell>
          <cell r="B1567" t="str">
            <v>พัดลม แบบโคจรติดผนัง ขนาดไม่น้อยกว่า 16 นิ้ว (400 มิลลิเมตร) 11 เครื่องๆละ 1,000 บาท</v>
          </cell>
          <cell r="C1567" t="str">
            <v>ศธ 04002/ว5678  ลว 21  พย 67ครั้งที่ 76</v>
          </cell>
        </row>
        <row r="1568">
          <cell r="A1568" t="str">
            <v>1)</v>
          </cell>
          <cell r="B1568" t="str">
            <v xml:space="preserve">โรงเรียนเจริญดีวิทยา </v>
          </cell>
          <cell r="C1568" t="str">
            <v>20004370010003112884</v>
          </cell>
          <cell r="F1568">
            <v>0</v>
          </cell>
          <cell r="G1568">
            <v>0</v>
          </cell>
          <cell r="H1568">
            <v>0</v>
          </cell>
          <cell r="I1568">
            <v>0</v>
          </cell>
          <cell r="J1568">
            <v>0</v>
          </cell>
          <cell r="K1568">
            <v>0</v>
          </cell>
          <cell r="L1568">
            <v>0</v>
          </cell>
        </row>
        <row r="1570">
          <cell r="B1570" t="str">
            <v>ครุภัณฑ์การศึกษา 120611</v>
          </cell>
        </row>
        <row r="1571">
          <cell r="A1571" t="str">
            <v>1.10.1.6</v>
          </cell>
          <cell r="B1571" t="str">
            <v>โต๊ะเก้าอี้นักเรียน สำหรับนักเรียนประถมศึกษา 30 ชุดๆละ 1,500 บาท</v>
          </cell>
          <cell r="C1571" t="str">
            <v>ศธ 04002/ว5678  ลว 21  พย 67ครั้งที่ 76</v>
          </cell>
          <cell r="F1571">
            <v>0</v>
          </cell>
          <cell r="G1571">
            <v>0</v>
          </cell>
          <cell r="H1571">
            <v>0</v>
          </cell>
          <cell r="I1571">
            <v>0</v>
          </cell>
          <cell r="J1571">
            <v>0</v>
          </cell>
          <cell r="K1571">
            <v>0</v>
          </cell>
          <cell r="L1571">
            <v>0</v>
          </cell>
        </row>
        <row r="1572">
          <cell r="A1572" t="str">
            <v>1)</v>
          </cell>
          <cell r="B1572" t="str">
            <v xml:space="preserve">โรงเรียนรวมราษฎร์สามัคคี </v>
          </cell>
          <cell r="C1572" t="str">
            <v>20004370010003112878</v>
          </cell>
          <cell r="F1572">
            <v>0</v>
          </cell>
          <cell r="G1572">
            <v>0</v>
          </cell>
          <cell r="H1572">
            <v>0</v>
          </cell>
          <cell r="I1572">
            <v>0</v>
          </cell>
          <cell r="J1572">
            <v>0</v>
          </cell>
          <cell r="K1572">
            <v>0</v>
          </cell>
          <cell r="L1572">
            <v>0</v>
          </cell>
        </row>
        <row r="1574">
          <cell r="B1574" t="str">
            <v>ครุภัณฑ์งานบ้านงานครัว 120612</v>
          </cell>
          <cell r="F1574">
            <v>9500</v>
          </cell>
          <cell r="G1574">
            <v>0</v>
          </cell>
          <cell r="H1574">
            <v>0</v>
          </cell>
          <cell r="I1574">
            <v>0</v>
          </cell>
          <cell r="J1574">
            <v>0</v>
          </cell>
          <cell r="K1574">
            <v>0</v>
          </cell>
          <cell r="L1574">
            <v>9500</v>
          </cell>
        </row>
        <row r="1575">
          <cell r="A1575" t="str">
            <v>1.10.1.7</v>
          </cell>
          <cell r="B1575" t="str">
            <v xml:space="preserve">เครื่องตัดแต่งพุ่มไม้ ขนาด 22 นิ้ว </v>
          </cell>
          <cell r="C1575" t="str">
            <v>ศธ 04002/ว48516  ลว 11  พย 68 ครั้งที่ 66</v>
          </cell>
          <cell r="F1575">
            <v>9500</v>
          </cell>
          <cell r="G1575">
            <v>0</v>
          </cell>
          <cell r="H1575">
            <v>0</v>
          </cell>
          <cell r="I1575">
            <v>0</v>
          </cell>
          <cell r="J1575">
            <v>0</v>
          </cell>
          <cell r="K1575">
            <v>0</v>
          </cell>
          <cell r="L1575">
            <v>9500</v>
          </cell>
        </row>
        <row r="1576">
          <cell r="A1576" t="str">
            <v>1)</v>
          </cell>
          <cell r="B1576" t="str">
            <v>โรงเรียนเจริญดีวิทยา</v>
          </cell>
          <cell r="C1576" t="str">
            <v>20004370010003114125</v>
          </cell>
          <cell r="F1576">
            <v>9500</v>
          </cell>
          <cell r="G1576">
            <v>0</v>
          </cell>
          <cell r="H1576">
            <v>0</v>
          </cell>
          <cell r="I1576">
            <v>0</v>
          </cell>
          <cell r="J1576">
            <v>0</v>
          </cell>
          <cell r="K1576">
            <v>0</v>
          </cell>
          <cell r="L1576">
            <v>9500</v>
          </cell>
        </row>
        <row r="1577">
          <cell r="B1577" t="str">
            <v>โอนกลับส่วน 1500</v>
          </cell>
          <cell r="C1577" t="str">
            <v>ศธ 04002/ว5931  ลว 9 เม.ย.69 ครั้งที่ 419</v>
          </cell>
        </row>
        <row r="1580">
          <cell r="A1580" t="str">
            <v>2.6.2</v>
          </cell>
          <cell r="B1580" t="str">
            <v>เครื่องตัดหญ้าแบบข้ออ่อน</v>
          </cell>
          <cell r="C1580" t="str">
            <v>ศธ 04002/ว2043  ลว 24  พค 67ครั้งที่ 55</v>
          </cell>
        </row>
        <row r="1581">
          <cell r="A1581" t="str">
            <v>1)</v>
          </cell>
          <cell r="B1581" t="str">
            <v>โรงเรียนรวมราษฎร์สามัคคี</v>
          </cell>
          <cell r="C1581" t="str">
            <v>20004350002003114847</v>
          </cell>
        </row>
        <row r="1582">
          <cell r="B1582" t="str">
            <v>ผูกพัน ครบ 8 มค 68</v>
          </cell>
          <cell r="C1582">
            <v>0</v>
          </cell>
        </row>
        <row r="1583">
          <cell r="A1583" t="str">
            <v>2.6.3</v>
          </cell>
          <cell r="B1583" t="str">
            <v>เครื่องตัดแต่งพุ่มไม้ขนาด29.5นิ้ว</v>
          </cell>
          <cell r="C1583" t="str">
            <v>ศธ 04002/ว2043  ลว 24  พค 67ครั้งที่ 55</v>
          </cell>
        </row>
        <row r="1584">
          <cell r="A1584" t="str">
            <v>1)</v>
          </cell>
          <cell r="B1584" t="str">
            <v>โรงเรียนร่วมใจประสิทธิ์</v>
          </cell>
          <cell r="C1584" t="str">
            <v>20004350002003114849</v>
          </cell>
        </row>
        <row r="1585">
          <cell r="B1585" t="str">
            <v>ผูกพัน ครบ 2 ธค 67</v>
          </cell>
          <cell r="C1585">
            <v>4100549176</v>
          </cell>
        </row>
        <row r="1586">
          <cell r="A1586" t="str">
            <v>2.6.4</v>
          </cell>
          <cell r="B1586" t="str">
            <v>ตู้เย็นขนาด9คิวบิกฟุต</v>
          </cell>
          <cell r="C1586" t="str">
            <v>ศธ 04002/ว2043  ลว 24  พค 67ครั้งที่ 55</v>
          </cell>
        </row>
        <row r="1587">
          <cell r="A1587" t="str">
            <v>1)</v>
          </cell>
          <cell r="B1587" t="str">
            <v>โรงเรียนร่วมใจประสิทธิ์</v>
          </cell>
          <cell r="C1587" t="str">
            <v>20004350002003114850</v>
          </cell>
        </row>
        <row r="1588">
          <cell r="B1588" t="str">
            <v>ผูกพัน ครบ 8 มค 68</v>
          </cell>
          <cell r="C1588">
            <v>0</v>
          </cell>
        </row>
        <row r="1589">
          <cell r="B1589" t="str">
            <v>งบลงทุน  ค่าที่ดินและสิ่งก่อสร้าง 6911320</v>
          </cell>
        </row>
        <row r="1590">
          <cell r="A1590" t="str">
            <v>1.10.2.1</v>
          </cell>
          <cell r="B1590" t="str">
            <v>ปรับปรุงซ่อมแซมอาคารเรียนอาคารประกอบและสิ่งก่อสร้างอื่น</v>
          </cell>
          <cell r="C1590" t="str">
            <v>ศธ 04002/ว47982  ลว 4 พย 68 ครั้งที่ 42</v>
          </cell>
        </row>
        <row r="1591">
          <cell r="A1591" t="str">
            <v>1)</v>
          </cell>
          <cell r="B1591" t="str">
            <v>โรงเรียนร่วมใจประสิทธิ์</v>
          </cell>
          <cell r="C1591" t="str">
            <v xml:space="preserve">20004370010003215751 </v>
          </cell>
          <cell r="F1591">
            <v>397000</v>
          </cell>
          <cell r="H1591">
            <v>0</v>
          </cell>
          <cell r="I1591">
            <v>0</v>
          </cell>
          <cell r="J1591">
            <v>0</v>
          </cell>
          <cell r="K1591">
            <v>0</v>
          </cell>
          <cell r="L1591">
            <v>397000</v>
          </cell>
        </row>
        <row r="1592">
          <cell r="B1592" t="str">
            <v>ผูกพันครบ 15 ม.ค.69</v>
          </cell>
        </row>
        <row r="1595">
          <cell r="A1595" t="str">
            <v>1.10.2.2</v>
          </cell>
          <cell r="B1595" t="str">
            <v xml:space="preserve">ห้องน้ำห้องส้วมนักเรียนชาย 6 ที่/49 </v>
          </cell>
          <cell r="C1595" t="str">
            <v>ศธ 04002/ว5644  ลว 19 พย 67ครั้งที่ 69</v>
          </cell>
        </row>
        <row r="1597">
          <cell r="A1597" t="str">
            <v>1)</v>
          </cell>
          <cell r="B1597" t="str">
            <v>โรงเรียนเจริญดีวิทยา</v>
          </cell>
          <cell r="C1597" t="str">
            <v>20004370010003214866</v>
          </cell>
          <cell r="F1597">
            <v>0</v>
          </cell>
          <cell r="G1597">
            <v>0</v>
          </cell>
          <cell r="H1597">
            <v>0</v>
          </cell>
          <cell r="I1597">
            <v>0</v>
          </cell>
          <cell r="J1597">
            <v>0</v>
          </cell>
          <cell r="K1597">
            <v>0</v>
          </cell>
          <cell r="L1597">
            <v>0</v>
          </cell>
        </row>
        <row r="1602">
          <cell r="A1602">
            <v>1.1100000000000001</v>
          </cell>
          <cell r="B1602" t="str">
            <v xml:space="preserve">กิจกรรมการพัฒนาเด็กปฐมวัยอย่างมีคุณภาพ </v>
          </cell>
          <cell r="C1602" t="str">
            <v>20004 69 86176 00000</v>
          </cell>
        </row>
        <row r="1603">
          <cell r="B1603" t="str">
            <v>งบดำเนินงาน 69112xx</v>
          </cell>
          <cell r="C1603" t="str">
            <v>20004 3720 1000 200000</v>
          </cell>
        </row>
        <row r="1604">
          <cell r="A1604" t="str">
            <v>1.11.1</v>
          </cell>
          <cell r="B1604" t="str">
            <v xml:space="preserve">ค่าใช้จ่ายในการเดินทางเข้าร่วมการประชุมเชิงปฏิบัติการพัฒนาเครื่องมือการประเมินพัฒนาการนักเรียนปฐมวัย ปีการศึกษา 2569 และจัดทำตัวอย่างหน่วยการจัดประสบการณ์ตามหลักสูตรการศึกษาปฐมวัย พุทธศักราช 2568 ระหว่างวันที่ 18 – 21 มกราคม 2569 ณ โรงแรมรอยัลริเวอร์ กรุงเทพมหานคร         </v>
          </cell>
          <cell r="C1604" t="str">
            <v>ศธ 04002/ว50957 ลว 22 ธ.ค. ครั้งที่ 159</v>
          </cell>
          <cell r="F1604">
            <v>800</v>
          </cell>
          <cell r="G1604">
            <v>0</v>
          </cell>
          <cell r="H1604">
            <v>0</v>
          </cell>
          <cell r="I1604">
            <v>0</v>
          </cell>
          <cell r="J1604">
            <v>0</v>
          </cell>
          <cell r="K1604">
            <v>0</v>
          </cell>
          <cell r="L1604">
            <v>800</v>
          </cell>
        </row>
        <row r="1605">
          <cell r="A1605" t="str">
            <v>1.11.2</v>
          </cell>
          <cell r="B1605" t="str">
            <v xml:space="preserve">ค่าใช้จ่ายในการเดินทางเข้าร่วมการประชุมเชิงปฏิบัติการขับเคลื่อนการพัฒนาหลักสูตรและส่งเสริมการศึกษาปฐมวัย ระหว่างวันที่ 19 – 22 มกราคม 2568 ณ โรงแรมรอยัลริเวอร์ กรุงเทพมหานคร  </v>
          </cell>
          <cell r="C1605" t="str">
            <v>ศธ 04002/ว63 ลว 7 มค ครั้งที่ 175</v>
          </cell>
          <cell r="F1605">
            <v>0</v>
          </cell>
          <cell r="G1605">
            <v>0</v>
          </cell>
          <cell r="H1605">
            <v>0</v>
          </cell>
          <cell r="I1605">
            <v>0</v>
          </cell>
          <cell r="J1605">
            <v>0</v>
          </cell>
          <cell r="K1605">
            <v>0</v>
          </cell>
          <cell r="L1605">
            <v>0</v>
          </cell>
        </row>
        <row r="1606">
          <cell r="A1606" t="str">
            <v>1.11.3</v>
          </cell>
          <cell r="B1606" t="str">
            <v xml:space="preserve">ค่าใช้จ่ายในการเดินทางเข้าร่วมโครงการจัดประชุมเชิงปฏิบัติการพัฒนาการคิดผ่านการเล่นด้วยกิจกรรม “เด็กอนุบาล แยก (ขยะ) เป็น เล่นได้” จำนวน 2 ครั้ง ดังนี้ ครั้งที่ 1 ระหว่างวันที่ 28-30 เมษายน 2568 และครั้งที่ 2 ระหว่างวันที่ 6-8 พฤษภาคม 2568 ณ โรงแรมรอยัลริเวอร์ กรุงเทพมหานคร  </v>
          </cell>
          <cell r="C1606" t="str">
            <v>ศธ 04002/ว1154 ลว 20 มี.ค.68 ครั้งที่ 350</v>
          </cell>
          <cell r="F1606">
            <v>0</v>
          </cell>
          <cell r="G1606">
            <v>0</v>
          </cell>
          <cell r="H1606">
            <v>0</v>
          </cell>
          <cell r="I1606">
            <v>0</v>
          </cell>
          <cell r="J1606">
            <v>0</v>
          </cell>
          <cell r="L1606">
            <v>0</v>
          </cell>
        </row>
        <row r="1607">
          <cell r="A1607" t="str">
            <v>1.11.4</v>
          </cell>
          <cell r="B1607" t="str">
            <v xml:space="preserve">ค่าใช้จ่ายในการเดินทางเข้าร่วมการประชุมเชิงปฏิบัติการพัฒนาเอกสารประกอบหลักสูตรการศึกษาปฐมวัย พุทธศักราช 2568 และรายงานผลการประเมินพัฒนาการนักเรียนปฐมวัย ปีการศึกษา 2567       ระหว่างวันที่ 20 – 23 กรกฎาคม 2568 ณ โรงแรมรอยัลริเวอร์ กรุงเทพมหานคร  </v>
          </cell>
          <cell r="C1607" t="str">
            <v>ศธ 04002/ว2545 ลว 11 มิ.ย.68 ครั้งที่ 569</v>
          </cell>
          <cell r="F1607">
            <v>0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  <cell r="K1607">
            <v>0</v>
          </cell>
        </row>
        <row r="1633">
          <cell r="A1633">
            <v>1.1200000000000001</v>
          </cell>
          <cell r="B1633" t="str">
            <v>กิจกรรมการส่งเสริมศักยภาพในการเรียนระดับมัธยมศึกษา</v>
          </cell>
          <cell r="C1633" t="str">
            <v>20004 69 50194 00000</v>
          </cell>
        </row>
        <row r="1634">
          <cell r="B1634" t="str">
            <v xml:space="preserve"> งบดำเนินงาน 69112xx</v>
          </cell>
          <cell r="C1634" t="str">
            <v>20004 3720 1000 2000000</v>
          </cell>
        </row>
        <row r="1635">
          <cell r="A1635" t="str">
            <v>1.12.1</v>
          </cell>
          <cell r="B1635" t="str">
            <v xml:space="preserve">ค่าเบี้ยประชุมคณะกรรมการสถานศึกษาขั้นพื้นฐาน </v>
          </cell>
          <cell r="C1635" t="str">
            <v>ศธ 04002/ว51301 ลว. 25 ธ.ค. 68 โอนครั้งที่ 184</v>
          </cell>
          <cell r="F1635">
            <v>650750</v>
          </cell>
          <cell r="G1635">
            <v>0</v>
          </cell>
          <cell r="H1635">
            <v>0</v>
          </cell>
          <cell r="I1635">
            <v>0</v>
          </cell>
          <cell r="J1635">
            <v>0</v>
          </cell>
          <cell r="K1635">
            <v>102750</v>
          </cell>
          <cell r="L1635">
            <v>548000</v>
          </cell>
        </row>
        <row r="1636">
          <cell r="A1636" t="str">
            <v>1.12.2</v>
          </cell>
          <cell r="B1636" t="str">
            <v>ค่าเบี้ยประชุมคณะกรรมการสถานศึกษาขั้นพื้นฐาน ครั้งที่ 2 323,875.00 บาท</v>
          </cell>
          <cell r="C1636" t="str">
            <v>ศธ 04002/ว14083 ลว. 11 ส.ค. 69 โอนครั้งที่ 852</v>
          </cell>
        </row>
        <row r="1639">
          <cell r="A1639" t="str">
            <v>3.2.1</v>
          </cell>
          <cell r="B1639" t="str">
            <v xml:space="preserve">ค่าก่อสร้าง ปรับปรุงซ่อมแซมอาคารเรียน อาคารประกอบและสิ่งก่อสร้างอื่นที่ทรุดโทรมและประสบอุบัติภัย   </v>
          </cell>
          <cell r="C1639" t="str">
            <v>ศธ04002/ว3478 ลว.21 ส.ค.66 โอนครั้งที่ 782</v>
          </cell>
        </row>
        <row r="1640">
          <cell r="A1640" t="str">
            <v>1)</v>
          </cell>
          <cell r="B1640" t="str">
            <v>โรงเรียนวัดพืชอุดม</v>
          </cell>
          <cell r="C1640" t="str">
            <v xml:space="preserve">20004 35000300 321ZZZZ </v>
          </cell>
          <cell r="G1640">
            <v>0</v>
          </cell>
          <cell r="H1640">
            <v>0</v>
          </cell>
          <cell r="I1640">
            <v>0</v>
          </cell>
          <cell r="J1640">
            <v>0</v>
          </cell>
          <cell r="K1640">
            <v>0</v>
          </cell>
          <cell r="L1640">
            <v>0</v>
          </cell>
        </row>
        <row r="1641">
          <cell r="A1641" t="str">
            <v>2)</v>
          </cell>
          <cell r="B1641" t="str">
            <v>โรงเรียนรวมราษฎร์สามัคคี</v>
          </cell>
          <cell r="C1641" t="str">
            <v xml:space="preserve">20004 35000300 321ZZZZ </v>
          </cell>
          <cell r="G1641">
            <v>0</v>
          </cell>
          <cell r="H1641">
            <v>0</v>
          </cell>
          <cell r="I1641">
            <v>0</v>
          </cell>
          <cell r="J1641">
            <v>0</v>
          </cell>
          <cell r="K1641">
            <v>0</v>
          </cell>
          <cell r="L1641">
            <v>0</v>
          </cell>
        </row>
        <row r="1643">
          <cell r="A1643" t="str">
            <v>จ</v>
          </cell>
          <cell r="B1643" t="str">
            <v xml:space="preserve">แผนงานบูรณาการป้องกัน ปราบปรามและแก้ไขปัญหายาเสพติด </v>
          </cell>
        </row>
        <row r="1644">
          <cell r="A1644">
            <v>1</v>
          </cell>
          <cell r="B1644" t="str">
            <v xml:space="preserve">โครงการป้องกันและแก้ไขปัญหายาเสพติดในสถานศึกษา    </v>
          </cell>
          <cell r="C1644" t="str">
            <v xml:space="preserve">20004 0600 3800 5000002  </v>
          </cell>
        </row>
        <row r="1645">
          <cell r="A1645">
            <v>1.1000000000000001</v>
          </cell>
          <cell r="B1645" t="str">
            <v xml:space="preserve"> กิจกรรมป้องกันและแก้ไขปัญหายาเสพติดในสถานศึกษาในสถานศึกษา  </v>
          </cell>
        </row>
        <row r="1646">
          <cell r="B1646" t="str">
            <v xml:space="preserve"> งบรายจ่ายอื่น 6911500</v>
          </cell>
        </row>
        <row r="1647">
          <cell r="A1647" t="str">
            <v>1.1.1</v>
          </cell>
          <cell r="B1647" t="str">
            <v xml:space="preserve">1. สนับสนุนการดำเนินงานการป้องกันและแก้ไขปัญหายาเสพติดในสถานศึกษา จำนวนเงิน 20,000.-บาท จัดสรรครั้งที่ 148 รวมครั้งที่ 600   21 โรงเรียนๆละ 3,300.-บาท </v>
          </cell>
          <cell r="C1647" t="str">
            <v>ศธ 04002/ว50448 ลว 12 ธ.ค. 68 ครั้งที่ 148</v>
          </cell>
          <cell r="F1647">
            <v>20000</v>
          </cell>
          <cell r="G1647">
            <v>0</v>
          </cell>
          <cell r="H1647">
            <v>0</v>
          </cell>
          <cell r="I1647">
            <v>0</v>
          </cell>
          <cell r="J1647">
            <v>0</v>
          </cell>
          <cell r="K1647">
            <v>0</v>
          </cell>
          <cell r="L1647">
            <v>20000</v>
          </cell>
        </row>
        <row r="1648">
          <cell r="A1648" t="str">
            <v>1.1.2</v>
          </cell>
          <cell r="B1648" t="str">
            <v xml:space="preserve">ค่าใช้จ่ายในการประชุมปฏิบัติการยกร่างและจัดทำแนวทางการจัดการเรียนรู้เพื่อพัฒนาทักษะสมอง (Executive Functions : EF) ในสถานศึกษา ระหว่างวันที่ 19 – 21 กุมภาพันธ์ 2569 ณ โรงแรมบางกอกพาเลส กรุงเทพมหานคร </v>
          </cell>
          <cell r="C1648" t="str">
            <v>ศธ 04002/ว2889 ลว 19 ก.พ. 69 ครั้งที่ 313</v>
          </cell>
          <cell r="F1648">
            <v>600</v>
          </cell>
          <cell r="G1648">
            <v>0</v>
          </cell>
          <cell r="H1648">
            <v>0</v>
          </cell>
          <cell r="I1648">
            <v>0</v>
          </cell>
          <cell r="J1648">
            <v>0</v>
          </cell>
          <cell r="K1648">
            <v>0</v>
          </cell>
          <cell r="L1648">
            <v>600</v>
          </cell>
        </row>
        <row r="1649">
          <cell r="A1649" t="str">
            <v>1.1.3</v>
          </cell>
          <cell r="B1649" t="str">
            <v xml:space="preserve">สนับสนุนการดำเนินการป้องกันเด็กและแก้ไขปัญหายาเสพติดในสถานศึกษาจัดสรรครั้งที่ 148 รวมครั้งที่ 600   21 โรงเรียนๆละ 3,300.-บาท </v>
          </cell>
          <cell r="C1649" t="str">
            <v>ศธ 04002/ว9128    ลว 29 พ.ค. 69 ครั้งที่ 600</v>
          </cell>
          <cell r="F1649">
            <v>50000</v>
          </cell>
          <cell r="G1649">
            <v>0</v>
          </cell>
          <cell r="H1649">
            <v>0</v>
          </cell>
          <cell r="I1649">
            <v>0</v>
          </cell>
          <cell r="J1649">
            <v>0</v>
          </cell>
          <cell r="K1649">
            <v>0</v>
          </cell>
          <cell r="L1649">
            <v>50000</v>
          </cell>
        </row>
        <row r="1650">
          <cell r="A1650" t="str">
            <v>1.1.4</v>
          </cell>
          <cell r="B1650" t="str">
            <v>ค่าใช้จ่ายในการเดินทางเข้าร่วมประชุมเตรียมการและการประชุมเชิงปฏิบัติการเสริมสร้างศักยภาพผู้อำนวยการกลุ่มส่งเสริมการจัดการศึกษา ด้านการดำเนินงานป้องกันและแก้ไขปัญหายาเสพติด ในสถานศึกษา ระหว่างวันที่ 15 – 17 สิงหาคม 2569 ณ โรงแรมดิ ไอเดิล โฮเท็ล แอนด์ เรสซิเดนซ์ จังหวัดปทุมธานี</v>
          </cell>
          <cell r="C1650" t="str">
            <v>ศธ 04002/ว13920  ลว 11 ส.ค. 69 ครั้งที่ 847</v>
          </cell>
          <cell r="F1650">
            <v>600</v>
          </cell>
          <cell r="G1650">
            <v>0</v>
          </cell>
          <cell r="H1650">
            <v>0</v>
          </cell>
          <cell r="I1650">
            <v>0</v>
          </cell>
          <cell r="J1650">
            <v>0</v>
          </cell>
          <cell r="K1650">
            <v>600</v>
          </cell>
          <cell r="L1650">
            <v>0</v>
          </cell>
        </row>
        <row r="1651">
          <cell r="A1651" t="str">
            <v>1)</v>
          </cell>
          <cell r="B1651" t="str">
            <v xml:space="preserve">ค่าใช้จ่ายสนับสนุนการดำเนินงานโครงการป้องกันและแก้ไขปัญหายาเสพติดในสถานศึกษา ประจำปี 2569 </v>
          </cell>
          <cell r="C1651" t="str">
            <v>ศธ 04002/ว14374  ลว. 17 ส.ค. 69 ครั้งที่ 873</v>
          </cell>
          <cell r="F1651">
            <v>10000</v>
          </cell>
          <cell r="G1651">
            <v>0</v>
          </cell>
          <cell r="H1651">
            <v>0</v>
          </cell>
          <cell r="I1651">
            <v>0</v>
          </cell>
          <cell r="J1651">
            <v>0</v>
          </cell>
          <cell r="K1651">
            <v>10000</v>
          </cell>
          <cell r="L1651">
            <v>0</v>
          </cell>
        </row>
        <row r="1662">
          <cell r="A1662" t="str">
            <v>ฉ</v>
          </cell>
          <cell r="B1662" t="str">
            <v>แผนบูรณาการต่อต้านการทุจริตและประพฤติมิชอบ</v>
          </cell>
          <cell r="C1662" t="str">
            <v>20004 6020 3900 2000000</v>
          </cell>
        </row>
        <row r="1663">
          <cell r="A1663">
            <v>1</v>
          </cell>
          <cell r="B1663" t="str">
            <v xml:space="preserve">โครงการเสริมสร้างคุณธรรม จริยธรรม และธรรมาภิบาลในสถานศึกษาและสำนักงานเขตพื้นที่ </v>
          </cell>
          <cell r="C1663" t="str">
            <v>20004 6020 3900 2000000</v>
          </cell>
        </row>
        <row r="1664">
          <cell r="B1664" t="str">
            <v>งบดำเนินงาน 69112XX</v>
          </cell>
        </row>
        <row r="1665">
          <cell r="A1665">
            <v>1.1000000000000001</v>
          </cell>
          <cell r="B1665" t="str">
            <v xml:space="preserve">กิจกรรมเสริมสร้างคุณธรรม จริยธรรมและความตระหนักรู้ในการป้องกันและปราบปรามการทุจริต  </v>
          </cell>
          <cell r="C1665" t="str">
            <v xml:space="preserve">20004 69 00118 00000  </v>
          </cell>
        </row>
        <row r="1666">
          <cell r="B1666" t="str">
            <v xml:space="preserve"> งบดำเนินงาน 69112xx</v>
          </cell>
        </row>
        <row r="1667">
          <cell r="A1667" t="str">
            <v>1.1.1</v>
          </cell>
          <cell r="B1667" t="str">
            <v xml:space="preserve">ค่าใช้จ่ายในการเดินทางเข้าร่วมประชุมเตรียมการและการแลกเปลี่ยนเรียนรู้ การนำเสนอผลงาน และการประกวดแข่งขันกิจกรรมการเรียนรู้ ภายใต้โครงการเสริมสร้างคุณธรรม จริยธรรม และธรรมาภิบาลในสถานศึกษาและสำนักงานเขตพื้นที่การศึกษา (โครงการโรงเรียนสุจริต) ประจำปีงบประมาณ พ.ศ. 2568 ระดับประเทศ  ระหว่างวันที่ 1 – 5 กุมภาพันธ์ 2569 ณ โรงแรมเอวาน่า กรุงเทพมหานคร </v>
          </cell>
          <cell r="C1667" t="str">
            <v>ศธ 04002/ว2860 ลว 18 ก.พ. 69 ครั้งที่ 311</v>
          </cell>
          <cell r="F1667">
            <v>1000</v>
          </cell>
          <cell r="G1667">
            <v>0</v>
          </cell>
          <cell r="H1667">
            <v>0</v>
          </cell>
          <cell r="I1667">
            <v>0</v>
          </cell>
          <cell r="J1667">
            <v>0</v>
          </cell>
          <cell r="K1667">
            <v>614.4</v>
          </cell>
          <cell r="L1667">
            <v>385.6</v>
          </cell>
        </row>
        <row r="1671">
          <cell r="A1671">
            <v>1.2</v>
          </cell>
          <cell r="B1671" t="str">
            <v>กิจกรรมการบูรณาการระบบการประเมินด้านคุณธรรมและความโปร่งใสในการดำเนินงานของหน่วยงาน</v>
          </cell>
          <cell r="C1671" t="str">
            <v>20004 69 00060 00000</v>
          </cell>
        </row>
        <row r="1672">
          <cell r="B1672" t="str">
            <v xml:space="preserve"> งบดำเนินงาน 69112xx</v>
          </cell>
          <cell r="C1672" t="str">
            <v>20004 6020 3900 2000000</v>
          </cell>
        </row>
        <row r="1673">
          <cell r="A1673" t="str">
            <v>1.2.1</v>
          </cell>
          <cell r="B1673" t="str">
            <v>1. คำใช้จ่ายในการดำเนินกิจกรรมตามโครงการโรงเรียนสุจริต การนิเทศ กำกับ ติดตาม แบบบูรณาการ จำนวน 120,000.-บาท และ 2. ค่าใช้จ่ายในการส่งเสริมความโปร่งใสในสำนักงานเขตพื้นที่การศึกษา จำนวนเงิน  5,000.-บาท 1. 6 กค 69 จัดสรรงบประมาณให้ร.ร. 22,500 บาท 2. 13 กค 69 จัดสรรงบให้ร.ร. 9800 บาท</v>
          </cell>
          <cell r="C1673" t="str">
            <v>ที่ ศธ 04002/ว8185 ลว. 15 พ.ค. 69 ครั้งที่ 545</v>
          </cell>
          <cell r="F1673">
            <v>125000</v>
          </cell>
          <cell r="G1673">
            <v>0</v>
          </cell>
          <cell r="H1673">
            <v>0</v>
          </cell>
          <cell r="I1673">
            <v>0</v>
          </cell>
          <cell r="J1673">
            <v>0</v>
          </cell>
          <cell r="K1673">
            <v>106800</v>
          </cell>
          <cell r="L1673">
            <v>18200</v>
          </cell>
        </row>
        <row r="1674">
          <cell r="A1674" t="str">
            <v>1.2.2</v>
          </cell>
          <cell r="B1674" t="str">
            <v>ค่าใช้จ่ายในการเดินทางเข้าร่วมการอบรมเชิงปฏิบัติการแนวทางการส่งเสริมความโปร่งใสในสำนักงานเขตพื้นที่การศึกษา (Open Data Integrity and Transparency Assessment: OIT) : ประจำปีงบประมาณ พ.ศ. 2569 ระหว่างวันที่ 8 - 10 มิถุนายน 2569 ณ โรงแรมริเวอร์ไซด์ กรุงเทพมหานคร</v>
          </cell>
          <cell r="C1674" t="str">
            <v>ที่ ศธ 04002/ว9987  ลว. 16 มิ.ย. 69 ครั้งที่ 645</v>
          </cell>
          <cell r="F1674">
            <v>1000</v>
          </cell>
          <cell r="G1674">
            <v>0</v>
          </cell>
          <cell r="H1674">
            <v>0</v>
          </cell>
          <cell r="I1674">
            <v>0</v>
          </cell>
          <cell r="J1674">
            <v>0</v>
          </cell>
          <cell r="K1674">
            <v>1000</v>
          </cell>
          <cell r="L1674">
            <v>0</v>
          </cell>
        </row>
        <row r="1675">
          <cell r="A1675" t="str">
            <v>1.2.3</v>
          </cell>
          <cell r="B1675" t="str">
            <v>เข้าร่วมประชุมเชิงปฏิบัติการพิจารณาการให้คะแนนและการตรวจสอบการให้คะแนนการส่งเสริม    ความโปร่งใส ในสำนักงานเขตพื้นที่การศึกษา (Open Data Integrity and Transparency Assessment: OIT+) ประจำปีงบประมาณ พ.ศ. ๒๕๖๙ ระหว่างวันที่ ๙ – ๑๑  สิงหาคม ๒๕๖๙ ณ โรงแรมนูโว ซิตี</v>
          </cell>
          <cell r="C1675" t="str">
            <v>ที่ ศธ 04002/ว13995 ลว. 11 สิงหาคม 69 ครั้งที่ 855</v>
          </cell>
          <cell r="F1675">
            <v>1000</v>
          </cell>
          <cell r="G1675">
            <v>0</v>
          </cell>
          <cell r="H1675">
            <v>0</v>
          </cell>
          <cell r="I1675">
            <v>0</v>
          </cell>
          <cell r="J1675">
            <v>0</v>
          </cell>
          <cell r="K1675">
            <v>200</v>
          </cell>
          <cell r="L1675">
            <v>800</v>
          </cell>
        </row>
        <row r="1676">
          <cell r="A1676">
            <v>1.3</v>
          </cell>
          <cell r="B1676" t="str">
            <v xml:space="preserve">กิจกรรมเสริมสร้างธรรมาภิบาลเพื่อเพิ่มประสิทธิภาพในการบริหารจัดการ      </v>
          </cell>
          <cell r="C1676" t="str">
            <v>20004 69 00068 00000</v>
          </cell>
        </row>
        <row r="1677">
          <cell r="B1677" t="str">
            <v xml:space="preserve"> งบดำเนินงาน 69112xx</v>
          </cell>
          <cell r="C1677" t="str">
            <v>20004 6020 3900 2000000</v>
          </cell>
        </row>
        <row r="1678">
          <cell r="A1678" t="str">
            <v>1.3.1</v>
          </cell>
          <cell r="B1678" t="str">
            <v xml:space="preserve">ค่าใช้จ่ายในการเดินทางเข้าร่วมประชุมชี้แจงแนวทางการขับเคลื่อนโครงการเสริมสร้างคุณธรรม จริยธรรม และธรรมาภิบาลในสถานศึกษาและสำนักงานเขตพื้นที่การศึกษา (โครงการโรงเรียนสุจริต) ประจำปีงบประมาณ พ.ศ. 2569   ระหว่างวันที่ 19 – 21 มีนาคม 2569 ณ โรงแรมริเวอร์ไซด์ กรุงเทพมหานคร </v>
          </cell>
          <cell r="C1678" t="str">
            <v>ศธ 04002/ว5136 ลว 25 มี.ค. 69  ครั้งที่ 391</v>
          </cell>
          <cell r="F1678">
            <v>1000</v>
          </cell>
          <cell r="G1678">
            <v>0</v>
          </cell>
          <cell r="H1678">
            <v>0</v>
          </cell>
          <cell r="I1678">
            <v>0</v>
          </cell>
          <cell r="J1678">
            <v>0</v>
          </cell>
          <cell r="K1678">
            <v>1000</v>
          </cell>
          <cell r="L1678">
            <v>0</v>
          </cell>
        </row>
        <row r="1679">
          <cell r="A1679" t="str">
            <v>1.3.2</v>
          </cell>
          <cell r="B1679" t="str">
            <v xml:space="preserve">1. ค่าใช้จ่ายในการเดินทางเข้าร่วมการแลกเปลี่ยนเรียนรู้ ของกิจกรรมบริษัทสร้างการดี(ระดับประถมศึกษาและระดับมัธยมศึกษา) จำนวนเงิน 3,500.- บาท  2. ค่าใช้จ่ายในการจัดนิทรรศการกิจกรรมบริษัทสร้างการดี จำนวนเงิน 3,500.- บาท 3. ค่าใช้จ่ายในการเดินทางเข้าร่วมการแลกเปลี่ยนเรียนรู้ฯ ของกิจกรรมถอดบทเรียน ผู้บริหาร ครู และผู้รับผิดชอบโครงการโรงเรียนสุจริต จำนวนเงิน 4,200.- บาท (สี่พันสองร้อยบาทถ้วน
ระดับภูมิภาคภาคกลาง ระหว่างวันที่ 16 – 18 กรกฎาคม 2569 ณ โรงแรมเอวาน่า กรุงเทพมหานคร </v>
          </cell>
          <cell r="C1679" t="str">
            <v>ศธ 04002/ว12570 ลว 22 ก.ค. 69 ครั้งที่ 738</v>
          </cell>
          <cell r="F1679">
            <v>11200</v>
          </cell>
          <cell r="G1679">
            <v>0</v>
          </cell>
          <cell r="H1679">
            <v>0</v>
          </cell>
          <cell r="I1679">
            <v>0</v>
          </cell>
          <cell r="J1679">
            <v>0</v>
          </cell>
          <cell r="K1679">
            <v>1800</v>
          </cell>
          <cell r="L1679">
            <v>9400</v>
          </cell>
        </row>
        <row r="1706">
          <cell r="C1706">
            <v>24</v>
          </cell>
        </row>
        <row r="1707">
          <cell r="C1707">
            <v>7</v>
          </cell>
        </row>
        <row r="1708">
          <cell r="F1708">
            <v>21487250</v>
          </cell>
          <cell r="G1708">
            <v>0</v>
          </cell>
          <cell r="H1708">
            <v>409000</v>
          </cell>
          <cell r="K1708">
            <v>602300</v>
          </cell>
          <cell r="L1708">
            <v>20475945.41</v>
          </cell>
          <cell r="M1708">
            <v>4.59</v>
          </cell>
        </row>
        <row r="1709">
          <cell r="F1709">
            <v>214291274</v>
          </cell>
        </row>
        <row r="1710">
          <cell r="B1710" t="str">
            <v>งบประมาณเบิกแทนกัน</v>
          </cell>
        </row>
        <row r="1711">
          <cell r="A1711" t="str">
            <v>A1</v>
          </cell>
          <cell r="B1711" t="str">
            <v xml:space="preserve">แผนงานพื้นฐานด้านการพัฒนาและเสริมสร้างศักยภาพทรัพยากรมนุษย์ </v>
          </cell>
          <cell r="C1711" t="str">
            <v>20004 3720 0609 2000000</v>
          </cell>
        </row>
        <row r="1712">
          <cell r="B1712" t="str">
            <v xml:space="preserve">โครงการมาตรฐานการบริหารงานบุคคลของข้าราชการครูและบุคลากรทางการศึกษา  </v>
          </cell>
          <cell r="C1712" t="str">
            <v>20004 3720 0609 2000000</v>
          </cell>
        </row>
        <row r="1713">
          <cell r="B1713" t="str">
            <v>กิจกรรมหลัก</v>
          </cell>
          <cell r="C1713" t="str">
            <v xml:space="preserve">20004 99 99999 99999   </v>
          </cell>
        </row>
        <row r="1714">
          <cell r="B1714" t="str">
            <v>งบดำเนินงาน 68112xx</v>
          </cell>
          <cell r="C1714" t="str">
            <v>68112xx</v>
          </cell>
        </row>
        <row r="1715">
          <cell r="A1715">
            <v>1</v>
          </cell>
          <cell r="B1715" t="str">
            <v xml:space="preserve">ค่าใช้จ่ายในการจัดทำรายละเอียดข้อมูลทะเบียนประวัติข้าราชการครูและบุคลากรทางการศึกษาในระบบเทคโนโลยีดิจิทัล “ระบบทะเบียนประวัติอิเล็กทรอนิกส์” </v>
          </cell>
          <cell r="C1715" t="str">
            <v>ศธ04087/ว2139 ลว. 21 พ.ค. 68 โอนครั้งที่ 3</v>
          </cell>
          <cell r="G1715">
            <v>0</v>
          </cell>
          <cell r="H1715">
            <v>0</v>
          </cell>
          <cell r="K1715">
            <v>0</v>
          </cell>
          <cell r="L1715">
            <v>0</v>
          </cell>
        </row>
        <row r="1721">
          <cell r="G1721">
            <v>1259148.5</v>
          </cell>
          <cell r="K1721">
            <v>212792401.5</v>
          </cell>
        </row>
      </sheetData>
      <sheetData sheetId="89"/>
      <sheetData sheetId="90">
        <row r="13">
          <cell r="B13">
            <v>5101030101</v>
          </cell>
        </row>
      </sheetData>
      <sheetData sheetId="91">
        <row r="13">
          <cell r="B13" t="str">
            <v xml:space="preserve">ค่าจ้างเหมาธุรการโรงเรียนรายเดิมจ้างต่อเนื่อง  อัตราละ 15,000 บาท </v>
          </cell>
        </row>
      </sheetData>
      <sheetData sheetId="92"/>
      <sheetData sheetId="93"/>
      <sheetData sheetId="94">
        <row r="13">
          <cell r="B13" t="str">
            <v>26 สค 68</v>
          </cell>
        </row>
      </sheetData>
      <sheetData sheetId="95">
        <row r="13">
          <cell r="B13" t="str">
            <v>โครงการขับเคลื่อนการพัฒนาการศึกษาที่ยั่งยืน</v>
          </cell>
        </row>
      </sheetData>
      <sheetData sheetId="96">
        <row r="13">
          <cell r="B13" t="str">
            <v>โรงเรียนทองพูลอุทิศ</v>
          </cell>
        </row>
      </sheetData>
      <sheetData sheetId="97"/>
      <sheetData sheetId="98"/>
      <sheetData sheetId="99"/>
      <sheetData sheetId="100">
        <row r="13">
          <cell r="B13" t="str">
            <v>ซ่อมเครื่องปรับอากาศ</v>
          </cell>
        </row>
      </sheetData>
      <sheetData sheetId="101">
        <row r="13">
          <cell r="B13" t="e">
            <v>#REF!</v>
          </cell>
        </row>
      </sheetData>
      <sheetData sheetId="102">
        <row r="13">
          <cell r="B13" t="str">
            <v>ธัญญสิทธิศิลป์</v>
          </cell>
        </row>
      </sheetData>
      <sheetData sheetId="10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เงินกันไว้เบิกเหลื่อมปี งบปี "/>
      <sheetName val="งบประจำและงบพัฒนาคุณภาพการศึกษา"/>
      <sheetName val="งบสพฐ"/>
      <sheetName val="งบลงทุน"/>
      <sheetName val="รายงานผลการเบิกจ่าย"/>
      <sheetName val="คืนงบเหลือจ่าย 61"/>
      <sheetName val="รายงานคลัง15 ใหม่"/>
      <sheetName val="ทวงคืนแก้ไขงบลงทุน"/>
      <sheetName val="งบลงทุน60 ประชุม 15พ.ย.60"/>
      <sheetName val="รายงานคลัง (แผนการเบิก)"/>
      <sheetName val="คลัง15"/>
      <sheetName val="งบลงทุน60 รายงานคลัง"/>
      <sheetName val="ประชุมเร่งรัด (2)"/>
      <sheetName val="รายงานคลัง TKK"/>
      <sheetName val="SP2 แทนกัน)"/>
      <sheetName val="รายงวดSP2แทนกัน"/>
      <sheetName val="รายงานweb-form"/>
      <sheetName val="รายงวดSP2"/>
      <sheetName val="SP2"/>
      <sheetName val="มาตการ"/>
      <sheetName val="โอนกลับ"/>
      <sheetName val="สรุปกัน"/>
      <sheetName val="งบลงทุนงบกลาง"/>
      <sheetName val="ประชุมเร่งรัด"/>
      <sheetName val="งบปีก่อน"/>
      <sheetName val="ประชุม"/>
      <sheetName val="ทวงมี.ค.61งบลงทุน"/>
      <sheetName val="เบิกแทนกัน"/>
      <sheetName val="งบกลาง"/>
      <sheetName val="งบพัฒนา"/>
      <sheetName val="รายงานเงินงวด"/>
      <sheetName val="คุมสิ่งก่อสร้าง64"/>
      <sheetName val="350B611ยุทธศาสตร์กศไม่เอา"/>
      <sheetName val="ทะเบียนคุมย่อย"/>
      <sheetName val="ยุธศาสตร์การเรียนร 32061  3206B"/>
      <sheetName val="3022ยุทธศาสตร์สร้างความเสมอภาค"/>
      <sheetName val="1408บุคลากรภาครัฐ"/>
      <sheetName val="ก่อนประถม"/>
      <sheetName val="ประถม มัธยมต้น"/>
      <sheetName val="ผลผลิตเด็กพิการ36004"/>
      <sheetName val="คุมงบ 36001 36002 ครุภัณฑ์"/>
      <sheetName val="ควบคุมสิ่งก่อสร้าง 36001 36002"/>
      <sheetName val="57037บูรณาการต่อต้านการทุจร "/>
      <sheetName val="งบประจำและงบกลยุทธ์"/>
      <sheetName val="ระบบการควบคุมฯ"/>
      <sheetName val="มาตการ รวมงบบุคลากร"/>
      <sheetName val="งบลงทุน65"/>
      <sheetName val="รายงานผล"/>
      <sheetName val="Sheet2"/>
      <sheetName val="GPP"/>
      <sheetName val="สรุปยอดก.ค.ศ"/>
      <sheetName val="ทำงบ50"/>
      <sheetName val="ของบ"/>
      <sheetName val="ติดตามงบพัฒนา"/>
      <sheetName val="ติดตามงบดำเนินงาน"/>
      <sheetName val="ปปค่าจ้างปี68 (2)"/>
      <sheetName val="งบลงทุน รายงานแผนผล 67 แบบ2"/>
      <sheetName val="รายงานแผนผล1 67  งบประจำ"/>
      <sheetName val="รายงานแผนผล(2)67 (2)"/>
      <sheetName val="รายงานแผนผล1 67 "/>
      <sheetName val="เด็กผู้มีความสามารถพิเศษ36007"/>
      <sheetName val="Sheet1"/>
      <sheetName val="Sheet5"/>
      <sheetName val="Sheet6"/>
      <sheetName val="ยุทธศาสตร์เสริมสร้าง 31006200"/>
      <sheetName val="รายงานแผนส่งคลัง66 แนบ 7"/>
      <sheetName val="รายงานคลัง (ติดตามแบบ 8)"/>
      <sheetName val="รายงานผล67 ทำก่อน"/>
      <sheetName val="Sheet3"/>
      <sheetName val="มัธยมปลาย 35000300"/>
      <sheetName val="ยุทธ โครการศตวรรษที่ 21 310045 "/>
      <sheetName val="การหักภาษี"/>
      <sheetName val="ยุทธศาสตร์ โครการเสริมสร้างระเบ"/>
      <sheetName val="โครงการเรียนดีประจำตำบล"/>
      <sheetName val="สรุปผลการเบิกจ่าย+"/>
      <sheetName val="ยกระดับคุณภาพกศ บ้านนักวิท3720 "/>
      <sheetName val="มาตรการ 68 ประชุมผอรร"/>
      <sheetName val="ไม่ใ"/>
      <sheetName val="การพัฒนาเด็กปฐมวัย 86176"/>
      <sheetName val="ยุทธศาสตร์ โครการพัฒนาหลักสูตร "/>
      <sheetName val="งบลงทุน69"/>
      <sheetName val="ยุธศาสตร์เรียนดีปร3100116003211"/>
      <sheetName val="ส่งเสริมสนับสนุน52015"/>
      <sheetName val="ส่งเสริมการอ่าน 3720 1000"/>
      <sheetName val="6020บูรณาการต่อต้านการทุจร "/>
      <sheetName val="กิจกรรมส่งเสริมศักยภาพในการเรีย"/>
      <sheetName val="ควบคุมสิ่งก่อสร้าง 37001 "/>
      <sheetName val="งบกลาง รายการเงินสำรอง"/>
      <sheetName val="ประถม3720 1000"/>
      <sheetName val="โครงการโรงเรียนคุณภาพ"/>
      <sheetName val="โครงการพัฒนาสมรรถนะครูฯ"/>
      <sheetName val="โครงการส่งเสริมการเรียนรู้ทุกที"/>
      <sheetName val="งบลงทุน รายงานแผนผล 69 "/>
      <sheetName val="ขั้นพื้นฐานสนับสนุนการศึกษา"/>
      <sheetName val="บริหารสำนักงานเขต 3720 1000"/>
      <sheetName val="มัธยม350002"/>
      <sheetName val="ยุทศาสตร์ โครงการยั่งยืน310061"/>
      <sheetName val="Sheet7"/>
      <sheetName val="06036บูรณาการป้องกัน ปราบปราม ฯ"/>
      <sheetName val="3720 ช่วยเหลือกลุ่ม  ขับเคลื่"/>
      <sheetName val="ปปค่าจ้างปี68"/>
      <sheetName val="Sheet4"/>
      <sheetName val="กิจกรรมประถม รองพัฒนาระบบการวัด"/>
      <sheetName val="งบเบิกแทนกัน"/>
      <sheetName val="งบลงทุน รายงานแผนผล 68 แบบ1 (2)"/>
      <sheetName val="ประถม 350002ประถมไม่ใช้"/>
    </sheetNames>
    <sheetDataSet>
      <sheetData sheetId="0" refreshError="1"/>
      <sheetData sheetId="1" refreshError="1">
        <row r="112">
          <cell r="B112"/>
        </row>
        <row r="115">
          <cell r="C115"/>
        </row>
        <row r="116">
          <cell r="B116"/>
        </row>
        <row r="117">
          <cell r="B117"/>
          <cell r="C117"/>
        </row>
        <row r="118">
          <cell r="A118"/>
          <cell r="B118"/>
        </row>
        <row r="119">
          <cell r="B119"/>
          <cell r="F119"/>
        </row>
        <row r="120">
          <cell r="A120"/>
          <cell r="B120"/>
        </row>
        <row r="121">
          <cell r="A121"/>
          <cell r="B121"/>
        </row>
        <row r="122">
          <cell r="I122"/>
        </row>
        <row r="137">
          <cell r="F137"/>
        </row>
        <row r="138">
          <cell r="F138"/>
        </row>
        <row r="139">
          <cell r="F139"/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เงินกันไว้เบิกเหลื่อมปี งบปี "/>
      <sheetName val="งบประจำและงบพัฒนาคุณภาพการศึกษา"/>
      <sheetName val="Sheet1"/>
      <sheetName val="งบสพฐ"/>
      <sheetName val="งบลงทุน"/>
      <sheetName val="รายงานผลการเบิกจ่าย"/>
      <sheetName val="คืนงบเหลือจ่าย 61"/>
      <sheetName val="รายงานคลัง15 ใหม่"/>
      <sheetName val="ทวงคืนแก้ไขงบลงทุน"/>
      <sheetName val="งบลงทุน60 ประชุม 15พ.ย.60"/>
      <sheetName val="รายงานคลัง (แผนการเบิก)"/>
      <sheetName val="คลัง15"/>
      <sheetName val="งบลงทุน60 รายงานคลัง"/>
      <sheetName val="ประชุมเร่งรัด (2)"/>
      <sheetName val="รายงานคลัง TKK"/>
      <sheetName val="SP2 แทนกัน)"/>
      <sheetName val="รายงวดSP2แทนกัน"/>
      <sheetName val="รายงานweb-form"/>
      <sheetName val="รายงวดSP2"/>
      <sheetName val="SP2"/>
      <sheetName val="มาตการ"/>
      <sheetName val="โอนกลับ"/>
      <sheetName val="สรุปกัน"/>
      <sheetName val="งบลงทุนงบกลาง"/>
      <sheetName val="ประชุมเร่งรัด"/>
      <sheetName val="งบปีก่อน"/>
      <sheetName val="ประชุม"/>
      <sheetName val="ทวงมี.ค.61งบลงทุน"/>
      <sheetName val="เบิกแทนกัน"/>
      <sheetName val="งบกลาง"/>
      <sheetName val="งบพัฒนา"/>
      <sheetName val="คุมสิ่งก่อสร้าง64"/>
      <sheetName val="350B611ยุทธศาสตร์กศไม่เอา"/>
      <sheetName val="57037บูรณาการต่อต้านการทุจร "/>
      <sheetName val="คุมงบ 36001 36002 ครุภัณฑ์"/>
      <sheetName val="3022ยุทธศาสตร์สร้างความเสมอภาค"/>
      <sheetName val="ควบคุมสิ่งก่อสร้าง 36001 36002"/>
      <sheetName val="งบกลาง รายการเงินสำรอง"/>
      <sheetName val="ก่อนประถม"/>
      <sheetName val="เด็กผู้มีความสามารถพิเศษ36007"/>
      <sheetName val="ประถม มัธยมต้น"/>
      <sheetName val="ทะเบียนคุมย่อย"/>
      <sheetName val="ยุธศาสตร์การเรียนร310011 310061"/>
      <sheetName val="06036บูรณาการป้องกัน ปราบปราม ฯ"/>
      <sheetName val="รายงานเงินงวด"/>
      <sheetName val="ผลผลิตเด็กพิการ36004"/>
      <sheetName val="งบลงทุน65"/>
      <sheetName val="มาตการ รวมงบบุคลากร"/>
      <sheetName val="1408บุคลากรภาครัฐ"/>
      <sheetName val="ระบบการควบคุมฯ"/>
      <sheetName val="งบประจำและงบกลยุทธ์"/>
      <sheetName val="รายงานผล"/>
      <sheetName val="Sheet2"/>
      <sheetName val="GPP"/>
      <sheetName val="สรุปยอดก.ค.ศ"/>
      <sheetName val="ทำงบ50"/>
      <sheetName val="ของบ"/>
      <sheetName val="ติดตามงบพัฒนา"/>
      <sheetName val="ติดตามงบดำเนินงาน"/>
      <sheetName val="ปปค่าจ้างปี68 (2)"/>
      <sheetName val="งบลงทุน รายงานแผนผล 67 แบบ2"/>
      <sheetName val="รายงานแผนผล1 67  งบประจำ"/>
      <sheetName val="รายงานแผนผล(2)67 (2)"/>
      <sheetName val="รายงานแผนผล1 67 "/>
      <sheetName val="Sheet5"/>
      <sheetName val="Sheet6"/>
      <sheetName val="ยุทธศาสตร์เสริมสร้าง 31006200"/>
      <sheetName val="รายงานแผนส่งคลัง66 แนบ 7"/>
      <sheetName val="รายงานคลัง (ติดตามแบบ 8)"/>
      <sheetName val="รายงานผล67 ทำก่อน"/>
      <sheetName val="Sheet3"/>
      <sheetName val="มัธยมปลาย 35000300"/>
      <sheetName val="ยุทธ โครการศตวรรษที่ 21 310045 "/>
      <sheetName val="การหักภาษี"/>
      <sheetName val="ยุทธศาสตร์ โครการเสริมสร้างระเบ"/>
      <sheetName val="โครงการเรียนดีประจำตำบล"/>
      <sheetName val="สรุปผลการเบิกจ่าย+"/>
      <sheetName val="ยกระดับคุณภาพกศ บ้านนักวิท3720 "/>
      <sheetName val="มาตรการ 68 ประชุมผอรร"/>
      <sheetName val="ไม่ใ"/>
      <sheetName val="การพัฒนาเด็กปฐมวัย 86176"/>
      <sheetName val="ยุทธศาสตร์ โครการพัฒนาหลักสูตร "/>
      <sheetName val="งบลงทุน69"/>
      <sheetName val="ยุธศาสตร์เรียนดีปร3100116003211"/>
      <sheetName val="ส่งเสริมสนับสนุน52015"/>
      <sheetName val="ส่งเสริมการอ่าน 3720 1000"/>
      <sheetName val="6020บูรณาการต่อต้านการทุจร "/>
      <sheetName val="กิจกรรมส่งเสริมศักยภาพในการเรีย"/>
      <sheetName val="ควบคุมสิ่งก่อสร้าง 37001 "/>
      <sheetName val="ประถม3720 1000"/>
      <sheetName val="โครงการโรงเรียนคุณภาพ"/>
      <sheetName val="โครงการพัฒนาสมรรถนะครูฯ"/>
      <sheetName val="โครงการส่งเสริมการเรียนรู้ทุกที"/>
      <sheetName val="งบลงทุน รายงานแผนผล 69 "/>
      <sheetName val="ขั้นพื้นฐานสนับสนุนการศึกษา"/>
      <sheetName val="บริหารสำนักงานเขต 3720 1000"/>
      <sheetName val="มัธยม350002"/>
      <sheetName val="ยุทศาสตร์ โครงการยั่งยืน310061"/>
      <sheetName val="Sheet7"/>
      <sheetName val="3720 ช่วยเหลือกลุ่ม  ขับเคลื่"/>
      <sheetName val="ปปค่าจ้างปี68"/>
      <sheetName val="Sheet4"/>
      <sheetName val="กิจกรรมประถม รองพัฒนาระบบการวัด"/>
      <sheetName val="งบเบิกแทนกัน"/>
      <sheetName val="งบลงทุน รายงานแผนผล 68 แบบ1 (2)"/>
      <sheetName val="ประถม 350002ประถมไม่ใช้"/>
    </sheetNames>
    <sheetDataSet>
      <sheetData sheetId="0"/>
      <sheetData sheetId="1"/>
      <sheetData sheetId="2"/>
      <sheetData sheetId="3">
        <row r="6">
          <cell r="I6"/>
        </row>
        <row r="48">
          <cell r="C48" t="str">
            <v>20004 3720 1000 2000000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/>
          <cell r="L56"/>
        </row>
        <row r="58">
          <cell r="A58" t="str">
            <v>4)</v>
          </cell>
          <cell r="B58" t="str">
            <v>ค่าซ่อมแซมครุภัณฑ์ 200,000 บาท ครั้งที่ 1  127,290 บาท</v>
          </cell>
          <cell r="C58" t="str">
            <v>ศธ04002/ว46832 ลว.17 ต.ค. 68 ครั้งที่ 7  2,000,000 บาท</v>
          </cell>
        </row>
        <row r="83">
          <cell r="B83" t="str">
            <v>โครงการส่งเสริมทักษะชีวิตให้กับนักเรียน 30,000 บาท</v>
          </cell>
        </row>
        <row r="139">
          <cell r="A139" t="str">
            <v>3.9.1.6</v>
          </cell>
        </row>
        <row r="140">
          <cell r="A140">
            <v>3.1</v>
          </cell>
        </row>
        <row r="142">
          <cell r="A142" t="str">
            <v>3.10.1</v>
          </cell>
        </row>
        <row r="143">
          <cell r="C143" t="str">
            <v>ศธ 04002/ว2505 ลว. 12 ก.พ. 69 โอนครั้งที่ 300</v>
          </cell>
        </row>
        <row r="146">
          <cell r="A146" t="str">
            <v>3.10.1.4</v>
          </cell>
          <cell r="B146" t="str">
            <v>ค่าจ้างบุคลากรปฏิบัติงานในสำนักงานเขตพื้นที่การศึกษาที่ขาดแคลน จำนวน 4 อัตรา   ครั้งที่ 5  1 เดือน (มิถุนายน 69) จำนวนเงิน 36,000.-บาท</v>
          </cell>
          <cell r="C146" t="str">
            <v>ศธ 04002/ว8935   ลว. 27 พ.ค. 69 โอนครั้งที่ 595</v>
          </cell>
          <cell r="F146"/>
          <cell r="G146"/>
          <cell r="H146"/>
        </row>
        <row r="253">
          <cell r="A253" t="str">
            <v>1)</v>
          </cell>
          <cell r="B253" t="str">
            <v>ค่าหนังสือเรียน รหัสบัญชีย่อย 0022001/10,931,200</v>
          </cell>
          <cell r="E253"/>
          <cell r="F253"/>
          <cell r="G253"/>
          <cell r="H253">
            <v>0</v>
          </cell>
          <cell r="I253" t="str">
            <v>กลุ่มบริหารงานการเงินและสินทรัพย์</v>
          </cell>
        </row>
        <row r="254">
          <cell r="C254" t="str">
            <v>20004 42002270 4100117</v>
          </cell>
          <cell r="E254"/>
          <cell r="G254"/>
          <cell r="H254">
            <v>0</v>
          </cell>
          <cell r="I254" t="str">
            <v>กลุ่มบริหารงานการเงินและสินทรัพย์</v>
          </cell>
        </row>
        <row r="256">
          <cell r="C256" t="str">
            <v>20005 42002270 4100271</v>
          </cell>
          <cell r="E256"/>
          <cell r="G256"/>
          <cell r="H256">
            <v>0</v>
          </cell>
          <cell r="I256" t="str">
            <v>กลุ่มบริหารงานการเงินและสินทรัพย์</v>
          </cell>
        </row>
        <row r="257">
          <cell r="C257" t="str">
            <v>20006 42002270 4100348</v>
          </cell>
          <cell r="E257"/>
          <cell r="G257"/>
          <cell r="H257">
            <v>0</v>
          </cell>
          <cell r="I257" t="str">
            <v>กลุ่มบริหารงานการเงินและสินทรัพย์</v>
          </cell>
        </row>
        <row r="258">
          <cell r="C258">
            <v>0</v>
          </cell>
          <cell r="E258">
            <v>0</v>
          </cell>
          <cell r="G258">
            <v>135500892</v>
          </cell>
          <cell r="H258">
            <v>0</v>
          </cell>
        </row>
        <row r="259">
          <cell r="C259" t="str">
            <v>ศธ 04002/ว47248 ลว.22/ต.ค./2025 โอนครั้งที่ 13</v>
          </cell>
          <cell r="E259"/>
          <cell r="G259"/>
          <cell r="H259"/>
          <cell r="I259"/>
        </row>
        <row r="260">
          <cell r="C260" t="str">
            <v>ศธ 04002/ว50952 ลว.22/ธ.ค./2025 โอนครั้งที่ 167</v>
          </cell>
          <cell r="E260"/>
          <cell r="G260"/>
          <cell r="H260"/>
          <cell r="I260"/>
        </row>
        <row r="261">
          <cell r="C261" t="str">
            <v>ศธ 04002/ว5805 ลว.7 เม.ย.69 โอนครั้งที่ 411</v>
          </cell>
          <cell r="E261"/>
          <cell r="G261"/>
          <cell r="H261"/>
        </row>
        <row r="262">
          <cell r="C262" t="str">
            <v>ศธ 04002/ว50952 ลว.22/ธ.ค./2025 โอนครั้งที่ 167</v>
          </cell>
          <cell r="E262"/>
          <cell r="G262"/>
          <cell r="H262"/>
          <cell r="I262"/>
        </row>
        <row r="263">
          <cell r="E263"/>
          <cell r="G263"/>
          <cell r="H263"/>
          <cell r="I263"/>
        </row>
        <row r="264">
          <cell r="A264" t="str">
            <v>1)</v>
          </cell>
          <cell r="B264" t="str">
            <v>ค่าจัดการเรียนการสอน รหัสบัญชีย่อย 0024315(ครั้งที่ 13   26,075,110) (ครั้งที่ 167  10,547,330) (ครั้งที่ 411  จำนวน 18,414,800)(ครั้งที่ 704 18,108,340)</v>
          </cell>
          <cell r="E264">
            <v>0</v>
          </cell>
          <cell r="G264">
            <v>73145580</v>
          </cell>
          <cell r="H264">
            <v>0</v>
          </cell>
          <cell r="I264" t="str">
            <v>กลุ่มบริหารงานการเงินและสินทรัพย์</v>
          </cell>
        </row>
        <row r="266">
          <cell r="C266" t="str">
            <v>20005 45002400 4100004</v>
          </cell>
        </row>
        <row r="267">
          <cell r="E267">
            <v>0</v>
          </cell>
          <cell r="G267">
            <v>19162242</v>
          </cell>
          <cell r="H267">
            <v>0</v>
          </cell>
          <cell r="I267" t="str">
            <v>กลุ่มบริหารงานการเงินและสินทรัพย์</v>
          </cell>
        </row>
        <row r="268">
          <cell r="E268">
            <v>0</v>
          </cell>
          <cell r="G268">
            <v>11222200</v>
          </cell>
          <cell r="H268">
            <v>0</v>
          </cell>
          <cell r="I268" t="str">
            <v>กลุ่มบริหารงานการเงินและสินทรัพย์</v>
          </cell>
        </row>
        <row r="269">
          <cell r="E269">
            <v>0</v>
          </cell>
          <cell r="G269">
            <v>0</v>
          </cell>
          <cell r="H269">
            <v>0</v>
          </cell>
          <cell r="I269">
            <v>0</v>
          </cell>
        </row>
        <row r="270">
          <cell r="E270"/>
          <cell r="G270"/>
          <cell r="H270">
            <v>0</v>
          </cell>
          <cell r="I270" t="str">
            <v>กลุ่มบริหารงานการเงินและสินทรัพย์</v>
          </cell>
        </row>
        <row r="271">
          <cell r="E271"/>
          <cell r="G271"/>
          <cell r="H271"/>
          <cell r="I271"/>
        </row>
        <row r="272">
          <cell r="E272">
            <v>0</v>
          </cell>
          <cell r="G272">
            <v>0</v>
          </cell>
          <cell r="H272">
            <v>0</v>
          </cell>
          <cell r="I272" t="str">
            <v>กลุ่มบริหารงานการเงินและสินทรัพย์</v>
          </cell>
        </row>
        <row r="277">
          <cell r="E277">
            <v>0</v>
          </cell>
          <cell r="G277">
            <v>0</v>
          </cell>
          <cell r="H277">
            <v>0</v>
          </cell>
          <cell r="I277" t="str">
            <v>กลุ่มบริหารงานการเงินและสินทรัพย์</v>
          </cell>
        </row>
        <row r="278">
          <cell r="E278"/>
          <cell r="G278"/>
          <cell r="H278"/>
          <cell r="I278"/>
        </row>
        <row r="279">
          <cell r="B279" t="str">
            <v>ค่าหนังสือเรียน 5,592,137.00  รหัสกิจกรรมย่อย 0024007 1/2568 30%</v>
          </cell>
          <cell r="C279" t="str">
            <v>ศธ 04002/ว40516 ลว.16 กค 68 โอนครั้งที่ 695</v>
          </cell>
          <cell r="E279"/>
          <cell r="G279"/>
          <cell r="H279"/>
          <cell r="I279"/>
        </row>
        <row r="280">
          <cell r="B280" t="str">
            <v>ค่าอุปกรณ์การเรียนรหัสบัญชีย่อย 0024084</v>
          </cell>
          <cell r="C280" t="str">
            <v>20004450024004100114</v>
          </cell>
          <cell r="E280">
            <v>0</v>
          </cell>
          <cell r="G280">
            <v>0</v>
          </cell>
          <cell r="H280">
            <v>0</v>
          </cell>
          <cell r="I280" t="str">
            <v>กลุ่มบริหารงานการเงินและสินทรัพย์</v>
          </cell>
        </row>
        <row r="281">
          <cell r="B281" t="str">
            <v>ค่าอุปกรณ์การเรียน 136,000บาท 1/2568 70%</v>
          </cell>
          <cell r="E281"/>
          <cell r="G281"/>
          <cell r="H281"/>
          <cell r="I281"/>
        </row>
        <row r="282">
          <cell r="B282" t="str">
            <v>ค่าอุปกรณ์การเรียน 1,741,585.00 บาท 1/2568 30%</v>
          </cell>
          <cell r="C282" t="str">
            <v>ศธ 04002/ว40516 ลว.16 กค 68 โอนครั้งที่ 695</v>
          </cell>
          <cell r="E282"/>
          <cell r="G282"/>
          <cell r="H282"/>
          <cell r="I282"/>
        </row>
        <row r="283">
          <cell r="B283" t="str">
            <v>ค่าเครื่องแบบนักเรียน รหัสบัญชีย่อย 0024162</v>
          </cell>
          <cell r="C283" t="str">
            <v>20004450024004100191</v>
          </cell>
          <cell r="E283">
            <v>0</v>
          </cell>
          <cell r="G283">
            <v>0</v>
          </cell>
          <cell r="H283">
            <v>0</v>
          </cell>
          <cell r="I283" t="str">
            <v>กลุ่มบริหารงานการเงินและสินทรัพย์</v>
          </cell>
        </row>
        <row r="284">
          <cell r="B284" t="str">
            <v>ค่าเครื่องแบบนักเรียน รหัสบัญชีย่อย 0024162/477,100 1/2568 70%</v>
          </cell>
          <cell r="C284" t="str">
            <v xml:space="preserve">ศธ 04002/ว2992 ลว.2 กค 68 โอนครั้งที่ 647 </v>
          </cell>
          <cell r="E284"/>
          <cell r="G284"/>
          <cell r="H284"/>
          <cell r="I284"/>
        </row>
        <row r="285">
          <cell r="B285" t="str">
            <v>ค่าเครื่องแบบนักเรียน รหัสบัญชีย่อย 0024162/3,283,175.00  1/2568 30%</v>
          </cell>
          <cell r="C285" t="str">
            <v>ศธ 04002/ว40516 ลว.16 กค 68 โอนครั้งที่ 695</v>
          </cell>
          <cell r="E285"/>
          <cell r="G285"/>
          <cell r="H285"/>
          <cell r="I285"/>
        </row>
        <row r="402">
          <cell r="F402">
            <v>0</v>
          </cell>
        </row>
        <row r="403">
          <cell r="F403">
            <v>0</v>
          </cell>
        </row>
        <row r="404">
          <cell r="F404">
            <v>0</v>
          </cell>
        </row>
        <row r="405">
          <cell r="F405">
            <v>0</v>
          </cell>
        </row>
        <row r="406">
          <cell r="F406"/>
        </row>
        <row r="407">
          <cell r="F407"/>
        </row>
        <row r="408">
          <cell r="F408"/>
        </row>
        <row r="409">
          <cell r="F409"/>
        </row>
        <row r="410">
          <cell r="F410"/>
        </row>
        <row r="411">
          <cell r="F411"/>
        </row>
        <row r="412">
          <cell r="F412">
            <v>0</v>
          </cell>
        </row>
      </sheetData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เงินกันไว้เบิกเหลื่อมปี งบปี "/>
      <sheetName val="งบประจำและงบพัฒนาคุณภาพการศึกษา"/>
      <sheetName val="Sheet1"/>
      <sheetName val="งบสพฐ"/>
      <sheetName val="งบลงทุน"/>
      <sheetName val="รายงานผลการเบิกจ่าย"/>
      <sheetName val="คืนงบเหลือจ่าย 61"/>
      <sheetName val="รายงานคลัง15 ใหม่"/>
      <sheetName val="ทวงคืนแก้ไขงบลงทุน"/>
      <sheetName val="งบลงทุน60 ประชุม 15พ.ย.60"/>
      <sheetName val="รายงานคลัง (แผนการเบิก)"/>
      <sheetName val="คลัง15"/>
      <sheetName val="งบลงทุน60 รายงานคลัง"/>
      <sheetName val="ประชุมเร่งรัด (2)"/>
      <sheetName val="รายงานคลัง TKK"/>
      <sheetName val="SP2 แทนกัน)"/>
      <sheetName val="รายงวดSP2แทนกัน"/>
      <sheetName val="รายงานweb-form"/>
      <sheetName val="รายงวดSP2"/>
      <sheetName val="SP2"/>
      <sheetName val="มาตการ"/>
      <sheetName val="โอนกลับ"/>
      <sheetName val="สรุปกัน"/>
      <sheetName val="งบลงทุนงบกลาง"/>
      <sheetName val="ประชุมเร่งรัด"/>
      <sheetName val="งบปีก่อน"/>
      <sheetName val="ประชุม"/>
      <sheetName val="ทวงมี.ค.61งบลงทุน"/>
      <sheetName val="เบิกแทนกัน"/>
      <sheetName val="งบกลาง"/>
      <sheetName val="งบพัฒนา"/>
      <sheetName val="คุมสิ่งก่อสร้าง64"/>
      <sheetName val="350B611ยุทธศาสตร์กศไม่เอา"/>
      <sheetName val="เด็กผู้มีความสามารถพิเศษ36007"/>
      <sheetName val="รายงานเงินงวด"/>
      <sheetName val="งบประจำและงบกลยุทธ์"/>
      <sheetName val="ทะเบียนคุมย่อย"/>
      <sheetName val="3022ยุทธศาสตร์สร้างความเสมอภาค"/>
      <sheetName val="1408บุคลากรภาครัฐ"/>
      <sheetName val="ก่อนประถม"/>
      <sheetName val="ประถม มัธยมต้น"/>
      <sheetName val="ผลผลิตเด็กพิการ36004"/>
      <sheetName val="คุมงบ 36001 36002 ครุภัณฑ์"/>
      <sheetName val="งบลงทุน65"/>
      <sheetName val="ยุธศาสตร์การเรียนร 32061  3206B"/>
      <sheetName val="ระบบการควบคุมฯ"/>
      <sheetName val="ควบคุมสิ่งก่อสร้าง 36001 36002"/>
      <sheetName val="57037บูรณาการต่อต้านการทุจร "/>
      <sheetName val="มาตการ รวมงบบุคลากร"/>
      <sheetName val="06036บูรณาการป้องกัน ปราบปราม ฯ"/>
      <sheetName val="รายงานผล"/>
      <sheetName val="Sheet2"/>
      <sheetName val="GPP"/>
      <sheetName val="สรุปยอดก.ค.ศ"/>
      <sheetName val="ทำงบ50"/>
      <sheetName val="ของบ"/>
      <sheetName val="ติดตามงบพัฒนา"/>
      <sheetName val="ติดตามงบดำเนินงาน"/>
      <sheetName val="ปปค่าจ้างปี68 (2)"/>
      <sheetName val="งบลงทุน รายงานแผนผล 67 แบบ2"/>
      <sheetName val="รายงานแผนผล1 67  งบประจำ"/>
      <sheetName val="รายงานแผนผล(2)67 (2)"/>
      <sheetName val="รายงานแผนผล1 67 "/>
      <sheetName val="Sheet5"/>
      <sheetName val="Sheet6"/>
      <sheetName val="ยุทธศาสตร์เสริมสร้าง 31006200"/>
      <sheetName val="รายงานแผนส่งคลัง66 แนบ 7"/>
      <sheetName val="รายงานคลัง (ติดตามแบบ 8)"/>
      <sheetName val="รายงานผล67 ทำก่อน"/>
      <sheetName val="Sheet3"/>
      <sheetName val="มัธยมปลาย 35000300"/>
      <sheetName val="ยุทธ โครการศตวรรษที่ 21 310045 "/>
      <sheetName val="การหักภาษี"/>
      <sheetName val="ยุทธศาสตร์ โครการเสริมสร้างระเบ"/>
      <sheetName val="โครงการเรียนดีประจำตำบล"/>
      <sheetName val="สรุปผลการเบิกจ่าย+"/>
      <sheetName val="ยกระดับคุณภาพกศ บ้านนักวิท3720 "/>
      <sheetName val="มาตรการ 68 ประชุมผอรร"/>
      <sheetName val="ไม่ใ"/>
      <sheetName val="การพัฒนาเด็กปฐมวัย 86176"/>
      <sheetName val="ยุทธศาสตร์ โครการพัฒนาหลักสูตร "/>
      <sheetName val="งบลงทุน69"/>
      <sheetName val="ยุธศาสตร์เรียนดีปร3100116003211"/>
      <sheetName val="ส่งเสริมสนับสนุน52015"/>
      <sheetName val="ส่งเสริมการอ่าน 3720 1000"/>
      <sheetName val="6020บูรณาการต่อต้านการทุจร "/>
      <sheetName val="กิจกรรมส่งเสริมศักยภาพในการเรีย"/>
      <sheetName val="ขั้นพื้นฐานสนับสนุนการศึกษา"/>
      <sheetName val="ควบคุมสิ่งก่อสร้าง 37001 "/>
      <sheetName val="งบกลาง รายการเงินสำรอง"/>
      <sheetName val="ยุทศาสตร์ โครงการยั่งยืน310061"/>
      <sheetName val="ประถม3720 1000"/>
      <sheetName val="บริหารสำนักงานเขต 3720 1000"/>
      <sheetName val="โครงการโรงเรียนคุณภาพ"/>
      <sheetName val="โครงการพัฒนาสมรรถนะครูฯ"/>
      <sheetName val="มัธยม350002"/>
      <sheetName val="โครงการส่งเสริมการเรียนรู้ทุกที"/>
      <sheetName val="งบลงทุน รายงานแผนผล 69 "/>
      <sheetName val="Sheet7"/>
      <sheetName val="3720 ช่วยเหลือกลุ่ม  ขับเคลื่"/>
      <sheetName val="ปปค่าจ้างปี68"/>
      <sheetName val="Sheet4"/>
      <sheetName val="กิจกรรมประถม รองพัฒนาระบบการวัด"/>
      <sheetName val="งบเบิกแทนกัน"/>
      <sheetName val="งบลงทุน รายงานแผนผล 68 แบบ1 (2)"/>
      <sheetName val="ประถม 350002ประถมไม่ใช้"/>
    </sheetNames>
    <sheetDataSet>
      <sheetData sheetId="0"/>
      <sheetData sheetId="1"/>
      <sheetData sheetId="2"/>
      <sheetData sheetId="3">
        <row r="30">
          <cell r="A30" t="str">
            <v>1.2.1</v>
          </cell>
        </row>
        <row r="31">
          <cell r="A31" t="str">
            <v>2.1.4</v>
          </cell>
        </row>
        <row r="40">
          <cell r="A40" t="str">
            <v>2.2.2</v>
          </cell>
        </row>
        <row r="153">
          <cell r="A153" t="str">
            <v>3.10.3.1</v>
          </cell>
        </row>
        <row r="272">
          <cell r="F272">
            <v>0</v>
          </cell>
        </row>
      </sheetData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ปปค่าจ้างปี68 (2)"/>
      <sheetName val="งบลงทุน รายงานแผนผล 67 แบบ2"/>
      <sheetName val="รายงานแผนผล1 67  งบประจำ"/>
      <sheetName val="รายงานแผนผล(2)67 (2)"/>
      <sheetName val="คืนงบเหลือจ่าย 61"/>
      <sheetName val="รายงานคลัง15 ใหม่"/>
      <sheetName val="ทวงคืนแก้ไขงบลงทุน"/>
      <sheetName val="งบลงทุน60 ประชุม 15พ.ย.60"/>
      <sheetName val="คลัง15"/>
      <sheetName val="งบลงทุน60 รายงานคลัง"/>
      <sheetName val="ประชุมเร่งรัด (2)"/>
      <sheetName val="รายงานคลัง TKK"/>
      <sheetName val="SP2 แทนกัน)"/>
      <sheetName val="รายงวดSP2แทนกัน"/>
      <sheetName val="รายงานweb-form"/>
      <sheetName val="รายงานแผนผล1 67 "/>
      <sheetName val="รายงวดSP2"/>
      <sheetName val="SP2"/>
      <sheetName val="มาตการ"/>
      <sheetName val="โอนกลับ"/>
      <sheetName val="สรุปกัน"/>
      <sheetName val="งบลงทุนงบกลาง"/>
      <sheetName val="ประชุมเร่งรัด"/>
      <sheetName val="งบปีก่อน"/>
      <sheetName val="ประชุม"/>
      <sheetName val="ทวงมี.ค.61งบลงทุน"/>
      <sheetName val="เบิกแทนกัน"/>
      <sheetName val="งบกลาง"/>
      <sheetName val="งบพัฒนา"/>
      <sheetName val="คุมสิ่งก่อสร้าง64"/>
      <sheetName val="350B611ยุทธศาสตร์กศไม่เอา"/>
      <sheetName val="งบกลาง รายการเงินสำรอง"/>
      <sheetName val="เด็กผู้มีความสามารถพิเศษ36007"/>
      <sheetName val="Sheet1"/>
      <sheetName val="ผลผลิตเด็กพิการ36004"/>
      <sheetName val="Sheet5"/>
      <sheetName val="Sheet6"/>
      <sheetName val="ยุทธศาสตร์เสริมสร้าง 31006200"/>
      <sheetName val="รายงานแผนส่งคลัง66 แนบ 7"/>
      <sheetName val="รายงานคลัง (ติดตามแบบ 8)"/>
      <sheetName val="รายงานผล67 ทำก่อน"/>
      <sheetName val="Sheet3"/>
      <sheetName val="มัธยมปลาย 35000300"/>
      <sheetName val="ยุทธ โครการศตวรรษที่ 21 310045 "/>
      <sheetName val="ก่อนประถม"/>
      <sheetName val="การหักภาษี"/>
      <sheetName val="ยุทธศาสตร์ โครการเสริมสร้างระเบ"/>
      <sheetName val="โครงการเรียนดีประจำตำบล"/>
      <sheetName val="ส่งเสริมการอ่าน 3720 1000"/>
      <sheetName val="สรุปผลการเบิกจ่าย+"/>
      <sheetName val="การพัฒนาเด็กปฐมวัย 86176"/>
      <sheetName val="ยกระดับคุณภาพกศ บ้านนักวิท3720 "/>
      <sheetName val="มาตรการ 68 ประชุมผอรร"/>
      <sheetName val="โครงการส่งเสริมการเรียนรู้ทุกที"/>
      <sheetName val="ยุทธศาสตร์ โครการพัฒนาหลักสูตร "/>
      <sheetName val="3720 ช่วยเหลือกลุ่ม  ขับเคลื่"/>
      <sheetName val="1408บุคลากรภาครัฐ"/>
      <sheetName val="ของบ"/>
      <sheetName val="3022ยุทธศาสตร์สร้างความเสมอภาค"/>
      <sheetName val="ควบคุมสิ่งก่อสร้าง 37001 "/>
      <sheetName val="ยุทศาสตร์ โครงการยั่งยืน310061"/>
      <sheetName val="ส่งเสริมสนับสนุน52015"/>
      <sheetName val="โครงการพัฒนาสมรรถนะครูฯ"/>
      <sheetName val="โครงการโรงเรียนคุณภาพ"/>
      <sheetName val="ยุธศาสตร์เรียนดีปร3100116003211"/>
      <sheetName val="ประถม3720 1000"/>
      <sheetName val="รายงานเงินงวด"/>
      <sheetName val="งบลงทุน68"/>
      <sheetName val="งบลงทุน รายงานแผนผล 68 "/>
      <sheetName val="งบประจำและงบกลยุทธ์"/>
      <sheetName val="ทะเบียนคุมย่อย"/>
      <sheetName val="มาตการ รวมงบบุคลากร"/>
      <sheetName val="งบสพฐ"/>
      <sheetName val="ระบบการควบคุมฯ"/>
      <sheetName val="คุมงบ 36001 36002 ครุภัณฑ์"/>
      <sheetName val="ปปค่าจ้างปี68"/>
      <sheetName val="มัธยม350002"/>
      <sheetName val="6020บูรณาการต่อต้านการทุจร "/>
      <sheetName val="06036บูรณาการป้องกัน ปราบปราม ฯ"/>
      <sheetName val="ขั้นพื้นฐานสนับสนุนการศึกษา"/>
      <sheetName val="บริหารสำนักงานเขต 3720 1000"/>
      <sheetName val="Sheet4"/>
      <sheetName val="กิจกรรมประถม รองพัฒนาระบบการวัด"/>
      <sheetName val="กิจกรรมส่งเสริมศักยภาพในการเรีย"/>
      <sheetName val="งบเบิกแทนกัน"/>
      <sheetName val="ส่งเสริมสนับสนุน3720"/>
      <sheetName val="งบลงทุน รายงานแผนผล 68 แบบ1 (2)"/>
      <sheetName val="รายงานผล"/>
      <sheetName val="Sheet2"/>
      <sheetName val="GPP"/>
      <sheetName val="สรุปยอดก.ค.ศ"/>
      <sheetName val="ทำงบ50"/>
      <sheetName val="ติดตามงบพัฒนา"/>
      <sheetName val="ติดตามงบดำเนินงาน"/>
      <sheetName val="ประถม 350002ประถมไม่ใช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>
        <row r="37">
          <cell r="I37">
            <v>0</v>
          </cell>
        </row>
      </sheetData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310">
          <cell r="C310" t="str">
            <v>4100569081 / 14 ม.ค.68</v>
          </cell>
        </row>
      </sheetData>
      <sheetData sheetId="60"/>
      <sheetData sheetId="61"/>
      <sheetData sheetId="62"/>
      <sheetData sheetId="63">
        <row r="232">
          <cell r="E232" t="str">
            <v>รวม</v>
          </cell>
        </row>
      </sheetData>
      <sheetData sheetId="64">
        <row r="332">
          <cell r="D332" t="str">
            <v>ทำสัญญา 19 ธค 65 ครบ 16 มีค 66</v>
          </cell>
        </row>
      </sheetData>
      <sheetData sheetId="65"/>
      <sheetData sheetId="66"/>
      <sheetData sheetId="67">
        <row r="228">
          <cell r="B228" t="str">
            <v>ครบ 25 กพ 68</v>
          </cell>
        </row>
      </sheetData>
      <sheetData sheetId="68"/>
      <sheetData sheetId="69">
        <row r="4">
          <cell r="A4" t="str">
            <v>ประจำเดือนพฤศจิกายน 2568</v>
          </cell>
        </row>
      </sheetData>
      <sheetData sheetId="70"/>
      <sheetData sheetId="71"/>
      <sheetData sheetId="72">
        <row r="310">
          <cell r="B310" t="str">
            <v>กิจกรรมการสนับสนุนการศึกษาขั้นพื้นฐาน</v>
          </cell>
        </row>
      </sheetData>
      <sheetData sheetId="73">
        <row r="4">
          <cell r="A4" t="str">
            <v xml:space="preserve">ประจำเดือน พฤศจิกายน 2568 </v>
          </cell>
        </row>
        <row r="548"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</row>
        <row r="549"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</row>
        <row r="550"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</row>
        <row r="551">
          <cell r="F551">
            <v>0</v>
          </cell>
        </row>
        <row r="553">
          <cell r="A553">
            <v>2</v>
          </cell>
          <cell r="B553" t="str">
            <v xml:space="preserve">โครงการพัฒนาสื่อและเทคโนโลยีสารสนเทศเพื่อการศึกษา </v>
          </cell>
          <cell r="C553" t="str">
            <v xml:space="preserve">20004 4520 4900 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</row>
        <row r="554">
          <cell r="B554" t="str">
            <v xml:space="preserve"> งบดำเนินงาน 69112xx</v>
          </cell>
          <cell r="C554" t="str">
            <v>20004 4520 04900 2000000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</row>
        <row r="555">
          <cell r="B555" t="str">
            <v xml:space="preserve"> งบลงทุน 6911310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</row>
        <row r="556">
          <cell r="A556">
            <v>2.1</v>
          </cell>
          <cell r="B556" t="str">
            <v xml:space="preserve">กิจกรรมการส่งเสริมการจัดการศึกษาทางไกล </v>
          </cell>
          <cell r="C556" t="str">
            <v>20004 69 86184 00000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</row>
        <row r="557">
          <cell r="A557" t="str">
            <v>2.1.1</v>
          </cell>
          <cell r="B557" t="str">
            <v xml:space="preserve"> งบดำเนินงาน 69112xx</v>
          </cell>
          <cell r="C557" t="str">
            <v xml:space="preserve">20004 4520 4900 2000000 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</row>
        <row r="558">
          <cell r="A558" t="str">
            <v>2.1.1.1</v>
          </cell>
          <cell r="B558" t="str">
            <v xml:space="preserve">1. ค่าใช้จ่ายในการซ่อมบำรุงชุดอุปกรณ์ (DLTV) โรงเรียนที่จัดการเรียนการสอนโดยใช้การศึกษาทางไกลผ่านดาวเทียม (DLTV) ประจำปีงบประมาณ พ.ศ. 2565 จำนวนเงิน 10,000.-บาท (หนึ่งหมื่นบาทถ้วน)           2.ค่าใช้จ่ายในการพัฒนาคุณภาพการศึกษาด้วยเทคโนโลยีการศึกษาทางไกล (DLTV)  ประจำปีงบประมาณ พ.ศ. 2568 จำนวนเงิน 25,000‬.-บาท (สองหมื่นห้าพันบาทถ้วน) </v>
          </cell>
          <cell r="C558" t="str">
            <v>ศธ 04002/ว72 ลว.7  มค 68 โอนครั้งที่ 174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</row>
      </sheetData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ปปค่าจ้างปี68 (2)"/>
      <sheetName val="งบลงทุน รายงานแผนผล 67 แบบ2"/>
      <sheetName val="รายงานแผนผล1 67  งบประจำ"/>
      <sheetName val="รายงานแผนผล(2)67 (2)"/>
      <sheetName val="คืนงบเหลือจ่าย 61"/>
      <sheetName val="รายงานคลัง15 ใหม่"/>
      <sheetName val="ทวงคืนแก้ไขงบลงทุน"/>
      <sheetName val="งบลงทุน60 ประชุม 15พ.ย.60"/>
      <sheetName val="คลัง15"/>
      <sheetName val="งบลงทุน60 รายงานคลัง"/>
      <sheetName val="ประชุมเร่งรัด (2)"/>
      <sheetName val="รายงานคลัง TKK"/>
      <sheetName val="SP2 แทนกัน)"/>
      <sheetName val="รายงวดSP2แทนกัน"/>
      <sheetName val="รายงานweb-form"/>
      <sheetName val="รายงานแผนผล1 67 "/>
      <sheetName val="รายงวดSP2"/>
      <sheetName val="SP2"/>
      <sheetName val="มาตการ"/>
      <sheetName val="โอนกลับ"/>
      <sheetName val="สรุปกัน"/>
      <sheetName val="งบลงทุนงบกลาง"/>
      <sheetName val="ประชุมเร่งรัด"/>
      <sheetName val="งบปีก่อน"/>
      <sheetName val="ประชุม"/>
      <sheetName val="ทวงมี.ค.61งบลงทุน"/>
      <sheetName val="เบิกแทนกัน"/>
      <sheetName val="งบกลาง"/>
      <sheetName val="งบพัฒนา"/>
      <sheetName val="คุมสิ่งก่อสร้าง64"/>
      <sheetName val="350B611ยุทธศาสตร์กศไม่เอา"/>
      <sheetName val="งบกลาง รายการเงินสำรอง"/>
      <sheetName val="เด็กผู้มีความสามารถพิเศษ36007"/>
      <sheetName val="Sheet1"/>
      <sheetName val="ผลผลิตเด็กพิการ36004"/>
      <sheetName val="Sheet5"/>
      <sheetName val="Sheet6"/>
      <sheetName val="ยุทธศาสตร์เสริมสร้าง 31006200"/>
      <sheetName val="รายงานแผนส่งคลัง66 แนบ 7"/>
      <sheetName val="รายงานคลัง (ติดตามแบบ 8)"/>
      <sheetName val="รายงานผล67 ทำก่อน"/>
      <sheetName val="Sheet3"/>
      <sheetName val="มัธยมปลาย 35000300"/>
      <sheetName val="ยุทธ โครการศตวรรษที่ 21 310045 "/>
      <sheetName val="ก่อนประถม"/>
      <sheetName val="การหักภาษี"/>
      <sheetName val="ยุทธศาสตร์ โครการเสริมสร้างระเบ"/>
      <sheetName val="โครงการเรียนดีประจำตำบล"/>
      <sheetName val="ส่งเสริมการอ่าน 3720 1000"/>
      <sheetName val="ยกระดับคุณภาพกศ บ้านนักวิท3720 "/>
      <sheetName val="มาตรการ 68 ประชุมผอรร"/>
      <sheetName val="ยุทธศาสตร์ โครการพัฒนาหลักสูตร "/>
      <sheetName val="3720 ช่วยเหลือกลุ่ม  ขับเคลื่"/>
      <sheetName val="ของบ"/>
      <sheetName val="ยุธศาสตร์เรียนดีปร3100116003211"/>
      <sheetName val="โครงการส่งเสริมการเรียนรู้ทุกที"/>
      <sheetName val="โครงการพัฒนาสมรรถนะครูฯ"/>
      <sheetName val="โครงการโรงเรียนคุณภาพ"/>
      <sheetName val="ควบคุมสิ่งก่อสร้าง 37001 "/>
      <sheetName val="ยุทศาสตร์ โครงการยั่งยืน310061"/>
      <sheetName val="06036บูรณาการป้องกัน ปราบปราม ฯ"/>
      <sheetName val="3022ยุทธศาสตร์สร้างความเสมอภาค"/>
      <sheetName val="ไม่ใ"/>
      <sheetName val="1408บุคลากรภาครัฐ"/>
      <sheetName val="ทะเบียนคุมย่อย"/>
      <sheetName val="มัธยม350002"/>
      <sheetName val="กิจกรรมส่งเสริมศักยภาพในการเรีย"/>
      <sheetName val="การพัฒนาเด็กปฐมวัย 86176"/>
      <sheetName val="ประถม3720 1000"/>
      <sheetName val="ส่งเสริมสนับสนุน52015"/>
      <sheetName val="งบประจำและงบกลยุทธ์"/>
      <sheetName val="งบลงทุน68"/>
      <sheetName val="รายงานเงินงวด"/>
      <sheetName val="งบลงทุน รายงานแผนผล 68 "/>
      <sheetName val="งบสพฐ"/>
      <sheetName val="สรุปผลการเบิกจ่าย+"/>
      <sheetName val="มาตการ รวมงบบุคลากร"/>
      <sheetName val="ระบบการควบคุมฯ"/>
      <sheetName val="คุมงบ 36001 36002 ครุภัณฑ์"/>
      <sheetName val="ปปค่าจ้างปี68"/>
      <sheetName val="6020บูรณาการต่อต้านการทุจร "/>
      <sheetName val="ขั้นพื้นฐานสนับสนุนการศึกษา"/>
      <sheetName val="บริหารสำนักงานเขต 3720 1000"/>
      <sheetName val="Sheet4"/>
      <sheetName val="กิจกรรมประถม รองพัฒนาระบบการวัด"/>
      <sheetName val="งบเบิกแทนกัน"/>
      <sheetName val="งบลงทุน รายงานแผนผล 68 แบบ1 (2)"/>
      <sheetName val="รายงานผล"/>
      <sheetName val="Sheet2"/>
      <sheetName val="GPP"/>
      <sheetName val="สรุปยอดก.ค.ศ"/>
      <sheetName val="ทำงบ50"/>
      <sheetName val="ติดตามงบพัฒนา"/>
      <sheetName val="ติดตามงบดำเนินงาน"/>
      <sheetName val="ประถม 350002ประถมไม่ใช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>
        <row r="105">
          <cell r="P105">
            <v>453070.75</v>
          </cell>
        </row>
      </sheetData>
      <sheetData sheetId="71"/>
      <sheetData sheetId="72"/>
      <sheetData sheetId="73"/>
      <sheetData sheetId="74"/>
      <sheetData sheetId="75"/>
      <sheetData sheetId="76">
        <row r="9">
          <cell r="G9">
            <v>94420392</v>
          </cell>
          <cell r="H9">
            <v>69966362.859999999</v>
          </cell>
          <cell r="K9">
            <v>84105162.859999999</v>
          </cell>
        </row>
        <row r="14">
          <cell r="G14">
            <v>73078392</v>
          </cell>
          <cell r="H14">
            <v>66001975.549999997</v>
          </cell>
          <cell r="K14">
            <v>66001975.549999997</v>
          </cell>
        </row>
        <row r="19">
          <cell r="G19">
            <v>21342000</v>
          </cell>
          <cell r="H19">
            <v>3964387.31</v>
          </cell>
          <cell r="K19">
            <v>18002987.309999999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ปปค่าจ้างปี68 (2)"/>
      <sheetName val="งบลงทุน รายงานแผนผล 67 แบบ2"/>
      <sheetName val="รายงานแผนผล1 67  งบประจำ"/>
      <sheetName val="รายงานแผนผล(2)67 (2)"/>
      <sheetName val="คืนงบเหลือจ่าย 61"/>
      <sheetName val="รายงานคลัง15 ใหม่"/>
      <sheetName val="ทวงคืนแก้ไขงบลงทุน"/>
      <sheetName val="งบลงทุน60 ประชุม 15พ.ย.60"/>
      <sheetName val="คลัง15"/>
      <sheetName val="งบลงทุน60 รายงานคลัง"/>
      <sheetName val="ประชุมเร่งรัด (2)"/>
      <sheetName val="รายงานคลัง TKK"/>
      <sheetName val="SP2 แทนกัน)"/>
      <sheetName val="รายงวดSP2แทนกัน"/>
      <sheetName val="รายงานweb-form"/>
      <sheetName val="รายงานแผนผล1 67 "/>
      <sheetName val="รายงวดSP2"/>
      <sheetName val="SP2"/>
      <sheetName val="มาตการ"/>
      <sheetName val="โอนกลับ"/>
      <sheetName val="สรุปกัน"/>
      <sheetName val="งบลงทุนงบกลาง"/>
      <sheetName val="ประชุมเร่งรัด"/>
      <sheetName val="งบปีก่อน"/>
      <sheetName val="ประชุม"/>
      <sheetName val="ทวงมี.ค.61งบลงทุน"/>
      <sheetName val="เบิกแทนกัน"/>
      <sheetName val="งบพัฒนา"/>
      <sheetName val="คุมสิ่งก่อสร้าง64"/>
      <sheetName val="350B611ยุทธศาสตร์กศไม่เอา"/>
      <sheetName val="เด็กผู้มีความสามารถพิเศษ36007"/>
      <sheetName val="Sheet1"/>
      <sheetName val="ผลผลิตเด็กพิการ36004"/>
      <sheetName val="Sheet5"/>
      <sheetName val="Sheet6"/>
      <sheetName val="ยุทธศาสตร์เสริมสร้าง 31006200"/>
      <sheetName val="รายงานแผนส่งคลัง66 แนบ 7"/>
      <sheetName val="รายงานคลัง (ติดตามแบบ 8)"/>
      <sheetName val="รายงานผล67 ทำก่อน"/>
      <sheetName val="Sheet3"/>
      <sheetName val="มัธยมปลาย 35000300"/>
      <sheetName val="ยุทธ โครการศตวรรษที่ 21 310045 "/>
      <sheetName val="ก่อนประถม"/>
      <sheetName val="การหักภาษี"/>
      <sheetName val="ยุทธศาสตร์ โครการเสริมสร้างระเบ"/>
      <sheetName val="โครงการเรียนดีประจำตำบล"/>
      <sheetName val="สรุปผลการเบิกจ่าย+"/>
      <sheetName val="ยกระดับคุณภาพกศ บ้านนักวิท3720 "/>
      <sheetName val="มาตรการ 68 ประชุมผอรร"/>
      <sheetName val="ของบ"/>
      <sheetName val="ไม่ใ"/>
      <sheetName val="การพัฒนาเด็กปฐมวัย 86176"/>
      <sheetName val="มัธยม350002"/>
      <sheetName val="ยุทธศาสตร์ โครการพัฒนาหลักสูตร "/>
      <sheetName val="งบลงทุน68"/>
      <sheetName val="ยุธศาสตร์เรียนดีปร3100116003211"/>
      <sheetName val="ส่งเสริมสนับสนุน52015"/>
      <sheetName val="ส่งเสริมการอ่าน 3720 1000"/>
      <sheetName val="โครงการโรงเรียนคุณภาพ"/>
      <sheetName val="6020บูรณาการต่อต้านการทุจร "/>
      <sheetName val="1408บุคลากรภาครัฐ"/>
      <sheetName val="งบลงทุน รายงานแผนผล 68 "/>
      <sheetName val="โครงการส่งเสริมการเรียนรู้ทุกที"/>
      <sheetName val="ทะเบียนคุมย่อย"/>
      <sheetName val="กิจกรรมส่งเสริมศักยภาพในการเรีย"/>
      <sheetName val="ขั้นพื้นฐานสนับสนุนการศึกษา"/>
      <sheetName val="ประถม3720 1000"/>
      <sheetName val="รายงานเงินงวด"/>
      <sheetName val="งบประจำและงบกลยุทธ์"/>
      <sheetName val="ยุทศาสตร์ โครงการยั่งยืน310061"/>
      <sheetName val="มาตการ รวมงบบุคลากร"/>
      <sheetName val="ระบบการควบคุมฯ"/>
      <sheetName val="Sheet7"/>
      <sheetName val="งบสพฐ"/>
      <sheetName val="บริหารสำนักงานเขต 3720 1000"/>
      <sheetName val="งบกลาง"/>
      <sheetName val="ควบคุมสิ่งก่อสร้าง 37001 "/>
      <sheetName val="06036บูรณาการป้องกัน ปราบปราม ฯ"/>
      <sheetName val="3022ยุทธศาสตร์สร้างความเสมอภาค"/>
      <sheetName val="3720 ช่วยเหลือกลุ่ม  ขับเคลื่"/>
      <sheetName val="งบกลาง รายการเงินสำรอง"/>
      <sheetName val="โครงการพัฒนาสมรรถนะครูฯ"/>
      <sheetName val="คุมงบ 36001 36002 ครุภัณฑ์"/>
      <sheetName val="ปปค่าจ้างปี68"/>
      <sheetName val="Sheet4"/>
      <sheetName val="กิจกรรมประถม รองพัฒนาระบบการวัด"/>
      <sheetName val="งบเบิกแทนกัน"/>
      <sheetName val="งบลงทุน รายงานแผนผล 68 แบบ1 (2)"/>
      <sheetName val="รายงานผล"/>
      <sheetName val="Sheet2"/>
      <sheetName val="GPP"/>
      <sheetName val="สรุปยอดก.ค.ศ"/>
      <sheetName val="ทำงบ50"/>
      <sheetName val="ติดตามงบพัฒนา"/>
      <sheetName val="ติดตามงบดำเนินงาน"/>
      <sheetName val="ประถม 350002ประถมไม่ใช้"/>
      <sheetName val="เงินกันไว้เบิกเหลื่อมปี งบปี "/>
      <sheetName val="งบลงทุน"/>
      <sheetName val="งบประจำและงบพัฒนาคุณภาพการศึกษา"/>
      <sheetName val="รายงานผลการเบิกจ่าย"/>
      <sheetName val="งบลงทุน69"/>
      <sheetName val="งบลงทุน รายงานแผนผล 69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>
        <row r="10">
          <cell r="G10">
            <v>103356406</v>
          </cell>
          <cell r="H10">
            <v>87026293.950000003</v>
          </cell>
          <cell r="K10">
            <v>94881110.849999994</v>
          </cell>
        </row>
        <row r="15">
          <cell r="G15">
            <v>82014406</v>
          </cell>
          <cell r="H15">
            <v>74343256.640000001</v>
          </cell>
          <cell r="K15">
            <v>74451473.540000007</v>
          </cell>
        </row>
        <row r="20">
          <cell r="G20">
            <v>21342000</v>
          </cell>
          <cell r="H20">
            <v>12683037.310000001</v>
          </cell>
          <cell r="K20">
            <v>20429637.309999999</v>
          </cell>
        </row>
      </sheetData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ปปค่าจ้างปี68 (2)"/>
      <sheetName val="งบลงทุน รายงานแผนผล 67 แบบ2"/>
      <sheetName val="รายงานแผนผล1 67  งบประจำ"/>
      <sheetName val="รายงานแผนผล(2)67 (2)"/>
      <sheetName val="คืนงบเหลือจ่าย 61"/>
      <sheetName val="รายงานคลัง15 ใหม่"/>
      <sheetName val="ทวงคืนแก้ไขงบลงทุน"/>
      <sheetName val="งบลงทุน60 ประชุม 15พ.ย.60"/>
      <sheetName val="คลัง15"/>
      <sheetName val="งบลงทุน60 รายงานคลัง"/>
      <sheetName val="ประชุมเร่งรัด (2)"/>
      <sheetName val="รายงานคลัง TKK"/>
      <sheetName val="SP2 แทนกัน)"/>
      <sheetName val="รายงวดSP2แทนกัน"/>
      <sheetName val="รายงานweb-form"/>
      <sheetName val="รายงานแผนผล1 67 "/>
      <sheetName val="รายงวดSP2"/>
      <sheetName val="SP2"/>
      <sheetName val="มาตการ"/>
      <sheetName val="โอนกลับ"/>
      <sheetName val="สรุปกัน"/>
      <sheetName val="งบลงทุนงบกลาง"/>
      <sheetName val="ประชุมเร่งรัด"/>
      <sheetName val="งบปีก่อน"/>
      <sheetName val="ประชุม"/>
      <sheetName val="ทวงมี.ค.61งบลงทุน"/>
      <sheetName val="เบิกแทนกัน"/>
      <sheetName val="งบพัฒนา"/>
      <sheetName val="คุมสิ่งก่อสร้าง64"/>
      <sheetName val="350B611ยุทธศาสตร์กศไม่เอา"/>
      <sheetName val="เด็กผู้มีความสามารถพิเศษ36007"/>
      <sheetName val="Sheet1"/>
      <sheetName val="ผลผลิตเด็กพิการ36004"/>
      <sheetName val="Sheet5"/>
      <sheetName val="Sheet6"/>
      <sheetName val="ยุทธศาสตร์เสริมสร้าง 31006200"/>
      <sheetName val="รายงานแผนส่งคลัง66 แนบ 7"/>
      <sheetName val="รายงานคลัง (ติดตามแบบ 8)"/>
      <sheetName val="รายงานผล67 ทำก่อน"/>
      <sheetName val="Sheet3"/>
      <sheetName val="มัธยมปลาย 35000300"/>
      <sheetName val="ยุทธ โครการศตวรรษที่ 21 310045 "/>
      <sheetName val="ก่อนประถม"/>
      <sheetName val="การหักภาษี"/>
      <sheetName val="ยุทธศาสตร์ โครการเสริมสร้างระเบ"/>
      <sheetName val="โครงการเรียนดีประจำตำบล"/>
      <sheetName val="สรุปผลการเบิกจ่าย+"/>
      <sheetName val="ยกระดับคุณภาพกศ บ้านนักวิท3720 "/>
      <sheetName val="มาตรการ 68 ประชุมผอรร"/>
      <sheetName val="ของบ"/>
      <sheetName val="ไม่ใ"/>
      <sheetName val="งบลงทุน69"/>
      <sheetName val="ยุธศาสตร์เรียนดีปร3100116003211"/>
      <sheetName val="งบลงทุน รายงานแผนผล 69 "/>
      <sheetName val="ควบคุมสิ่งก่อสร้าง 37001 "/>
      <sheetName val="คุมงบ 36001 36002 ครุภัณฑ์"/>
      <sheetName val="งบกลาง รายการเงินสำรอง"/>
      <sheetName val="ยุทธศาสตร์ โครการพัฒนาหลักสูตร "/>
      <sheetName val="โครงการส่งเสริมการเรียนรู้ทุกที"/>
      <sheetName val="06036บูรณาการป้องกัน ปราบปราม ฯ"/>
      <sheetName val="โครงการพัฒนาสมรรถนะครูฯ"/>
      <sheetName val="3022ยุทธศาสตร์สร้างความเสมอภาค"/>
      <sheetName val="Sheet9"/>
      <sheetName val="Sheet8"/>
      <sheetName val="โครงการโรงเรียนคุณภาพ"/>
      <sheetName val="ทะเบียนคุมย่อย"/>
      <sheetName val="6020บูรณาการต่อต้านการทุจร "/>
      <sheetName val="ประถม3720 1000"/>
      <sheetName val="1408บุคลากรภาครัฐ"/>
      <sheetName val="ส่งเสริมสนับสนุน52015"/>
      <sheetName val="มัธยม350002"/>
      <sheetName val="ขั้นพื้นฐานสนับสนุนการศึกษา"/>
      <sheetName val="3720 ช่วยเหลือกลุ่ม  ขับเคลื่"/>
      <sheetName val="กิจกรรมส่งเสริมศักยภาพในการเรีย"/>
      <sheetName val="ส่งเสริมการอ่าน 3720 1000"/>
      <sheetName val="การพัฒนาเด็กปฐมวัย 86176"/>
      <sheetName val="รายงานเงินงวด"/>
      <sheetName val="ยุทศาสตร์ โครงการยั่งยืน310061"/>
      <sheetName val="บริหารสำนักงานเขต 3720 1000"/>
      <sheetName val="งบประจำและงบกลยุทธ์"/>
      <sheetName val="มาตการ รวมงบบุคลากร"/>
      <sheetName val="งบสพฐ"/>
      <sheetName val="ระบบการควบคุมฯ"/>
      <sheetName val="Sheet7"/>
      <sheetName val="งบกลาง"/>
      <sheetName val="ปปค่าจ้างปี68"/>
      <sheetName val="Sheet4"/>
      <sheetName val="กิจกรรมประถม รองพัฒนาระบบการวัด"/>
      <sheetName val="งบเบิกแทนกัน"/>
      <sheetName val="งบลงทุน รายงานแผนผล 68 แบบ1 (2)"/>
      <sheetName val="รายงานผล"/>
      <sheetName val="Sheet2"/>
      <sheetName val="GPP"/>
      <sheetName val="สรุปยอดก.ค.ศ"/>
      <sheetName val="ทำงบ50"/>
      <sheetName val="ติดตามงบพัฒนา"/>
      <sheetName val="ติดตามงบดำเนินงาน"/>
      <sheetName val="ประถม 350002ประถมไม่ใช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638">
          <cell r="F1638">
            <v>165091362</v>
          </cell>
        </row>
        <row r="1650">
          <cell r="G1650">
            <v>1887033.8</v>
          </cell>
          <cell r="K1650">
            <v>156430738.08000001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EC61C-666E-418B-9783-BA92A9124945}">
  <dimension ref="A1:K133"/>
  <sheetViews>
    <sheetView zoomScale="90" zoomScaleNormal="90" workbookViewId="0">
      <selection sqref="A1:K133"/>
    </sheetView>
  </sheetViews>
  <sheetFormatPr defaultRowHeight="13.8" x14ac:dyDescent="0.25"/>
  <cols>
    <col min="1" max="1" width="4.09765625" customWidth="1"/>
    <col min="2" max="2" width="32.09765625" customWidth="1"/>
    <col min="3" max="3" width="18.09765625" customWidth="1"/>
    <col min="4" max="4" width="11.69921875" customWidth="1"/>
    <col min="5" max="5" width="6.69921875" customWidth="1"/>
    <col min="6" max="6" width="11.8984375" customWidth="1"/>
    <col min="7" max="7" width="11.296875" customWidth="1"/>
    <col min="8" max="8" width="12.5" customWidth="1"/>
    <col min="9" max="9" width="11.3984375" customWidth="1"/>
    <col min="10" max="10" width="11.796875" customWidth="1"/>
  </cols>
  <sheetData>
    <row r="1" spans="1:11" ht="21" x14ac:dyDescent="0.25">
      <c r="A1" s="1247" t="s">
        <v>211</v>
      </c>
      <c r="B1" s="1247"/>
      <c r="C1" s="1247"/>
      <c r="D1" s="1247"/>
      <c r="E1" s="1247"/>
      <c r="F1" s="1247"/>
      <c r="G1" s="1247"/>
      <c r="H1" s="1247"/>
      <c r="I1" s="1247"/>
      <c r="J1" s="1247"/>
      <c r="K1" s="1247"/>
    </row>
    <row r="2" spans="1:11" ht="21" x14ac:dyDescent="0.25">
      <c r="A2" s="1247" t="str">
        <f>+'[1]สิ่งก่อสร้าง งบอุดหนุน  67'!A3:N3</f>
        <v>สำนักงานเขตพื้นที่การศึกษาประถมศึกษาปทุมธานี เขต 2</v>
      </c>
      <c r="B2" s="1247"/>
      <c r="C2" s="1247"/>
      <c r="D2" s="1247"/>
      <c r="E2" s="1247"/>
      <c r="F2" s="1247"/>
      <c r="G2" s="1247"/>
      <c r="H2" s="1247"/>
      <c r="I2" s="1247"/>
      <c r="J2" s="1247"/>
      <c r="K2" s="1247"/>
    </row>
    <row r="3" spans="1:11" ht="21" x14ac:dyDescent="0.25">
      <c r="A3" s="1248" t="s">
        <v>294</v>
      </c>
      <c r="B3" s="1248"/>
      <c r="C3" s="1248"/>
      <c r="D3" s="1248"/>
      <c r="E3" s="1248"/>
      <c r="F3" s="1248"/>
      <c r="G3" s="1248"/>
      <c r="H3" s="1248"/>
      <c r="I3" s="1248"/>
      <c r="J3" s="1248"/>
      <c r="K3" s="1248"/>
    </row>
    <row r="4" spans="1:11" ht="21" x14ac:dyDescent="0.25">
      <c r="A4" s="1252" t="s">
        <v>22</v>
      </c>
      <c r="B4" s="1252" t="s">
        <v>23</v>
      </c>
      <c r="C4" s="7" t="s">
        <v>25</v>
      </c>
      <c r="D4" s="1254" t="s">
        <v>37</v>
      </c>
      <c r="E4" s="1250" t="s">
        <v>3</v>
      </c>
      <c r="F4" s="1251"/>
      <c r="G4" s="1249" t="s">
        <v>38</v>
      </c>
      <c r="H4" s="1249"/>
      <c r="I4" s="1250" t="s">
        <v>4</v>
      </c>
      <c r="J4" s="1251"/>
      <c r="K4" s="1252" t="s">
        <v>5</v>
      </c>
    </row>
    <row r="5" spans="1:11" ht="21" x14ac:dyDescent="0.25">
      <c r="A5" s="1253"/>
      <c r="B5" s="1253"/>
      <c r="C5" s="8" t="s">
        <v>39</v>
      </c>
      <c r="D5" s="1255"/>
      <c r="E5" s="251">
        <v>220</v>
      </c>
      <c r="F5" s="251">
        <v>221</v>
      </c>
      <c r="G5" s="251">
        <v>220</v>
      </c>
      <c r="H5" s="251">
        <v>221</v>
      </c>
      <c r="I5" s="251">
        <v>220</v>
      </c>
      <c r="J5" s="251">
        <v>221</v>
      </c>
      <c r="K5" s="1253"/>
    </row>
    <row r="6" spans="1:11" ht="36" customHeight="1" x14ac:dyDescent="0.25">
      <c r="A6" s="252" t="s">
        <v>55</v>
      </c>
      <c r="B6" s="977" t="str">
        <f>+'[1]ดำเนินงานครุภัณฑ์ 310061ยั่งยืน'!E6</f>
        <v xml:space="preserve">แผนงานยุทธศาสตร์พัฒนาคุณภาพการศึกษาและการเรียนรู้ </v>
      </c>
      <c r="C6" s="253"/>
      <c r="D6" s="254">
        <f>+D7+D14</f>
        <v>1406002.5</v>
      </c>
      <c r="E6" s="254">
        <f t="shared" ref="E6:K6" si="0">+E7+E14</f>
        <v>0</v>
      </c>
      <c r="F6" s="254">
        <f t="shared" si="0"/>
        <v>0</v>
      </c>
      <c r="G6" s="254">
        <f t="shared" si="0"/>
        <v>0</v>
      </c>
      <c r="H6" s="254">
        <f t="shared" si="0"/>
        <v>0</v>
      </c>
      <c r="I6" s="254">
        <f t="shared" si="0"/>
        <v>0</v>
      </c>
      <c r="J6" s="254">
        <f t="shared" si="0"/>
        <v>1406002.5</v>
      </c>
      <c r="K6" s="254">
        <f t="shared" si="0"/>
        <v>0</v>
      </c>
    </row>
    <row r="7" spans="1:11" ht="36" customHeight="1" x14ac:dyDescent="0.25">
      <c r="A7" s="255">
        <v>1</v>
      </c>
      <c r="B7" s="978" t="str">
        <f>+'[1]ดำเนินงานครุภัณฑ์ 310061ยั่งยืน'!E7</f>
        <v>โครงการส่งเสริมการเรียนรู้ขั้นพื้นฐานทุกที่ทุกเวลา</v>
      </c>
      <c r="C7" s="256" t="str">
        <f>+'[1]ดำเนินงานครุภัณฑ์ 310061ยั่งยืน'!D7</f>
        <v>20004 3310 C100 2000000</v>
      </c>
      <c r="D7" s="257">
        <f>+D8</f>
        <v>1406002.5</v>
      </c>
      <c r="E7" s="257">
        <f t="shared" ref="E7:K9" si="1">+E8</f>
        <v>0</v>
      </c>
      <c r="F7" s="257">
        <f t="shared" si="1"/>
        <v>0</v>
      </c>
      <c r="G7" s="257"/>
      <c r="H7" s="257">
        <f t="shared" si="1"/>
        <v>0</v>
      </c>
      <c r="I7" s="257">
        <f t="shared" si="1"/>
        <v>0</v>
      </c>
      <c r="J7" s="257">
        <f t="shared" si="1"/>
        <v>1406002.5</v>
      </c>
      <c r="K7" s="257">
        <f t="shared" si="1"/>
        <v>0</v>
      </c>
    </row>
    <row r="8" spans="1:11" ht="42" customHeight="1" x14ac:dyDescent="0.25">
      <c r="A8" s="258">
        <v>1.1000000000000001</v>
      </c>
      <c r="B8" s="344" t="str">
        <f>+'[1]ดำเนินงานครุภัณฑ์ 310061ยั่งยืน'!E8</f>
        <v>กิจกรรมพัฒนาระบบนิเวศทางด้านดิจิทัลเพื่อการเรียนรู้ขั้นพื้นฐาน</v>
      </c>
      <c r="C8" s="259" t="str">
        <f>+'[1]ดำเนินงานครุภัณฑ์ 310061ยั่งยืน'!D8</f>
        <v xml:space="preserve">20004 68 00131 00000             </v>
      </c>
      <c r="D8" s="260">
        <f>+D9</f>
        <v>1406002.5</v>
      </c>
      <c r="E8" s="260">
        <f t="shared" si="1"/>
        <v>0</v>
      </c>
      <c r="F8" s="260">
        <f t="shared" si="1"/>
        <v>0</v>
      </c>
      <c r="G8" s="260">
        <f t="shared" si="1"/>
        <v>0</v>
      </c>
      <c r="H8" s="260">
        <f t="shared" si="1"/>
        <v>0</v>
      </c>
      <c r="I8" s="260">
        <f t="shared" si="1"/>
        <v>0</v>
      </c>
      <c r="J8" s="260">
        <f t="shared" si="1"/>
        <v>1406002.5</v>
      </c>
      <c r="K8" s="260">
        <f t="shared" si="1"/>
        <v>0</v>
      </c>
    </row>
    <row r="9" spans="1:11" ht="37.200000000000003" customHeight="1" x14ac:dyDescent="0.25">
      <c r="A9" s="261"/>
      <c r="B9" s="979" t="str">
        <f>+'[1]ดำเนินงานครุภัณฑ์ 310061ยั่งยืน'!E115</f>
        <v xml:space="preserve"> งบดำเนินงาน (รายจ่ายลงทุน) 6811220</v>
      </c>
      <c r="C9" s="262" t="str">
        <f>+'[1]ดำเนินงานครุภัณฑ์ 310061ยั่งยืน'!D115</f>
        <v>6811220</v>
      </c>
      <c r="D9" s="263">
        <f>+D10</f>
        <v>1406002.5</v>
      </c>
      <c r="E9" s="263">
        <f t="shared" si="1"/>
        <v>0</v>
      </c>
      <c r="F9" s="263">
        <f t="shared" si="1"/>
        <v>0</v>
      </c>
      <c r="G9" s="263"/>
      <c r="H9" s="263">
        <f t="shared" si="1"/>
        <v>0</v>
      </c>
      <c r="I9" s="263">
        <f t="shared" si="1"/>
        <v>0</v>
      </c>
      <c r="J9" s="263">
        <f t="shared" si="1"/>
        <v>1406002.5</v>
      </c>
      <c r="K9" s="263">
        <f t="shared" si="1"/>
        <v>0</v>
      </c>
    </row>
    <row r="10" spans="1:11" ht="21" customHeight="1" x14ac:dyDescent="0.25">
      <c r="A10" s="264" t="s">
        <v>35</v>
      </c>
      <c r="B10" s="980" t="str">
        <f>+'[1]ดำเนินงานครุภัณฑ์ 310061ยั่งยืน'!E116</f>
        <v xml:space="preserve">ค่าใช้จ่ายในการดำเนินการเช่าใช้อุปกรณ์การเรียนการสอนสำหรับครูและนักเรียน ภายใต้โครงการส่งเสริมการเรียนรู้ขั้นพื้นฐานทุกที่ทุกเวลา  ประจำปีงบประมาณ พ.ศ. 2568 </v>
      </c>
      <c r="C10" s="265" t="str">
        <f>+'[1]ดำเนินงานครุภัณฑ์ 310061ยั่งยืน'!D116</f>
        <v>ศธ 04002/ว41897 ลว.1 ส.ค. 68 โอนครั้งที่ 802</v>
      </c>
      <c r="D10" s="266">
        <f>SUM(D11:D13)</f>
        <v>1406002.5</v>
      </c>
      <c r="E10" s="266">
        <f t="shared" ref="E10:J10" si="2">SUM(E11:E13)</f>
        <v>0</v>
      </c>
      <c r="F10" s="266">
        <f t="shared" si="2"/>
        <v>0</v>
      </c>
      <c r="G10" s="266"/>
      <c r="H10" s="266">
        <f t="shared" si="2"/>
        <v>0</v>
      </c>
      <c r="I10" s="266">
        <f t="shared" si="2"/>
        <v>0</v>
      </c>
      <c r="J10" s="266">
        <f t="shared" si="2"/>
        <v>1406002.5</v>
      </c>
      <c r="K10" s="266">
        <f t="shared" ref="K10" si="3">SUM(K11:K12)</f>
        <v>0</v>
      </c>
    </row>
    <row r="11" spans="1:11" ht="21" customHeight="1" x14ac:dyDescent="0.25">
      <c r="A11" s="267" t="s">
        <v>56</v>
      </c>
      <c r="B11" s="981" t="str">
        <f>+'[1]ดำเนินงานครุภัณฑ์ 310061ยั่งยืน'!E117</f>
        <v>PO4100722499</v>
      </c>
      <c r="C11" s="268" t="s">
        <v>212</v>
      </c>
      <c r="D11" s="269">
        <f>+'[1]ดำเนินงานครุภัณฑ์ 310061ยั่งยืน'!F125</f>
        <v>1406002.5</v>
      </c>
      <c r="E11" s="269">
        <f>+'[1]ดำเนินงานครุภัณฑ์ 310061ยั่งยืน'!G125</f>
        <v>0</v>
      </c>
      <c r="F11" s="269">
        <f>+'[1]ดำเนินงานครุภัณฑ์ 310061ยั่งยืน'!H125</f>
        <v>0</v>
      </c>
      <c r="G11" s="269">
        <f>+'[1]ดำเนินงานครุภัณฑ์ 310061ยั่งยืน'!I125</f>
        <v>0</v>
      </c>
      <c r="H11" s="269">
        <f>+'[1]ดำเนินงานครุภัณฑ์ 310061ยั่งยืน'!J125</f>
        <v>0</v>
      </c>
      <c r="I11" s="269">
        <f>+'[1]ดำเนินงานครุภัณฑ์ 310061ยั่งยืน'!K125</f>
        <v>0</v>
      </c>
      <c r="J11" s="269">
        <f>+'[1]ดำเนินงานครุภัณฑ์ 310061ยั่งยืน'!L125</f>
        <v>1406002.5</v>
      </c>
      <c r="K11" s="269">
        <f>+D11-E11-F11-G11-H11-I11-J11</f>
        <v>0</v>
      </c>
    </row>
    <row r="12" spans="1:11" ht="21" hidden="1" customHeight="1" x14ac:dyDescent="0.25">
      <c r="A12" s="267" t="s">
        <v>57</v>
      </c>
      <c r="B12" s="981"/>
      <c r="C12" s="270"/>
      <c r="D12" s="269">
        <f>+'[1]ดำเนินงานครุภัณฑ์ 310061ยั่งยืน'!F16</f>
        <v>0</v>
      </c>
      <c r="E12" s="269">
        <f>+'[1]ดำเนินงานครุภัณฑ์ 310061ยั่งยืน'!G16</f>
        <v>0</v>
      </c>
      <c r="F12" s="269">
        <f>+'[1]ดำเนินงานครุภัณฑ์ 310061ยั่งยืน'!H16</f>
        <v>0</v>
      </c>
      <c r="G12" s="269">
        <f>+'[1]ดำเนินงานครุภัณฑ์ 310061ยั่งยืน'!I16</f>
        <v>0</v>
      </c>
      <c r="H12" s="269">
        <f>+'[1]ดำเนินงานครุภัณฑ์ 310061ยั่งยืน'!J16</f>
        <v>0</v>
      </c>
      <c r="I12" s="269">
        <f>+'[1]ดำเนินงานครุภัณฑ์ 310061ยั่งยืน'!K16</f>
        <v>0</v>
      </c>
      <c r="J12" s="269">
        <f>+'[1]ดำเนินงานครุภัณฑ์ 310061ยั่งยืน'!L16</f>
        <v>0</v>
      </c>
      <c r="K12" s="269">
        <f>+D12-E12-F12-G12-H12-I12-J12</f>
        <v>0</v>
      </c>
    </row>
    <row r="13" spans="1:11" ht="21" hidden="1" customHeight="1" x14ac:dyDescent="0.25">
      <c r="A13" s="267" t="s">
        <v>58</v>
      </c>
      <c r="B13" s="981"/>
      <c r="C13" s="270"/>
      <c r="D13" s="269">
        <f>+'[1]ดำเนินงานครุภัณฑ์ 310061ยั่งยืน'!F21</f>
        <v>0</v>
      </c>
      <c r="E13" s="269">
        <f>+'[1]ดำเนินงานครุภัณฑ์ 310061ยั่งยืน'!G21</f>
        <v>0</v>
      </c>
      <c r="F13" s="269">
        <f>+'[1]ดำเนินงานครุภัณฑ์ 310061ยั่งยืน'!H21</f>
        <v>0</v>
      </c>
      <c r="G13" s="269"/>
      <c r="H13" s="269">
        <f>+'[1]ดำเนินงานครุภัณฑ์ 310061ยั่งยืน'!I21</f>
        <v>0</v>
      </c>
      <c r="I13" s="269">
        <f>+'[1]ดำเนินงานครุภัณฑ์ 310061ยั่งยืน'!J21</f>
        <v>0</v>
      </c>
      <c r="J13" s="269">
        <f>+'[1]ดำเนินงานครุภัณฑ์ 310061ยั่งยืน'!K21</f>
        <v>0</v>
      </c>
      <c r="K13" s="269"/>
    </row>
    <row r="14" spans="1:11" ht="21" hidden="1" customHeight="1" x14ac:dyDescent="0.25">
      <c r="A14" s="255">
        <v>2</v>
      </c>
      <c r="B14" s="982" t="str">
        <f>+'[1]ดำเนินงานครุภัณฑ์ 310061ยั่งยืน'!E126</f>
        <v>โครงการโรงเรียนคุณภาพประจำตำบล</v>
      </c>
      <c r="C14" s="256" t="str">
        <f>+'[1]ดำเนินงานครุภัณฑ์ 310061ยั่งยืน'!D126</f>
        <v>20004 3100B600</v>
      </c>
      <c r="D14" s="257">
        <f>+D15</f>
        <v>0</v>
      </c>
      <c r="E14" s="257">
        <f t="shared" ref="E14:K14" si="4">+E15</f>
        <v>0</v>
      </c>
      <c r="F14" s="257">
        <f t="shared" si="4"/>
        <v>0</v>
      </c>
      <c r="G14" s="257"/>
      <c r="H14" s="257">
        <f t="shared" si="4"/>
        <v>0</v>
      </c>
      <c r="I14" s="257">
        <f t="shared" si="4"/>
        <v>0</v>
      </c>
      <c r="J14" s="257">
        <f t="shared" si="4"/>
        <v>0</v>
      </c>
      <c r="K14" s="257">
        <f t="shared" si="4"/>
        <v>0</v>
      </c>
    </row>
    <row r="15" spans="1:11" ht="21" hidden="1" customHeight="1" x14ac:dyDescent="0.25">
      <c r="A15" s="258">
        <v>2.1</v>
      </c>
      <c r="B15" s="344" t="str">
        <f>+'[1]ดำเนินงานครุภัณฑ์ 310061ยั่งยืน'!E127</f>
        <v>กิจกรรมการก่อสร้าง ปรับปรุง ซ่อมแซมอาคารเรียนและสิ่งก่อสร้างประกอบสำหรับโรงเรียนคุณภาพประจำตำบล</v>
      </c>
      <c r="C15" s="259" t="str">
        <f>+'[1]ดำเนินงานครุภัณฑ์ 310061ยั่งยืน'!D127</f>
        <v>20004 67000 7700000</v>
      </c>
      <c r="D15" s="260">
        <f>+D16+D36</f>
        <v>0</v>
      </c>
      <c r="E15" s="260">
        <f>+E16+E36</f>
        <v>0</v>
      </c>
      <c r="F15" s="260">
        <f>+F16+F36</f>
        <v>0</v>
      </c>
      <c r="G15" s="260"/>
      <c r="H15" s="260">
        <f>+H16+H36</f>
        <v>0</v>
      </c>
      <c r="I15" s="260">
        <f>+I16+I36</f>
        <v>0</v>
      </c>
      <c r="J15" s="260">
        <f>+J16+J36</f>
        <v>0</v>
      </c>
      <c r="K15" s="260">
        <f>+K16+K36</f>
        <v>0</v>
      </c>
    </row>
    <row r="16" spans="1:11" ht="21" hidden="1" customHeight="1" x14ac:dyDescent="0.25">
      <c r="A16" s="261"/>
      <c r="B16" s="979" t="str">
        <f>+'[1]ดำเนินงานครุภัณฑ์ 310061ยั่งยืน'!E128</f>
        <v>งบลงทุน ค่าสิ่งก่อสร้าง 6711320</v>
      </c>
      <c r="C16" s="262"/>
      <c r="D16" s="263">
        <f>+D17+D22+D25</f>
        <v>0</v>
      </c>
      <c r="E16" s="263">
        <f t="shared" ref="E16:K16" si="5">+E17+E22+E25</f>
        <v>0</v>
      </c>
      <c r="F16" s="263">
        <f t="shared" si="5"/>
        <v>0</v>
      </c>
      <c r="G16" s="263">
        <f t="shared" si="5"/>
        <v>0</v>
      </c>
      <c r="H16" s="263">
        <f t="shared" si="5"/>
        <v>0</v>
      </c>
      <c r="I16" s="263">
        <f t="shared" si="5"/>
        <v>0</v>
      </c>
      <c r="J16" s="263">
        <f t="shared" si="5"/>
        <v>0</v>
      </c>
      <c r="K16" s="263">
        <f t="shared" si="5"/>
        <v>0</v>
      </c>
    </row>
    <row r="17" spans="1:11" ht="21" hidden="1" customHeight="1" x14ac:dyDescent="0.25">
      <c r="A17" s="271" t="s">
        <v>30</v>
      </c>
      <c r="B17" s="983" t="str">
        <f>+'[1]ดำเนินงานครุภัณฑ์ 310061ยั่งยืน'!E129</f>
        <v>ปรับปรุงซ่อมแซมอาคารเรียนอาคารประกอบและสิ่งก่อสร้างอื่น</v>
      </c>
      <c r="C17" s="272" t="str">
        <f>+'[1]ดำเนินงานครุภัณฑ์ 310061ยั่งยืน'!D129</f>
        <v>ศธ04002/ว1787 ลว.7 พค 67 โอนครั้งที่ 5</v>
      </c>
      <c r="D17" s="9">
        <f>SUM(D18:D21)</f>
        <v>0</v>
      </c>
      <c r="E17" s="9">
        <f t="shared" ref="E17:J17" si="6">SUM(E18:E21)</f>
        <v>0</v>
      </c>
      <c r="F17" s="9">
        <f t="shared" si="6"/>
        <v>0</v>
      </c>
      <c r="G17" s="9">
        <f t="shared" si="6"/>
        <v>0</v>
      </c>
      <c r="H17" s="9">
        <f t="shared" si="6"/>
        <v>0</v>
      </c>
      <c r="I17" s="9">
        <f t="shared" si="6"/>
        <v>0</v>
      </c>
      <c r="J17" s="9">
        <f t="shared" si="6"/>
        <v>0</v>
      </c>
      <c r="K17" s="9">
        <f>SUM(K18:K21)</f>
        <v>0</v>
      </c>
    </row>
    <row r="18" spans="1:11" ht="21" hidden="1" customHeight="1" x14ac:dyDescent="0.25">
      <c r="A18" s="273" t="s">
        <v>56</v>
      </c>
      <c r="B18" s="274" t="str">
        <f>+'[1]ดำเนินงานครุภัณฑ์ 310061ยั่งยืน'!E130</f>
        <v>วัดมงคลรัตน์</v>
      </c>
      <c r="C18" s="275" t="str">
        <f>+'[1]ดำเนินงานครุภัณฑ์ 310061ยั่งยืน'!D130</f>
        <v>200043100B6003211500</v>
      </c>
      <c r="D18" s="276">
        <f>+'[1]ดำเนินงานครุภัณฑ์ 310061ยั่งยืน'!F134</f>
        <v>0</v>
      </c>
      <c r="E18" s="276">
        <f>+'[1]ดำเนินงานครุภัณฑ์ 310061ยั่งยืน'!G134</f>
        <v>0</v>
      </c>
      <c r="F18" s="276">
        <f>+'[1]ดำเนินงานครุภัณฑ์ 310061ยั่งยืน'!H134</f>
        <v>0</v>
      </c>
      <c r="G18" s="276">
        <f>+'[1]ดำเนินงานครุภัณฑ์ 310061ยั่งยืน'!I134</f>
        <v>0</v>
      </c>
      <c r="H18" s="276">
        <f>+'[1]ดำเนินงานครุภัณฑ์ 310061ยั่งยืน'!J134</f>
        <v>0</v>
      </c>
      <c r="I18" s="276">
        <f>+'[1]ดำเนินงานครุภัณฑ์ 310061ยั่งยืน'!K134</f>
        <v>0</v>
      </c>
      <c r="J18" s="276">
        <f>+'[1]ดำเนินงานครุภัณฑ์ 310061ยั่งยืน'!L134</f>
        <v>0</v>
      </c>
      <c r="K18" s="276">
        <f>+D18-E18-F18-G18-H18-I18-J18</f>
        <v>0</v>
      </c>
    </row>
    <row r="19" spans="1:11" ht="21" hidden="1" customHeight="1" x14ac:dyDescent="0.25">
      <c r="A19" s="273"/>
      <c r="B19" s="274"/>
      <c r="C19" s="277">
        <f>+'[1]ดำเนินงานครุภัณฑ์ 310061ยั่งยืน'!C130</f>
        <v>4100408104</v>
      </c>
      <c r="D19" s="276"/>
      <c r="E19" s="276"/>
      <c r="F19" s="276"/>
      <c r="G19" s="276"/>
      <c r="H19" s="276"/>
      <c r="I19" s="276"/>
      <c r="J19" s="276"/>
      <c r="K19" s="276"/>
    </row>
    <row r="20" spans="1:11" ht="42" hidden="1" customHeight="1" x14ac:dyDescent="0.25">
      <c r="A20" s="273" t="s">
        <v>57</v>
      </c>
      <c r="B20" s="274" t="str">
        <f>+'[1]ดำเนินงานครุภัณฑ์ 310061ยั่งยืน'!E135</f>
        <v>วัดสุวรรณ</v>
      </c>
      <c r="C20" s="275" t="str">
        <f>+'[1]ดำเนินงานครุภัณฑ์ 310061ยั่งยืน'!D135</f>
        <v>200043100B6003211501</v>
      </c>
      <c r="D20" s="276">
        <f>+'[1]ดำเนินงานครุภัณฑ์ 310061ยั่งยืน'!F139</f>
        <v>0</v>
      </c>
      <c r="E20" s="276">
        <f>+'[1]ดำเนินงานครุภัณฑ์ 310061ยั่งยืน'!G139</f>
        <v>0</v>
      </c>
      <c r="F20" s="276">
        <f>+'[1]ดำเนินงานครุภัณฑ์ 310061ยั่งยืน'!H139</f>
        <v>0</v>
      </c>
      <c r="G20" s="276">
        <f>+'[1]ดำเนินงานครุภัณฑ์ 310061ยั่งยืน'!I139</f>
        <v>0</v>
      </c>
      <c r="H20" s="276">
        <f>+'[1]ดำเนินงานครุภัณฑ์ 310061ยั่งยืน'!J139</f>
        <v>0</v>
      </c>
      <c r="I20" s="276">
        <f>+'[1]ดำเนินงานครุภัณฑ์ 310061ยั่งยืน'!K139</f>
        <v>0</v>
      </c>
      <c r="J20" s="276">
        <f>+'[1]ดำเนินงานครุภัณฑ์ 310061ยั่งยืน'!L139</f>
        <v>0</v>
      </c>
      <c r="K20" s="276">
        <f>+D20-E20-F20-G20-H20-I20-J20</f>
        <v>0</v>
      </c>
    </row>
    <row r="21" spans="1:11" ht="21" hidden="1" customHeight="1" x14ac:dyDescent="0.25">
      <c r="A21" s="267"/>
      <c r="B21" s="274"/>
      <c r="C21" s="277">
        <f>+'[1]ดำเนินงานครุภัณฑ์ 310061ยั่งยืน'!C135</f>
        <v>4100409854</v>
      </c>
      <c r="D21" s="276"/>
      <c r="E21" s="276"/>
      <c r="F21" s="276"/>
      <c r="G21" s="276"/>
      <c r="H21" s="276"/>
      <c r="I21" s="276"/>
      <c r="J21" s="276"/>
      <c r="K21" s="276"/>
    </row>
    <row r="22" spans="1:11" ht="21" hidden="1" customHeight="1" x14ac:dyDescent="0.25">
      <c r="A22" s="271" t="s">
        <v>31</v>
      </c>
      <c r="B22" s="983" t="str">
        <f>+'[1]ดำเนินงานครุภัณฑ์ 310061ยั่งยืน'!E140</f>
        <v xml:space="preserve">ค่าก่อสร้าง ปรับปรุงซ่อมแซมอาคารเรียนอาคารประกอบและสิ่งก่อสร้างอื่นที่ชำรุดทรุดโทรม และที่ประสบอุบัติภัย   </v>
      </c>
      <c r="C22" s="374" t="str">
        <f>+'[1]ดำเนินงานครุภัณฑ์ 310061ยั่งยืน'!D140</f>
        <v>ศธ04002/ว   ลว.27 กย 67 โอนครั้งที่ 450</v>
      </c>
      <c r="D22" s="9">
        <f>+D23</f>
        <v>0</v>
      </c>
      <c r="E22" s="9">
        <f t="shared" ref="E22:K22" si="7">+E23</f>
        <v>0</v>
      </c>
      <c r="F22" s="9">
        <f t="shared" si="7"/>
        <v>0</v>
      </c>
      <c r="G22" s="9"/>
      <c r="H22" s="9">
        <f t="shared" si="7"/>
        <v>0</v>
      </c>
      <c r="I22" s="9">
        <f t="shared" si="7"/>
        <v>0</v>
      </c>
      <c r="J22" s="9">
        <f t="shared" si="7"/>
        <v>0</v>
      </c>
      <c r="K22" s="9">
        <f t="shared" si="7"/>
        <v>0</v>
      </c>
    </row>
    <row r="23" spans="1:11" ht="21" hidden="1" customHeight="1" x14ac:dyDescent="0.25">
      <c r="A23" s="273" t="s">
        <v>56</v>
      </c>
      <c r="B23" s="274" t="str">
        <f>+'[1]ดำเนินงานครุภัณฑ์ 310061ยั่งยืน'!E141</f>
        <v>วัดราษฎรบำรุง</v>
      </c>
      <c r="C23" s="275" t="str">
        <f>+'[1]ดำเนินงานครุภัณฑ์ 310061ยั่งยืน'!D141</f>
        <v xml:space="preserve">20004 3100B600 321ZZZZ                               </v>
      </c>
      <c r="D23" s="276">
        <f>+'[1]ดำเนินงานครุภัณฑ์ 310061ยั่งยืน'!F145</f>
        <v>0</v>
      </c>
      <c r="E23" s="276">
        <f>+'[1]ดำเนินงานครุภัณฑ์ 310061ยั่งยืน'!G145</f>
        <v>0</v>
      </c>
      <c r="F23" s="276">
        <f>+'[1]ดำเนินงานครุภัณฑ์ 310061ยั่งยืน'!H145</f>
        <v>0</v>
      </c>
      <c r="G23" s="276">
        <f>+'[1]ดำเนินงานครุภัณฑ์ 310061ยั่งยืน'!I145</f>
        <v>0</v>
      </c>
      <c r="H23" s="276">
        <f>+'[1]ดำเนินงานครุภัณฑ์ 310061ยั่งยืน'!J145</f>
        <v>0</v>
      </c>
      <c r="I23" s="276">
        <f>+'[1]ดำเนินงานครุภัณฑ์ 310061ยั่งยืน'!K145</f>
        <v>0</v>
      </c>
      <c r="J23" s="276">
        <f>+'[1]ดำเนินงานครุภัณฑ์ 310061ยั่งยืน'!L145</f>
        <v>0</v>
      </c>
      <c r="K23" s="276">
        <f>+D23-E23-F23-G23-H23-I23-J23</f>
        <v>0</v>
      </c>
    </row>
    <row r="24" spans="1:11" ht="15.75" hidden="1" customHeight="1" x14ac:dyDescent="0.25">
      <c r="A24" s="273"/>
      <c r="B24" s="274"/>
      <c r="C24" s="277">
        <f>+'[1]ดำเนินงานครุภัณฑ์ 310061ยั่งยืน'!C141</f>
        <v>4100306259</v>
      </c>
      <c r="D24" s="276"/>
      <c r="E24" s="276"/>
      <c r="F24" s="276"/>
      <c r="G24" s="276"/>
      <c r="H24" s="276"/>
      <c r="I24" s="276"/>
      <c r="J24" s="276"/>
      <c r="K24" s="276"/>
    </row>
    <row r="25" spans="1:11" ht="21" hidden="1" customHeight="1" x14ac:dyDescent="0.25">
      <c r="A25" s="389" t="s">
        <v>32</v>
      </c>
      <c r="B25" s="984" t="str">
        <f>+'[1]ดำเนินงานครุภัณฑ์ 310061ยั่งยืน'!E146</f>
        <v xml:space="preserve">อาคารเรียนอนุบาล ขนาด 2 ห้องเรียน </v>
      </c>
      <c r="C25" s="278" t="str">
        <f>+'[1]ดำเนินงานครุภัณฑ์ 310061ยั่งยืน'!D146</f>
        <v>ศธ 04002/ว1787 ลว.7 พค 67 โอนครั้งที่ 5</v>
      </c>
      <c r="D25" s="257">
        <f>+D26</f>
        <v>0</v>
      </c>
      <c r="E25" s="257">
        <f t="shared" ref="E25:K25" si="8">+E26</f>
        <v>0</v>
      </c>
      <c r="F25" s="257">
        <f t="shared" si="8"/>
        <v>0</v>
      </c>
      <c r="G25" s="257"/>
      <c r="H25" s="257">
        <f t="shared" si="8"/>
        <v>0</v>
      </c>
      <c r="I25" s="257">
        <f t="shared" si="8"/>
        <v>0</v>
      </c>
      <c r="J25" s="257">
        <f t="shared" si="8"/>
        <v>0</v>
      </c>
      <c r="K25" s="257">
        <f t="shared" si="8"/>
        <v>0</v>
      </c>
    </row>
    <row r="26" spans="1:11" ht="21" hidden="1" customHeight="1" x14ac:dyDescent="0.25">
      <c r="A26" s="273" t="s">
        <v>56</v>
      </c>
      <c r="B26" s="274" t="str">
        <f>+'[1]ดำเนินงานครุภัณฑ์ 310061ยั่งยืน'!E147</f>
        <v>โรงเรียนนิกรราษฎร์บํารุงวิทย์</v>
      </c>
      <c r="C26" s="275" t="str">
        <f>+'[1]ดำเนินงานครุภัณฑ์ 310061ยั่งยืน'!D147</f>
        <v>200043100B6003211498</v>
      </c>
      <c r="D26" s="276">
        <f>+'[1]ดำเนินงานครุภัณฑ์ 310061ยั่งยืน'!F171</f>
        <v>0</v>
      </c>
      <c r="E26" s="276">
        <f>+'[1]ดำเนินงานครุภัณฑ์ 310061ยั่งยืน'!G171</f>
        <v>0</v>
      </c>
      <c r="F26" s="276">
        <f>+'[1]ดำเนินงานครุภัณฑ์ 310061ยั่งยืน'!H171</f>
        <v>0</v>
      </c>
      <c r="G26" s="276">
        <f>+'[1]ดำเนินงานครุภัณฑ์ 310061ยั่งยืน'!I171</f>
        <v>0</v>
      </c>
      <c r="H26" s="276">
        <f>+'[1]ดำเนินงานครุภัณฑ์ 310061ยั่งยืน'!J171</f>
        <v>0</v>
      </c>
      <c r="I26" s="276">
        <f>+'[1]ดำเนินงานครุภัณฑ์ 310061ยั่งยืน'!K171</f>
        <v>0</v>
      </c>
      <c r="J26" s="276">
        <f>+'[1]ดำเนินงานครุภัณฑ์ 310061ยั่งยืน'!L171</f>
        <v>0</v>
      </c>
      <c r="K26" s="276">
        <f>+D26-E26-F26-G26-H26-I26-J26</f>
        <v>0</v>
      </c>
    </row>
    <row r="27" spans="1:11" ht="21" hidden="1" customHeight="1" x14ac:dyDescent="0.25">
      <c r="A27" s="273"/>
      <c r="B27" s="274"/>
      <c r="C27" s="277">
        <f>+'[1]ดำเนินงานครุภัณฑ์ 310061ยั่งยืน'!C147</f>
        <v>4100432393</v>
      </c>
      <c r="D27" s="276"/>
      <c r="E27" s="276"/>
      <c r="F27" s="276"/>
      <c r="G27" s="276"/>
      <c r="H27" s="276"/>
      <c r="I27" s="276"/>
      <c r="J27" s="276"/>
      <c r="K27" s="276"/>
    </row>
    <row r="28" spans="1:11" ht="15" hidden="1" customHeight="1" x14ac:dyDescent="0.25">
      <c r="A28" s="261"/>
      <c r="B28" s="979" t="s">
        <v>161</v>
      </c>
      <c r="C28" s="279">
        <f>+'[1]ดำเนินงานครุภัณฑ์ 310061ยั่งยืน'!D23</f>
        <v>0</v>
      </c>
      <c r="D28" s="263">
        <f>+D31+D33+D35</f>
        <v>0</v>
      </c>
      <c r="E28" s="263">
        <f t="shared" ref="E28:K28" si="9">+E31+E33+E35</f>
        <v>0</v>
      </c>
      <c r="F28" s="263">
        <f t="shared" si="9"/>
        <v>0</v>
      </c>
      <c r="G28" s="263"/>
      <c r="H28" s="263">
        <f t="shared" si="9"/>
        <v>0</v>
      </c>
      <c r="I28" s="263">
        <f t="shared" si="9"/>
        <v>0</v>
      </c>
      <c r="J28" s="263">
        <f t="shared" si="9"/>
        <v>0</v>
      </c>
      <c r="K28" s="263">
        <f t="shared" si="9"/>
        <v>0</v>
      </c>
    </row>
    <row r="29" spans="1:11" ht="15" hidden="1" customHeight="1" x14ac:dyDescent="0.25">
      <c r="A29" s="255">
        <f>+'[1]งบกัน67 350002'!A36</f>
        <v>0</v>
      </c>
      <c r="B29" s="280" t="str">
        <f>+'[1]ดำเนินงานครุภัณฑ์ 310061ยั่งยืน'!E22</f>
        <v>งบลงทุน ค่าครุภัณฑ์ 6611310</v>
      </c>
      <c r="C29" s="281">
        <f>+'[1]ดำเนินงานครุภัณฑ์ 310061ยั่งยืน'!C22</f>
        <v>0</v>
      </c>
      <c r="D29" s="257">
        <f>+D30</f>
        <v>0</v>
      </c>
      <c r="E29" s="257">
        <f t="shared" ref="E29:K31" si="10">+E30</f>
        <v>0</v>
      </c>
      <c r="F29" s="257">
        <f t="shared" si="10"/>
        <v>0</v>
      </c>
      <c r="G29" s="257"/>
      <c r="H29" s="257">
        <f t="shared" si="10"/>
        <v>0</v>
      </c>
      <c r="I29" s="257">
        <f t="shared" si="10"/>
        <v>0</v>
      </c>
      <c r="J29" s="257">
        <f t="shared" si="10"/>
        <v>0</v>
      </c>
      <c r="K29" s="257">
        <f t="shared" si="10"/>
        <v>0</v>
      </c>
    </row>
    <row r="30" spans="1:11" ht="15" hidden="1" customHeight="1" x14ac:dyDescent="0.25">
      <c r="A30" s="267">
        <f>+'[1]ดำเนินงานครุภัณฑ์ 310061ยั่งยืน'!A23</f>
        <v>0</v>
      </c>
      <c r="B30" s="274" t="str">
        <f>+'[1]ดำเนินงานครุภัณฑ์ 310061ยั่งยืน'!E23</f>
        <v>ครุภัณฑ์สำนักงาน 120601</v>
      </c>
      <c r="C30" s="26" t="str">
        <f>+'[1]ดำเนินงานครุภัณฑ์ 310061ยั่งยืน'!D22</f>
        <v>6611310</v>
      </c>
      <c r="D30" s="276">
        <f>+'[1]ดำเนินงานครุภัณฑ์ 310061ยั่งยืน'!F27</f>
        <v>0</v>
      </c>
      <c r="E30" s="276">
        <f>+'[1]ดำเนินงานครุภัณฑ์ 310061ยั่งยืน'!G27</f>
        <v>0</v>
      </c>
      <c r="F30" s="276">
        <f>+'[1]ดำเนินงานครุภัณฑ์ 310061ยั่งยืน'!H27</f>
        <v>0</v>
      </c>
      <c r="G30" s="276"/>
      <c r="H30" s="276">
        <f>+'[1]ดำเนินงานครุภัณฑ์ 310061ยั่งยืน'!I27</f>
        <v>0</v>
      </c>
      <c r="I30" s="276">
        <f>+'[1]ดำเนินงานครุภัณฑ์ 310061ยั่งยืน'!J27</f>
        <v>0</v>
      </c>
      <c r="J30" s="276">
        <f>+'[1]ดำเนินงานครุภัณฑ์ 310061ยั่งยืน'!K27</f>
        <v>0</v>
      </c>
      <c r="K30" s="276">
        <f>+'[1]ดำเนินงานครุภัณฑ์ 310061ยั่งยืน'!L27</f>
        <v>0</v>
      </c>
    </row>
    <row r="31" spans="1:11" ht="15" hidden="1" customHeight="1" x14ac:dyDescent="0.25">
      <c r="A31" s="255" t="str">
        <f>+'[1]งบกัน67 350002'!A38</f>
        <v>1.1.1</v>
      </c>
      <c r="B31" s="280" t="str">
        <f>+'[1]ดำเนินงานครุภัณฑ์ 310061ยั่งยืน'!E24</f>
        <v xml:space="preserve">เครื่องปรับอากาศแบบตั้งพื้นหรือแขวน (ระบบ INVERTER) ขนาด 20,000 บีทียู       </v>
      </c>
      <c r="C31" s="281" t="str">
        <f>+'[1]ดำเนินงานครุภัณฑ์ 310061ยั่งยืน'!C24</f>
        <v>โอนเปลี่ยนแปลงครั้งที่ 1/66 บท.กลุ่มนโยบายและแผน  ที่ ศธ 04087/1957 ลว. 28 กย 66</v>
      </c>
      <c r="D31" s="257">
        <f>+D32</f>
        <v>0</v>
      </c>
      <c r="E31" s="257">
        <f t="shared" si="10"/>
        <v>0</v>
      </c>
      <c r="F31" s="257">
        <f t="shared" si="10"/>
        <v>0</v>
      </c>
      <c r="G31" s="257"/>
      <c r="H31" s="257">
        <f t="shared" si="10"/>
        <v>0</v>
      </c>
      <c r="I31" s="257">
        <f t="shared" si="10"/>
        <v>0</v>
      </c>
      <c r="J31" s="257">
        <f t="shared" si="10"/>
        <v>0</v>
      </c>
      <c r="K31" s="257">
        <f t="shared" si="10"/>
        <v>0</v>
      </c>
    </row>
    <row r="32" spans="1:11" ht="15" hidden="1" customHeight="1" x14ac:dyDescent="0.25">
      <c r="A32" s="267" t="str">
        <f>+'[1]ดำเนินงานครุภัณฑ์ 310061ยั่งยืน'!A25</f>
        <v>1)</v>
      </c>
      <c r="B32" s="274" t="str">
        <f>+'[1]ดำเนินงานครุภัณฑ์ 310061ยั่งยืน'!E25</f>
        <v>สพป.ปท.2</v>
      </c>
      <c r="C32" s="26" t="str">
        <f>+'[1]ดำเนินงานครุภัณฑ์ 310061ยั่งยืน'!D24</f>
        <v>20004 31006100 3110010</v>
      </c>
      <c r="D32" s="276">
        <f>+'[1]ดำเนินงานครุภัณฑ์ 310061ยั่งยืน'!F29</f>
        <v>0</v>
      </c>
      <c r="E32" s="276">
        <f>+'[1]ดำเนินงานครุภัณฑ์ 310061ยั่งยืน'!G29</f>
        <v>0</v>
      </c>
      <c r="F32" s="276">
        <f>+'[1]ดำเนินงานครุภัณฑ์ 310061ยั่งยืน'!H29</f>
        <v>0</v>
      </c>
      <c r="G32" s="276"/>
      <c r="H32" s="276">
        <f>+'[1]ดำเนินงานครุภัณฑ์ 310061ยั่งยืน'!I29</f>
        <v>0</v>
      </c>
      <c r="I32" s="276">
        <f>+'[1]ดำเนินงานครุภัณฑ์ 310061ยั่งยืน'!J29</f>
        <v>0</v>
      </c>
      <c r="J32" s="276">
        <f>+'[1]ดำเนินงานครุภัณฑ์ 310061ยั่งยืน'!K29</f>
        <v>0</v>
      </c>
      <c r="K32" s="276">
        <f>+'[1]ดำเนินงานครุภัณฑ์ 310061ยั่งยืน'!L29</f>
        <v>0</v>
      </c>
    </row>
    <row r="33" spans="1:11" ht="15" hidden="1" customHeight="1" x14ac:dyDescent="0.25">
      <c r="A33" s="255">
        <f>+'[1]ดำเนินงานครุภัณฑ์ 310061ยั่งยืน'!A30</f>
        <v>2</v>
      </c>
      <c r="B33" s="282" t="str">
        <f>+'[1]ดำเนินงานครุภัณฑ์ 310061ยั่งยืน'!E30</f>
        <v xml:space="preserve">เครื่องปรับอากาศแบบติดผนัง (ระบบ INVERTER) ขนาด 18,000 บีทียู       </v>
      </c>
      <c r="C33" s="281" t="str">
        <f>+'[1]ดำเนินงานครุภัณฑ์ 310061ยั่งยืน'!C30</f>
        <v>โอนเปลี่ยนแปลงครั้งที่ 1/66 บท.กลุ่มนโยบายและแผน  ที่ ศธ 04087/1957 ลว. 28 กย 66</v>
      </c>
      <c r="D33" s="257">
        <f>+D34</f>
        <v>0</v>
      </c>
      <c r="E33" s="257">
        <f t="shared" ref="E33:J33" si="11">+E34</f>
        <v>0</v>
      </c>
      <c r="F33" s="257">
        <f t="shared" si="11"/>
        <v>0</v>
      </c>
      <c r="G33" s="257"/>
      <c r="H33" s="257">
        <f t="shared" si="11"/>
        <v>0</v>
      </c>
      <c r="I33" s="257">
        <f t="shared" si="11"/>
        <v>0</v>
      </c>
      <c r="J33" s="257">
        <f t="shared" si="11"/>
        <v>0</v>
      </c>
      <c r="K33" s="257">
        <f>+K34</f>
        <v>0</v>
      </c>
    </row>
    <row r="34" spans="1:11" ht="42" hidden="1" customHeight="1" x14ac:dyDescent="0.25">
      <c r="A34" s="267" t="str">
        <f>+'[1]ดำเนินงานครุภัณฑ์ 310061ยั่งยืน'!A31</f>
        <v>1)</v>
      </c>
      <c r="B34" s="283" t="str">
        <f>+'[1]ดำเนินงานครุภัณฑ์ 310061ยั่งยืน'!E31</f>
        <v>สพป.ปท.2</v>
      </c>
      <c r="C34" s="284" t="str">
        <f>+'[1]ดำเนินงานครุภัณฑ์ 310061ยั่งยืน'!D30</f>
        <v>20005 31006100 3110011</v>
      </c>
      <c r="D34" s="285">
        <f>+'[1]ดำเนินงานครุภัณฑ์ 310061ยั่งยืน'!F34</f>
        <v>0</v>
      </c>
      <c r="E34" s="285">
        <f>+'[1]ดำเนินงานครุภัณฑ์ 310061ยั่งยืน'!G34</f>
        <v>0</v>
      </c>
      <c r="F34" s="285">
        <f>+'[1]ดำเนินงานครุภัณฑ์ 310061ยั่งยืน'!H34</f>
        <v>0</v>
      </c>
      <c r="G34" s="285"/>
      <c r="H34" s="285">
        <f>+'[1]ดำเนินงานครุภัณฑ์ 310061ยั่งยืน'!I34</f>
        <v>0</v>
      </c>
      <c r="I34" s="285">
        <f>+'[1]ดำเนินงานครุภัณฑ์ 310061ยั่งยืน'!J34</f>
        <v>0</v>
      </c>
      <c r="J34" s="285">
        <f>+'[1]ดำเนินงานครุภัณฑ์ 310061ยั่งยืน'!K34</f>
        <v>0</v>
      </c>
      <c r="K34" s="285">
        <f>+'[1]ดำเนินงานครุภัณฑ์ 310061ยั่งยืน'!L34</f>
        <v>0</v>
      </c>
    </row>
    <row r="35" spans="1:11" ht="105" hidden="1" customHeight="1" x14ac:dyDescent="0.25">
      <c r="A35" s="255">
        <f>+'[1]ดำเนินงานครุภัณฑ์ 310061ยั่งยืน'!A35</f>
        <v>3</v>
      </c>
      <c r="B35" s="282" t="str">
        <f>+'[1]ดำเนินงานครุภัณฑ์ 310061ยั่งยืน'!E35</f>
        <v xml:space="preserve">โพเดียม </v>
      </c>
      <c r="C35" s="281" t="str">
        <f>+'[1]ดำเนินงานครุภัณฑ์ 310061ยั่งยืน'!C35</f>
        <v>โอนเปลี่ยนแปลงครั้งที่ 1/66 บท.กลุ่มนโยบายและแผน  ที่ ศธ 04087/1957 ลว. 28 กย 66</v>
      </c>
      <c r="D35" s="257">
        <f>+D36</f>
        <v>0</v>
      </c>
      <c r="E35" s="257">
        <f t="shared" ref="E35:K35" si="12">+E36</f>
        <v>0</v>
      </c>
      <c r="F35" s="257">
        <f t="shared" si="12"/>
        <v>0</v>
      </c>
      <c r="G35" s="257"/>
      <c r="H35" s="257">
        <f t="shared" si="12"/>
        <v>0</v>
      </c>
      <c r="I35" s="257">
        <f t="shared" si="12"/>
        <v>0</v>
      </c>
      <c r="J35" s="257">
        <f t="shared" si="12"/>
        <v>0</v>
      </c>
      <c r="K35" s="257">
        <f t="shared" si="12"/>
        <v>0</v>
      </c>
    </row>
    <row r="36" spans="1:11" ht="42" hidden="1" customHeight="1" x14ac:dyDescent="0.25">
      <c r="A36" s="267" t="str">
        <f>+'[1]ดำเนินงานครุภัณฑ์ 310061ยั่งยืน'!A36</f>
        <v>1)</v>
      </c>
      <c r="B36" s="283" t="str">
        <f>+'[1]ดำเนินงานครุภัณฑ์ 310061ยั่งยืน'!E36</f>
        <v>สพป.ปท.2</v>
      </c>
      <c r="C36" s="284" t="str">
        <f>+'[1]ดำเนินงานครุภัณฑ์ 310061ยั่งยืน'!D35</f>
        <v>20008 31006100 3110014</v>
      </c>
      <c r="D36" s="285">
        <f>+'[1]ดำเนินงานครุภัณฑ์ 310061ยั่งยืน'!F36</f>
        <v>0</v>
      </c>
      <c r="E36" s="285">
        <f>+'[1]ดำเนินงานครุภัณฑ์ 310061ยั่งยืน'!G39</f>
        <v>0</v>
      </c>
      <c r="F36" s="285">
        <f>+'[1]ดำเนินงานครุภัณฑ์ 310061ยั่งยืน'!H39</f>
        <v>0</v>
      </c>
      <c r="G36" s="285">
        <f>+'[1]ดำเนินงานครุภัณฑ์ 310061ยั่งยืน'!I39</f>
        <v>0</v>
      </c>
      <c r="H36" s="285">
        <f>+'[1]ดำเนินงานครุภัณฑ์ 310061ยั่งยืน'!J39</f>
        <v>0</v>
      </c>
      <c r="I36" s="285">
        <f>+'[1]ดำเนินงานครุภัณฑ์ 310061ยั่งยืน'!K39</f>
        <v>0</v>
      </c>
      <c r="J36" s="285">
        <f>+'[1]ดำเนินงานครุภัณฑ์ 310061ยั่งยืน'!L39</f>
        <v>0</v>
      </c>
      <c r="K36" s="285">
        <f>+'[1]ดำเนินงานครุภัณฑ์ 310061ยั่งยืน'!L36</f>
        <v>0</v>
      </c>
    </row>
    <row r="37" spans="1:11" ht="21" hidden="1" customHeight="1" x14ac:dyDescent="0.25">
      <c r="A37" s="261"/>
      <c r="B37" s="979" t="str">
        <f>+'[1]ดำเนินงานครุภัณฑ์ 310061ยั่งยืน'!E40</f>
        <v>ครุภัณฑ์โฆษณาและเผยแพร่ 120601</v>
      </c>
      <c r="C37" s="279">
        <f>+'[1]ดำเนินงานครุภัณฑ์ 310061ยั่งยืน'!D27</f>
        <v>0</v>
      </c>
      <c r="D37" s="263">
        <f>+D38+D40+D42</f>
        <v>0</v>
      </c>
      <c r="E37" s="263">
        <f t="shared" ref="E37:K37" si="13">+E38+E40+E42</f>
        <v>0</v>
      </c>
      <c r="F37" s="263">
        <f t="shared" si="13"/>
        <v>0</v>
      </c>
      <c r="G37" s="263"/>
      <c r="H37" s="263">
        <f t="shared" si="13"/>
        <v>0</v>
      </c>
      <c r="I37" s="263">
        <f t="shared" si="13"/>
        <v>0</v>
      </c>
      <c r="J37" s="263">
        <f t="shared" si="13"/>
        <v>0</v>
      </c>
      <c r="K37" s="263">
        <f t="shared" si="13"/>
        <v>0</v>
      </c>
    </row>
    <row r="38" spans="1:11" ht="21" hidden="1" customHeight="1" x14ac:dyDescent="0.25">
      <c r="A38" s="255">
        <f>+'[1]ดำเนินงานครุภัณฑ์ 310061ยั่งยืน'!A41</f>
        <v>1</v>
      </c>
      <c r="B38" s="280" t="str">
        <f>+'[1]ดำเนินงานครุภัณฑ์ 310061ยั่งยืน'!E41</f>
        <v xml:space="preserve">โทรทัศน์สีแอล อี ดี (LED TV) แบบ Smart TV ระดับความละเอียดจอภาพ 3840 x 2160 พิกเซล ขนาด 75 นิ้ว </v>
      </c>
      <c r="C38" s="281" t="str">
        <f>+'[1]ดำเนินงานครุภัณฑ์ 310061ยั่งยืน'!C41</f>
        <v>โอนเปลี่ยนแปลงครั้งที่ 1/66 บท.กลุ่มนโยบายและแผน  ที่ ศธ 04087/1957 ลว. 28 กย 66</v>
      </c>
      <c r="D38" s="257">
        <f>+D39</f>
        <v>0</v>
      </c>
      <c r="E38" s="257">
        <f t="shared" ref="E38:K38" si="14">+E39</f>
        <v>0</v>
      </c>
      <c r="F38" s="257">
        <f t="shared" si="14"/>
        <v>0</v>
      </c>
      <c r="G38" s="257"/>
      <c r="H38" s="257">
        <f t="shared" si="14"/>
        <v>0</v>
      </c>
      <c r="I38" s="257">
        <f t="shared" si="14"/>
        <v>0</v>
      </c>
      <c r="J38" s="257">
        <f t="shared" si="14"/>
        <v>0</v>
      </c>
      <c r="K38" s="257">
        <f t="shared" si="14"/>
        <v>0</v>
      </c>
    </row>
    <row r="39" spans="1:11" ht="21" hidden="1" customHeight="1" x14ac:dyDescent="0.25">
      <c r="A39" s="267" t="str">
        <f>+'[1]ดำเนินงานครุภัณฑ์ 310061ยั่งยืน'!A42</f>
        <v>1)</v>
      </c>
      <c r="B39" s="283" t="str">
        <f>+'[1]ดำเนินงานครุภัณฑ์ 310061ยั่งยืน'!E53</f>
        <v>สพป.ปท.2</v>
      </c>
      <c r="C39" s="284" t="str">
        <f>+'[1]ดำเนินงานครุภัณฑ์ 310061ยั่งยืน'!D41</f>
        <v>20007 31006100 3110012</v>
      </c>
      <c r="D39" s="285">
        <f>+'[1]ดำเนินงานครุภัณฑ์ 310061ยั่งยืน'!F46</f>
        <v>0</v>
      </c>
      <c r="E39" s="285">
        <f>+'[1]ดำเนินงานครุภัณฑ์ 310061ยั่งยืน'!G46</f>
        <v>0</v>
      </c>
      <c r="F39" s="285">
        <f>+'[1]ดำเนินงานครุภัณฑ์ 310061ยั่งยืน'!H46</f>
        <v>0</v>
      </c>
      <c r="G39" s="285"/>
      <c r="H39" s="285">
        <f>+'[1]ดำเนินงานครุภัณฑ์ 310061ยั่งยืน'!I46</f>
        <v>0</v>
      </c>
      <c r="I39" s="285">
        <f>+'[1]ดำเนินงานครุภัณฑ์ 310061ยั่งยืน'!J46</f>
        <v>0</v>
      </c>
      <c r="J39" s="285">
        <f>+'[1]ดำเนินงานครุภัณฑ์ 310061ยั่งยืน'!K46</f>
        <v>0</v>
      </c>
      <c r="K39" s="285">
        <f>+'[1]ดำเนินงานครุภัณฑ์ 310061ยั่งยืน'!L46</f>
        <v>0</v>
      </c>
    </row>
    <row r="40" spans="1:11" ht="21" hidden="1" customHeight="1" x14ac:dyDescent="0.25">
      <c r="A40" s="255">
        <f>+'[1]ดำเนินงานครุภัณฑ์ 310061ยั่งยืน'!A47</f>
        <v>2</v>
      </c>
      <c r="B40" s="282" t="str">
        <f>+'[1]ดำเนินงานครุภัณฑ์ 310061ยั่งยืน'!E47</f>
        <v xml:space="preserve">ไมโครโฟนไร้สาย </v>
      </c>
      <c r="C40" s="281" t="str">
        <f>+'[1]ดำเนินงานครุภัณฑ์ 310061ยั่งยืน'!C47</f>
        <v>โอนเปลี่ยนแปลงครั้งที่ 1/66 บท.กลุ่มนโยบายและแผน  ที่ ศธ 04087/1957 ลว. 28 กย 66</v>
      </c>
      <c r="D40" s="257">
        <f>+D41</f>
        <v>0</v>
      </c>
      <c r="E40" s="257">
        <f t="shared" ref="E40:K40" si="15">+E41</f>
        <v>0</v>
      </c>
      <c r="F40" s="257">
        <f t="shared" si="15"/>
        <v>0</v>
      </c>
      <c r="G40" s="257"/>
      <c r="H40" s="257">
        <f t="shared" si="15"/>
        <v>0</v>
      </c>
      <c r="I40" s="257">
        <f t="shared" si="15"/>
        <v>0</v>
      </c>
      <c r="J40" s="257">
        <f t="shared" si="15"/>
        <v>0</v>
      </c>
      <c r="K40" s="257">
        <f t="shared" si="15"/>
        <v>0</v>
      </c>
    </row>
    <row r="41" spans="1:11" ht="21" hidden="1" customHeight="1" x14ac:dyDescent="0.25">
      <c r="A41" s="267" t="str">
        <f>+'[1]ดำเนินงานครุภัณฑ์ 310061ยั่งยืน'!A48</f>
        <v>1)</v>
      </c>
      <c r="B41" s="283" t="str">
        <f>+'[1]ดำเนินงานครุภัณฑ์ 310061ยั่งยืน'!E48</f>
        <v>สพป.ปท.2</v>
      </c>
      <c r="C41" s="284" t="str">
        <f>+'[1]ดำเนินงานครุภัณฑ์ 310061ยั่งยืน'!D47</f>
        <v>20008 31006100 3110013</v>
      </c>
      <c r="D41" s="285">
        <f>+'[1]ดำเนินงานครุภัณฑ์ 310061ยั่งยืน'!F51</f>
        <v>0</v>
      </c>
      <c r="E41" s="285">
        <f>+'[1]ดำเนินงานครุภัณฑ์ 310061ยั่งยืน'!G51</f>
        <v>0</v>
      </c>
      <c r="F41" s="285">
        <f>+'[1]ดำเนินงานครุภัณฑ์ 310061ยั่งยืน'!H51</f>
        <v>0</v>
      </c>
      <c r="G41" s="285"/>
      <c r="H41" s="285">
        <f>+'[1]ดำเนินงานครุภัณฑ์ 310061ยั่งยืน'!I51</f>
        <v>0</v>
      </c>
      <c r="I41" s="285">
        <f>+'[1]ดำเนินงานครุภัณฑ์ 310061ยั่งยืน'!J51</f>
        <v>0</v>
      </c>
      <c r="J41" s="285">
        <f>+'[1]ดำเนินงานครุภัณฑ์ 310061ยั่งยืน'!K51</f>
        <v>0</v>
      </c>
      <c r="K41" s="285">
        <f>+'[1]ดำเนินงานครุภัณฑ์ 310061ยั่งยืน'!L51</f>
        <v>0</v>
      </c>
    </row>
    <row r="42" spans="1:11" ht="21" hidden="1" customHeight="1" x14ac:dyDescent="0.25">
      <c r="A42" s="255">
        <f>+'[1]ดำเนินงานครุภัณฑ์ 310061ยั่งยืน'!A52</f>
        <v>3</v>
      </c>
      <c r="B42" s="282" t="str">
        <f>+'[1]ดำเนินงานครุภัณฑ์ 310061ยั่งยืน'!E52</f>
        <v xml:space="preserve">เครื่องมัลติมีเดีย โปรเจคเตอร์ ระดับ XGA ขนาด 5000 ANSI Lumens  </v>
      </c>
      <c r="C42" s="281" t="str">
        <f>+'[1]ดำเนินงานครุภัณฑ์ 310061ยั่งยืน'!C52</f>
        <v>โอนเปลี่ยนแปลงครั้งที่ 1/66 บท.กลุ่มนโยบายและแผน  ที่ ศธ 04087/1957 ลว. 28 กย 66</v>
      </c>
      <c r="D42" s="257">
        <f>+D43</f>
        <v>0</v>
      </c>
      <c r="E42" s="257">
        <f t="shared" ref="E42:K42" si="16">+E43</f>
        <v>0</v>
      </c>
      <c r="F42" s="257">
        <f t="shared" si="16"/>
        <v>0</v>
      </c>
      <c r="G42" s="257"/>
      <c r="H42" s="257">
        <f t="shared" si="16"/>
        <v>0</v>
      </c>
      <c r="I42" s="257">
        <f t="shared" si="16"/>
        <v>0</v>
      </c>
      <c r="J42" s="257">
        <f t="shared" si="16"/>
        <v>0</v>
      </c>
      <c r="K42" s="257">
        <f t="shared" si="16"/>
        <v>0</v>
      </c>
    </row>
    <row r="43" spans="1:11" ht="21" hidden="1" customHeight="1" x14ac:dyDescent="0.25">
      <c r="A43" s="267" t="str">
        <f>+'[1]ดำเนินงานครุภัณฑ์ 310061ยั่งยืน'!A53</f>
        <v>1)</v>
      </c>
      <c r="B43" s="283" t="str">
        <f>+'[1]ดำเนินงานครุภัณฑ์ 310061ยั่งยืน'!E53</f>
        <v>สพป.ปท.2</v>
      </c>
      <c r="C43" s="284" t="str">
        <f>+'[1]ดำเนินงานครุภัณฑ์ 310061ยั่งยืน'!D52</f>
        <v>20009 31006100 3110015</v>
      </c>
      <c r="D43" s="285">
        <f>+'[1]ดำเนินงานครุภัณฑ์ 310061ยั่งยืน'!F56</f>
        <v>0</v>
      </c>
      <c r="E43" s="285">
        <f>+'[1]ดำเนินงานครุภัณฑ์ 310061ยั่งยืน'!G56</f>
        <v>0</v>
      </c>
      <c r="F43" s="285">
        <f>+'[1]ดำเนินงานครุภัณฑ์ 310061ยั่งยืน'!H56</f>
        <v>0</v>
      </c>
      <c r="G43" s="285"/>
      <c r="H43" s="285">
        <f>+'[1]ดำเนินงานครุภัณฑ์ 310061ยั่งยืน'!I56</f>
        <v>0</v>
      </c>
      <c r="I43" s="285">
        <f>+'[1]ดำเนินงานครุภัณฑ์ 310061ยั่งยืน'!J56</f>
        <v>0</v>
      </c>
      <c r="J43" s="285">
        <f>+'[1]ดำเนินงานครุภัณฑ์ 310061ยั่งยืน'!K56</f>
        <v>0</v>
      </c>
      <c r="K43" s="285">
        <f>+'[1]ดำเนินงานครุภัณฑ์ 310061ยั่งยืน'!L56</f>
        <v>0</v>
      </c>
    </row>
    <row r="44" spans="1:11" ht="21" hidden="1" customHeight="1" x14ac:dyDescent="0.25">
      <c r="A44" s="258">
        <v>1.1000000000000001</v>
      </c>
      <c r="B44" s="985" t="str">
        <f>+'[1]ดำเนินงานครุภัณฑ์ 310061ยั่งยืน'!E145</f>
        <v>รวม</v>
      </c>
      <c r="C44" s="259">
        <f>+'[1]ดำเนินงานครุภัณฑ์ 310061ยั่งยืน'!D145</f>
        <v>0</v>
      </c>
      <c r="D44" s="260">
        <f>+D45+D56</f>
        <v>0</v>
      </c>
      <c r="E44" s="260">
        <f>+E45+E56</f>
        <v>0</v>
      </c>
      <c r="F44" s="260">
        <f>+F45+F56</f>
        <v>0</v>
      </c>
      <c r="G44" s="260"/>
      <c r="H44" s="260">
        <f>+H45+H56</f>
        <v>0</v>
      </c>
      <c r="I44" s="260">
        <f>+I45+I56</f>
        <v>0</v>
      </c>
      <c r="J44" s="260">
        <f>+J45+J56</f>
        <v>0</v>
      </c>
      <c r="K44" s="260">
        <f>+K45+K56</f>
        <v>0</v>
      </c>
    </row>
    <row r="45" spans="1:11" ht="21" hidden="1" customHeight="1" x14ac:dyDescent="0.25">
      <c r="A45" s="255">
        <f>+'[1]งบกัน67 350002'!A51</f>
        <v>0</v>
      </c>
      <c r="B45" s="280" t="str">
        <f>+'[1]ดำเนินงานครุภัณฑ์ 310061ยั่งยืน'!E37</f>
        <v>เบิก</v>
      </c>
      <c r="C45" s="281">
        <f>+'[1]ดำเนินงานครุภัณฑ์ 310061ยั่งยืน'!C37</f>
        <v>20</v>
      </c>
      <c r="D45" s="257">
        <f>+D46</f>
        <v>0</v>
      </c>
      <c r="E45" s="257">
        <f t="shared" ref="E45:K45" si="17">+E46</f>
        <v>0</v>
      </c>
      <c r="F45" s="257">
        <f t="shared" si="17"/>
        <v>0</v>
      </c>
      <c r="G45" s="257"/>
      <c r="H45" s="257">
        <f t="shared" si="17"/>
        <v>0</v>
      </c>
      <c r="I45" s="257">
        <f t="shared" si="17"/>
        <v>0</v>
      </c>
      <c r="J45" s="257">
        <f t="shared" si="17"/>
        <v>0</v>
      </c>
      <c r="K45" s="257">
        <f t="shared" si="17"/>
        <v>0</v>
      </c>
    </row>
    <row r="46" spans="1:11" ht="42" hidden="1" customHeight="1" x14ac:dyDescent="0.25">
      <c r="A46" s="267">
        <f>+'[1]ดำเนินงานครุภัณฑ์ 310061ยั่งยืน'!A38</f>
        <v>0</v>
      </c>
      <c r="B46" s="274">
        <f>+'[1]ดำเนินงานครุภัณฑ์ 310061ยั่งยืน'!E38</f>
        <v>0</v>
      </c>
      <c r="C46" s="26" t="str">
        <f>+'[1]ดำเนินงานครุภัณฑ์ 310061ยั่งยืน'!D37</f>
        <v>KB3100006110</v>
      </c>
      <c r="D46" s="276">
        <f>+'[1]ดำเนินงานครุภัณฑ์ 310061ยั่งยืน'!F42</f>
        <v>0</v>
      </c>
      <c r="E46" s="276">
        <f>+'[1]ดำเนินงานครุภัณฑ์ 310061ยั่งยืน'!G42</f>
        <v>0</v>
      </c>
      <c r="F46" s="276">
        <f>+'[1]ดำเนินงานครุภัณฑ์ 310061ยั่งยืน'!H42</f>
        <v>0</v>
      </c>
      <c r="G46" s="276"/>
      <c r="H46" s="276">
        <f>+'[1]ดำเนินงานครุภัณฑ์ 310061ยั่งยืน'!I42</f>
        <v>0</v>
      </c>
      <c r="I46" s="276">
        <f>+'[1]ดำเนินงานครุภัณฑ์ 310061ยั่งยืน'!J42</f>
        <v>0</v>
      </c>
      <c r="J46" s="276">
        <f>+'[1]ดำเนินงานครุภัณฑ์ 310061ยั่งยืน'!K42</f>
        <v>0</v>
      </c>
      <c r="K46" s="276">
        <f>+'[1]ดำเนินงานครุภัณฑ์ 310061ยั่งยืน'!L42</f>
        <v>0</v>
      </c>
    </row>
    <row r="47" spans="1:11" ht="21" hidden="1" customHeight="1" x14ac:dyDescent="0.25">
      <c r="A47" s="267"/>
      <c r="B47" s="283"/>
      <c r="C47" s="284"/>
      <c r="D47" s="285"/>
      <c r="E47" s="285"/>
      <c r="F47" s="285"/>
      <c r="G47" s="285"/>
      <c r="H47" s="285"/>
      <c r="I47" s="285"/>
      <c r="J47" s="285"/>
      <c r="K47" s="285"/>
    </row>
    <row r="48" spans="1:11" ht="21" hidden="1" customHeight="1" x14ac:dyDescent="0.25">
      <c r="A48" s="267"/>
      <c r="B48" s="283"/>
      <c r="C48" s="284"/>
      <c r="D48" s="285"/>
      <c r="E48" s="285"/>
      <c r="F48" s="285"/>
      <c r="G48" s="285"/>
      <c r="H48" s="285"/>
      <c r="I48" s="285"/>
      <c r="J48" s="285"/>
      <c r="K48" s="285"/>
    </row>
    <row r="49" spans="1:11" ht="21" customHeight="1" x14ac:dyDescent="0.25">
      <c r="A49" s="252" t="s">
        <v>59</v>
      </c>
      <c r="B49" s="286" t="str">
        <f>+'[1]งบกัน67 350002'!E5</f>
        <v>แผนงานพื้นฐานด้านการพัฒนาและเสริมสร้างศักยภาพทรัพยากรมนุษย์</v>
      </c>
      <c r="C49" s="253"/>
      <c r="D49" s="287">
        <f>+D50</f>
        <v>349000</v>
      </c>
      <c r="E49" s="287">
        <f t="shared" ref="E49:K49" si="18">+E50</f>
        <v>0</v>
      </c>
      <c r="F49" s="287">
        <f t="shared" si="18"/>
        <v>0</v>
      </c>
      <c r="G49" s="287">
        <f t="shared" si="18"/>
        <v>0</v>
      </c>
      <c r="H49" s="287">
        <f t="shared" si="18"/>
        <v>0</v>
      </c>
      <c r="I49" s="287">
        <f t="shared" si="18"/>
        <v>0</v>
      </c>
      <c r="J49" s="287">
        <f t="shared" si="18"/>
        <v>349000</v>
      </c>
      <c r="K49" s="287">
        <f t="shared" si="18"/>
        <v>0</v>
      </c>
    </row>
    <row r="50" spans="1:11" ht="21" customHeight="1" x14ac:dyDescent="0.25">
      <c r="A50" s="288">
        <v>1</v>
      </c>
      <c r="B50" s="328" t="str">
        <f>+'[1]งบกัน67 350002'!E6</f>
        <v xml:space="preserve">ผลผลิตผู้จบการศึกษาภาคบังคับ </v>
      </c>
      <c r="C50" s="289" t="str">
        <f>+'[1]งบกัน67 350002'!D6</f>
        <v>20004 37001</v>
      </c>
      <c r="D50" s="290">
        <f>+D51+D80</f>
        <v>349000</v>
      </c>
      <c r="E50" s="290">
        <f>+E51+E80</f>
        <v>0</v>
      </c>
      <c r="F50" s="290">
        <f>+F51+F80</f>
        <v>0</v>
      </c>
      <c r="G50" s="290"/>
      <c r="H50" s="290">
        <f>+H51+H80</f>
        <v>0</v>
      </c>
      <c r="I50" s="290">
        <f>+I51+I80</f>
        <v>0</v>
      </c>
      <c r="J50" s="290">
        <f>+J51+J80</f>
        <v>349000</v>
      </c>
      <c r="K50" s="290">
        <f>+K51+K80</f>
        <v>0</v>
      </c>
    </row>
    <row r="51" spans="1:11" ht="21" customHeight="1" x14ac:dyDescent="0.25">
      <c r="A51" s="258">
        <v>1.1000000000000001</v>
      </c>
      <c r="B51" s="344" t="s">
        <v>162</v>
      </c>
      <c r="C51" s="291" t="s">
        <v>163</v>
      </c>
      <c r="D51" s="292">
        <f>+D52+D53</f>
        <v>0</v>
      </c>
      <c r="E51" s="292">
        <f t="shared" ref="E51:K51" si="19">+E52+E53</f>
        <v>0</v>
      </c>
      <c r="F51" s="292">
        <f t="shared" si="19"/>
        <v>0</v>
      </c>
      <c r="G51" s="292">
        <f t="shared" si="19"/>
        <v>0</v>
      </c>
      <c r="H51" s="292">
        <f t="shared" si="19"/>
        <v>0</v>
      </c>
      <c r="I51" s="292">
        <f t="shared" si="19"/>
        <v>0</v>
      </c>
      <c r="J51" s="292">
        <f t="shared" si="19"/>
        <v>0</v>
      </c>
      <c r="K51" s="292">
        <f t="shared" si="19"/>
        <v>0</v>
      </c>
    </row>
    <row r="52" spans="1:11" ht="42" hidden="1" customHeight="1" x14ac:dyDescent="0.25">
      <c r="A52" s="261"/>
      <c r="B52" s="979" t="str">
        <f>+'[1]งบกัน67 350002'!E7</f>
        <v>งบดำเนินงาน</v>
      </c>
      <c r="C52" s="293">
        <v>6811220</v>
      </c>
      <c r="D52" s="294">
        <f>+D56</f>
        <v>0</v>
      </c>
      <c r="E52" s="294">
        <f t="shared" ref="E52:K52" si="20">+E56</f>
        <v>0</v>
      </c>
      <c r="F52" s="294">
        <f t="shared" si="20"/>
        <v>0</v>
      </c>
      <c r="G52" s="294">
        <f t="shared" si="20"/>
        <v>0</v>
      </c>
      <c r="H52" s="294">
        <f t="shared" si="20"/>
        <v>0</v>
      </c>
      <c r="I52" s="294">
        <f t="shared" si="20"/>
        <v>0</v>
      </c>
      <c r="J52" s="294">
        <f t="shared" si="20"/>
        <v>0</v>
      </c>
      <c r="K52" s="294">
        <f t="shared" si="20"/>
        <v>0</v>
      </c>
    </row>
    <row r="53" spans="1:11" ht="21" hidden="1" customHeight="1" x14ac:dyDescent="0.25">
      <c r="A53" s="261"/>
      <c r="B53" s="979" t="s">
        <v>178</v>
      </c>
      <c r="C53" s="293">
        <v>6811410</v>
      </c>
      <c r="D53" s="294">
        <f t="shared" ref="D53:K53" si="21">+D67</f>
        <v>0</v>
      </c>
      <c r="E53" s="294">
        <f t="shared" si="21"/>
        <v>0</v>
      </c>
      <c r="F53" s="294">
        <f t="shared" si="21"/>
        <v>0</v>
      </c>
      <c r="G53" s="294">
        <f t="shared" si="21"/>
        <v>0</v>
      </c>
      <c r="H53" s="294">
        <f t="shared" si="21"/>
        <v>0</v>
      </c>
      <c r="I53" s="294">
        <f t="shared" si="21"/>
        <v>0</v>
      </c>
      <c r="J53" s="294">
        <f t="shared" si="21"/>
        <v>0</v>
      </c>
      <c r="K53" s="294">
        <f t="shared" si="21"/>
        <v>0</v>
      </c>
    </row>
    <row r="54" spans="1:11" ht="42" hidden="1" customHeight="1" x14ac:dyDescent="0.25">
      <c r="A54" s="424"/>
      <c r="B54" s="986" t="str">
        <f>+B52</f>
        <v>งบดำเนินงาน</v>
      </c>
      <c r="C54" s="375">
        <v>6811220</v>
      </c>
      <c r="D54" s="376">
        <f>+D55</f>
        <v>0</v>
      </c>
      <c r="E54" s="376">
        <f t="shared" ref="E54:K55" si="22">+E55</f>
        <v>0</v>
      </c>
      <c r="F54" s="376">
        <f t="shared" si="22"/>
        <v>0</v>
      </c>
      <c r="G54" s="376">
        <f t="shared" si="22"/>
        <v>0</v>
      </c>
      <c r="H54" s="376">
        <f t="shared" si="22"/>
        <v>0</v>
      </c>
      <c r="I54" s="376">
        <f t="shared" si="22"/>
        <v>0</v>
      </c>
      <c r="J54" s="376">
        <f t="shared" si="22"/>
        <v>0</v>
      </c>
      <c r="K54" s="376"/>
    </row>
    <row r="55" spans="1:11" ht="21" hidden="1" customHeight="1" x14ac:dyDescent="0.25">
      <c r="A55" s="295" t="s">
        <v>35</v>
      </c>
      <c r="B55" s="987" t="s">
        <v>164</v>
      </c>
      <c r="C55" s="296"/>
      <c r="D55" s="297">
        <f>+D56</f>
        <v>0</v>
      </c>
      <c r="E55" s="297">
        <f t="shared" si="22"/>
        <v>0</v>
      </c>
      <c r="F55" s="297">
        <f t="shared" si="22"/>
        <v>0</v>
      </c>
      <c r="G55" s="297">
        <f t="shared" si="22"/>
        <v>0</v>
      </c>
      <c r="H55" s="297">
        <f t="shared" si="22"/>
        <v>0</v>
      </c>
      <c r="I55" s="297">
        <f t="shared" si="22"/>
        <v>0</v>
      </c>
      <c r="J55" s="297">
        <f t="shared" si="22"/>
        <v>0</v>
      </c>
      <c r="K55" s="297">
        <f t="shared" si="22"/>
        <v>0</v>
      </c>
    </row>
    <row r="56" spans="1:11" ht="42" hidden="1" customHeight="1" x14ac:dyDescent="0.25">
      <c r="A56" s="267" t="s">
        <v>56</v>
      </c>
      <c r="B56" s="283" t="s">
        <v>167</v>
      </c>
      <c r="C56" s="275">
        <v>2.0004350020019999E+18</v>
      </c>
      <c r="D56" s="285">
        <f>+'[1]งบกัน67 350002'!F16</f>
        <v>0</v>
      </c>
      <c r="E56" s="285">
        <f>+'[1]งบกัน67 350002'!G16</f>
        <v>0</v>
      </c>
      <c r="F56" s="285">
        <f>+'[1]งบกัน67 350002'!H16</f>
        <v>0</v>
      </c>
      <c r="G56" s="285">
        <f>+'[1]งบกัน67 350002'!I16</f>
        <v>0</v>
      </c>
      <c r="H56" s="285">
        <f>+'[1]งบกัน67 350002'!J16</f>
        <v>0</v>
      </c>
      <c r="I56" s="285">
        <f>+'[1]งบกัน67 350002'!K16</f>
        <v>0</v>
      </c>
      <c r="J56" s="285">
        <f>+'[1]งบกัน67 350002'!L16</f>
        <v>0</v>
      </c>
      <c r="K56" s="285">
        <f>+D56-E56-F56-G56-H56-I56-J56</f>
        <v>0</v>
      </c>
    </row>
    <row r="57" spans="1:11" ht="21" hidden="1" customHeight="1" x14ac:dyDescent="0.25">
      <c r="A57" s="267"/>
      <c r="B57" s="906"/>
      <c r="C57" s="298"/>
      <c r="D57" s="285"/>
      <c r="E57" s="285"/>
      <c r="F57" s="299"/>
      <c r="G57" s="299"/>
      <c r="H57" s="299"/>
      <c r="I57" s="299"/>
      <c r="J57" s="299"/>
      <c r="K57" s="285"/>
    </row>
    <row r="58" spans="1:11" ht="21" hidden="1" customHeight="1" x14ac:dyDescent="0.25">
      <c r="A58" s="267"/>
      <c r="B58" s="283"/>
      <c r="C58" s="85"/>
      <c r="D58" s="285"/>
      <c r="E58" s="285"/>
      <c r="F58" s="285"/>
      <c r="G58" s="285"/>
      <c r="H58" s="285">
        <f>+'[1]สิ่งก่อสร้าง งบอุดหนุน  67'!J76</f>
        <v>0</v>
      </c>
      <c r="I58" s="285"/>
      <c r="J58" s="285">
        <f>+'[1]สิ่งก่อสร้าง งบอุดหนุน  67'!L76</f>
        <v>0</v>
      </c>
      <c r="K58" s="285"/>
    </row>
    <row r="59" spans="1:11" ht="42" hidden="1" customHeight="1" x14ac:dyDescent="0.25">
      <c r="A59" s="267"/>
      <c r="B59" s="988"/>
      <c r="C59" s="85"/>
      <c r="D59" s="267"/>
      <c r="E59" s="267"/>
      <c r="F59" s="267"/>
      <c r="G59" s="267"/>
      <c r="H59" s="267"/>
      <c r="I59" s="267"/>
      <c r="J59" s="267"/>
      <c r="K59" s="267"/>
    </row>
    <row r="60" spans="1:11" ht="21" hidden="1" customHeight="1" x14ac:dyDescent="0.25">
      <c r="A60" s="300"/>
      <c r="B60" s="989" t="s">
        <v>179</v>
      </c>
      <c r="C60" s="293">
        <f>+'[1]งบกัน67 350002'!D27</f>
        <v>6811320</v>
      </c>
      <c r="D60" s="300"/>
      <c r="E60" s="300"/>
      <c r="F60" s="300"/>
      <c r="G60" s="300"/>
      <c r="H60" s="300"/>
      <c r="I60" s="300"/>
      <c r="J60" s="300"/>
      <c r="K60" s="300"/>
    </row>
    <row r="61" spans="1:11" s="6" customFormat="1" ht="21" hidden="1" customHeight="1" x14ac:dyDescent="0.25">
      <c r="A61" s="297" t="str">
        <f>+'[1]สิ่งก่อสร้าง งบอุดหนุน  67'!A95</f>
        <v>1.1.2</v>
      </c>
      <c r="B61" s="990" t="str">
        <f>+'[1]สิ่งก่อสร้าง งบอุดหนุน  67'!E95</f>
        <v xml:space="preserve">ปรับปรุงซ่อมแซมระบบไฟฟ้าและประปา สำหรับสถานศึกษาที่ประสบภัยธรรมชาติ </v>
      </c>
      <c r="C61" s="302" t="str">
        <f>+'[1]งบกัน67 350002'!E27</f>
        <v xml:space="preserve">  งบลงทุน ค่าที่ดินและสิ่งก่อสร้าง </v>
      </c>
      <c r="D61" s="297">
        <f>D62</f>
        <v>0</v>
      </c>
      <c r="E61" s="297">
        <f t="shared" ref="E61:K61" si="23">E62</f>
        <v>0</v>
      </c>
      <c r="F61" s="297">
        <f t="shared" si="23"/>
        <v>0</v>
      </c>
      <c r="G61" s="297">
        <f t="shared" si="23"/>
        <v>0</v>
      </c>
      <c r="H61" s="297">
        <f t="shared" si="23"/>
        <v>0</v>
      </c>
      <c r="I61" s="297">
        <f t="shared" si="23"/>
        <v>0</v>
      </c>
      <c r="J61" s="297">
        <f t="shared" si="23"/>
        <v>0</v>
      </c>
      <c r="K61" s="297">
        <f t="shared" si="23"/>
        <v>0</v>
      </c>
    </row>
    <row r="62" spans="1:11" s="6" customFormat="1" ht="9" hidden="1" customHeight="1" x14ac:dyDescent="0.25">
      <c r="A62" s="267"/>
      <c r="B62" s="283"/>
      <c r="C62" s="85"/>
      <c r="D62" s="285"/>
      <c r="E62" s="285"/>
      <c r="F62" s="285"/>
      <c r="G62" s="285"/>
      <c r="H62" s="285">
        <f>+'[1]สิ่งก่อสร้าง งบอุดหนุน  67'!J101</f>
        <v>0</v>
      </c>
      <c r="I62" s="285">
        <f>+'[1]สิ่งก่อสร้าง งบอุดหนุน  67'!L101</f>
        <v>0</v>
      </c>
      <c r="J62" s="303"/>
      <c r="K62" s="285">
        <f>+D62-E62-F62-G62-H62-I62-J62</f>
        <v>0</v>
      </c>
    </row>
    <row r="63" spans="1:11" ht="21" hidden="1" customHeight="1" x14ac:dyDescent="0.25">
      <c r="A63" s="295"/>
      <c r="B63" s="990"/>
      <c r="C63" s="302"/>
      <c r="D63" s="297">
        <f>SUM(D61:D62)</f>
        <v>0</v>
      </c>
      <c r="E63" s="297"/>
      <c r="F63" s="297"/>
      <c r="G63" s="297"/>
      <c r="H63" s="297"/>
      <c r="I63" s="297"/>
      <c r="J63" s="297"/>
      <c r="K63" s="297"/>
    </row>
    <row r="64" spans="1:11" ht="21" hidden="1" customHeight="1" x14ac:dyDescent="0.25">
      <c r="A64" s="267"/>
      <c r="B64" s="283"/>
      <c r="C64" s="85"/>
      <c r="D64" s="285"/>
      <c r="E64" s="285">
        <f>+'[1]สิ่งก่อสร้าง งบอุดหนุน  67'!H107</f>
        <v>0</v>
      </c>
      <c r="F64" s="299"/>
      <c r="G64" s="299"/>
      <c r="H64" s="299">
        <f>+'[1]สิ่งก่อสร้าง งบอุดหนุน  67'!J107</f>
        <v>0</v>
      </c>
      <c r="I64" s="299">
        <f>+'[1]สิ่งก่อสร้าง งบอุดหนุน  67'!L107</f>
        <v>0</v>
      </c>
      <c r="J64" s="299">
        <f>+'[1]สิ่งก่อสร้าง งบอุดหนุน  67'!M107</f>
        <v>0</v>
      </c>
      <c r="K64" s="285">
        <f>+'[1]สิ่งก่อสร้าง งบอุดหนุน  67'!N107</f>
        <v>0</v>
      </c>
    </row>
    <row r="65" spans="1:11" ht="21" hidden="1" customHeight="1" x14ac:dyDescent="0.25">
      <c r="A65" s="295"/>
      <c r="B65" s="991"/>
      <c r="C65" s="304"/>
      <c r="D65" s="297">
        <f>+D66</f>
        <v>0</v>
      </c>
      <c r="E65" s="297">
        <f t="shared" ref="E65:K65" si="24">+E66</f>
        <v>0</v>
      </c>
      <c r="F65" s="305">
        <f t="shared" si="24"/>
        <v>0</v>
      </c>
      <c r="G65" s="305"/>
      <c r="H65" s="305">
        <f t="shared" si="24"/>
        <v>0</v>
      </c>
      <c r="I65" s="305">
        <f t="shared" si="24"/>
        <v>0</v>
      </c>
      <c r="J65" s="305">
        <f t="shared" si="24"/>
        <v>0</v>
      </c>
      <c r="K65" s="297">
        <f t="shared" si="24"/>
        <v>0</v>
      </c>
    </row>
    <row r="66" spans="1:11" ht="42" hidden="1" customHeight="1" x14ac:dyDescent="0.25">
      <c r="A66" s="267"/>
      <c r="B66" s="283"/>
      <c r="C66" s="85"/>
      <c r="D66" s="276"/>
      <c r="E66" s="276">
        <f>+'[1]สิ่งก่อสร้าง งบอุดหนุน  67'!H113</f>
        <v>0</v>
      </c>
      <c r="F66" s="276"/>
      <c r="G66" s="276"/>
      <c r="H66" s="276">
        <f>+'[1]สิ่งก่อสร้าง งบอุดหนุน  67'!J113</f>
        <v>0</v>
      </c>
      <c r="I66" s="276">
        <f>+'[1]สิ่งก่อสร้าง งบอุดหนุน  67'!L113</f>
        <v>0</v>
      </c>
      <c r="J66" s="276">
        <f>+'[1]สิ่งก่อสร้าง งบอุดหนุน  67'!M113</f>
        <v>0</v>
      </c>
      <c r="K66" s="276">
        <f>+'[1]สิ่งก่อสร้าง งบอุดหนุน  67'!N113</f>
        <v>0</v>
      </c>
    </row>
    <row r="67" spans="1:11" ht="21" hidden="1" customHeight="1" x14ac:dyDescent="0.25">
      <c r="A67" s="295"/>
      <c r="B67" s="992">
        <f>+'[1]งบอุดหนุน 350002'!D7</f>
        <v>6711410</v>
      </c>
      <c r="C67" s="304"/>
      <c r="D67" s="297">
        <f>+D68</f>
        <v>0</v>
      </c>
      <c r="E67" s="297">
        <f t="shared" ref="E67:K67" si="25">+E68</f>
        <v>0</v>
      </c>
      <c r="F67" s="297">
        <f t="shared" si="25"/>
        <v>0</v>
      </c>
      <c r="G67" s="297">
        <f t="shared" si="25"/>
        <v>0</v>
      </c>
      <c r="H67" s="297">
        <f t="shared" si="25"/>
        <v>0</v>
      </c>
      <c r="I67" s="297">
        <f t="shared" si="25"/>
        <v>0</v>
      </c>
      <c r="J67" s="297">
        <f t="shared" si="25"/>
        <v>0</v>
      </c>
      <c r="K67" s="297">
        <f t="shared" si="25"/>
        <v>0</v>
      </c>
    </row>
    <row r="68" spans="1:11" ht="42" hidden="1" customHeight="1" x14ac:dyDescent="0.25">
      <c r="A68" s="377"/>
      <c r="B68" s="993" t="str">
        <f>+'[1]งบอุดหนุน 350002'!E7</f>
        <v>งบเงินอุดหนุน</v>
      </c>
      <c r="C68" s="378">
        <f>+'[1]งบอุดหนุน 350002'!D7</f>
        <v>6711410</v>
      </c>
      <c r="D68" s="379">
        <f>SUM(D69:D73)</f>
        <v>0</v>
      </c>
      <c r="E68" s="380">
        <f>SUM(E69:E73)</f>
        <v>0</v>
      </c>
      <c r="F68" s="380">
        <f>SUM(F69:F73)</f>
        <v>0</v>
      </c>
      <c r="G68" s="380">
        <f>SUM(G71:G72)</f>
        <v>0</v>
      </c>
      <c r="H68" s="380">
        <f t="shared" ref="H68:K68" si="26">SUM(H71:H72)</f>
        <v>0</v>
      </c>
      <c r="I68" s="380">
        <f t="shared" si="26"/>
        <v>0</v>
      </c>
      <c r="J68" s="380">
        <f t="shared" si="26"/>
        <v>0</v>
      </c>
      <c r="K68" s="380">
        <f t="shared" si="26"/>
        <v>0</v>
      </c>
    </row>
    <row r="69" spans="1:11" ht="21" hidden="1" customHeight="1" x14ac:dyDescent="0.25">
      <c r="A69" s="255" t="s">
        <v>60</v>
      </c>
      <c r="B69" s="280" t="str">
        <f>+'[1]งบอุดหนุน 350002'!E9</f>
        <v xml:space="preserve">ค่าใช้จ่ายในการปรับปรุงฟื้นฟูอาคาร สิ่งก่อสร้าง และระบบสาธารณูปโภคที่ประสบภัยธรรมชาติ </v>
      </c>
      <c r="C69" s="278" t="str">
        <f>+'[1]งบอุดหนุน 350002'!C9:D9</f>
        <v>20004350002004100006</v>
      </c>
      <c r="D69" s="314">
        <f>+'[1]สิ่งก่อสร้าง งบอุดหนุน  67'!G120</f>
        <v>0</v>
      </c>
      <c r="E69" s="314">
        <f>+'[1]สิ่งก่อสร้าง งบอุดหนุน  67'!H120</f>
        <v>0</v>
      </c>
      <c r="F69" s="315">
        <f>+'[1]สิ่งก่อสร้าง งบอุดหนุน  67'!I120</f>
        <v>0</v>
      </c>
      <c r="G69" s="315"/>
      <c r="H69" s="315">
        <f>+'[1]สิ่งก่อสร้าง งบอุดหนุน  67'!J120</f>
        <v>0</v>
      </c>
      <c r="I69" s="315">
        <f>+'[1]สิ่งก่อสร้าง งบอุดหนุน  67'!L120</f>
        <v>0</v>
      </c>
      <c r="J69" s="315">
        <f>+'[1]สิ่งก่อสร้าง งบอุดหนุน  67'!M120</f>
        <v>0</v>
      </c>
      <c r="K69" s="314">
        <f>+'[1]สิ่งก่อสร้าง งบอุดหนุน  67'!N120</f>
        <v>0</v>
      </c>
    </row>
    <row r="70" spans="1:11" ht="42" hidden="1" customHeight="1" x14ac:dyDescent="0.25">
      <c r="A70" s="267"/>
      <c r="B70" s="274"/>
      <c r="C70" s="85" t="str">
        <f>+'[1]งบอุดหนุน 350002'!C10:D10</f>
        <v>ศธ 04002/ว1064 ลว. 17 มีค 68</v>
      </c>
      <c r="D70" s="285"/>
      <c r="E70" s="285"/>
      <c r="F70" s="299"/>
      <c r="G70" s="299"/>
      <c r="H70" s="299"/>
      <c r="I70" s="299"/>
      <c r="J70" s="299"/>
      <c r="K70" s="285"/>
    </row>
    <row r="71" spans="1:11" ht="21" hidden="1" customHeight="1" x14ac:dyDescent="0.25">
      <c r="A71" s="267" t="s">
        <v>56</v>
      </c>
      <c r="B71" s="274" t="str">
        <f>+'[1]งบอุดหนุน 350002'!E10</f>
        <v>ร.ร.วัดเกตประภา</v>
      </c>
      <c r="C71" s="85" t="str">
        <f>+'[1]งบอุดหนุน 350002'!C9:D9</f>
        <v>20004350002004100006</v>
      </c>
      <c r="D71" s="285">
        <f>+'[1]งบอุดหนุน 350002'!F10</f>
        <v>0</v>
      </c>
      <c r="E71" s="285">
        <f>+'[1]งบอุดหนุน 350002'!G16</f>
        <v>0</v>
      </c>
      <c r="F71" s="285">
        <f>+'[1]งบอุดหนุน 350002'!H16</f>
        <v>0</v>
      </c>
      <c r="G71" s="285">
        <f>+'[1]งบอุดหนุน 350002'!I16</f>
        <v>0</v>
      </c>
      <c r="H71" s="285">
        <f>+'[1]งบอุดหนุน 350002'!J16</f>
        <v>0</v>
      </c>
      <c r="I71" s="285">
        <f>+'[1]งบอุดหนุน 350002'!K16</f>
        <v>0</v>
      </c>
      <c r="J71" s="285">
        <f>+'[1]งบอุดหนุน 350002'!L16</f>
        <v>0</v>
      </c>
      <c r="K71" s="285">
        <f>+D71-E71-F71-G71-H71-I71-J71</f>
        <v>0</v>
      </c>
    </row>
    <row r="72" spans="1:11" ht="21" hidden="1" customHeight="1" x14ac:dyDescent="0.25">
      <c r="A72" s="267" t="s">
        <v>57</v>
      </c>
      <c r="B72" s="274" t="str">
        <f>+'[1]งบอุดหนุน 350002'!E18</f>
        <v>ร.ร.วัดเจริญบุญ</v>
      </c>
      <c r="C72" s="85" t="str">
        <f>+'[1]งบอุดหนุน 350002'!C9:D9</f>
        <v>20004350002004100006</v>
      </c>
      <c r="D72" s="285">
        <f>+'[1]งบอุดหนุน 350002'!F29</f>
        <v>0</v>
      </c>
      <c r="E72" s="285">
        <f>+'[1]งบอุดหนุน 350002'!G29</f>
        <v>0</v>
      </c>
      <c r="F72" s="285">
        <f>+'[1]งบอุดหนุน 350002'!H29</f>
        <v>0</v>
      </c>
      <c r="G72" s="285">
        <f>+'[1]งบอุดหนุน 350002'!I29</f>
        <v>0</v>
      </c>
      <c r="H72" s="285">
        <f>+'[1]งบอุดหนุน 350002'!J29</f>
        <v>0</v>
      </c>
      <c r="I72" s="285">
        <f>+'[1]งบอุดหนุน 350002'!K29</f>
        <v>0</v>
      </c>
      <c r="J72" s="285">
        <f>+'[1]งบอุดหนุน 350002'!L29</f>
        <v>0</v>
      </c>
      <c r="K72" s="285">
        <f>+D72-E72-F72-G72-H72-I72-J72</f>
        <v>0</v>
      </c>
    </row>
    <row r="73" spans="1:11" ht="21" hidden="1" customHeight="1" x14ac:dyDescent="0.25">
      <c r="A73" s="267"/>
      <c r="B73" s="274"/>
      <c r="C73" s="85"/>
      <c r="D73" s="285"/>
      <c r="E73" s="285"/>
      <c r="F73" s="299"/>
      <c r="G73" s="299"/>
      <c r="H73" s="299"/>
      <c r="I73" s="299"/>
      <c r="J73" s="299"/>
      <c r="K73" s="285"/>
    </row>
    <row r="74" spans="1:11" ht="21" hidden="1" customHeight="1" x14ac:dyDescent="0.25">
      <c r="A74" s="295" t="str">
        <f>+'[1]สิ่งก่อสร้าง งบอุดหนุน  67'!A121</f>
        <v>3.1.7</v>
      </c>
      <c r="B74" s="994" t="str">
        <f>+'[1]สิ่งก่อสร้าง งบอุดหนุน  67'!E121</f>
        <v xml:space="preserve">เครื่องพิมพ์ Multifunction แบบฉีดหมึกพร้อมติดตั้งถังหมึกพิมพ์ (Ink Tank Printer)      </v>
      </c>
      <c r="C74" s="304"/>
      <c r="D74" s="297">
        <f>+'[1]สิ่งก่อสร้าง งบอุดหนุน  67'!G121</f>
        <v>0</v>
      </c>
      <c r="E74" s="297">
        <f>+'[1]สิ่งก่อสร้าง งบอุดหนุน  67'!H121</f>
        <v>0</v>
      </c>
      <c r="F74" s="305">
        <f>+'[1]สิ่งก่อสร้าง งบอุดหนุน  67'!I121</f>
        <v>0</v>
      </c>
      <c r="G74" s="305"/>
      <c r="H74" s="305">
        <f>+'[1]สิ่งก่อสร้าง งบอุดหนุน  67'!J121</f>
        <v>0</v>
      </c>
      <c r="I74" s="305">
        <f>+'[1]สิ่งก่อสร้าง งบอุดหนุน  67'!L121</f>
        <v>0</v>
      </c>
      <c r="J74" s="305">
        <f>+'[1]สิ่งก่อสร้าง งบอุดหนุน  67'!M121</f>
        <v>0</v>
      </c>
      <c r="K74" s="297">
        <f>+'[1]สิ่งก่อสร้าง งบอุดหนุน  67'!N121</f>
        <v>0</v>
      </c>
    </row>
    <row r="75" spans="1:11" ht="33.6" hidden="1" customHeight="1" x14ac:dyDescent="0.25">
      <c r="A75" s="267" t="str">
        <f>+'[1]สิ่งก่อสร้าง งบอุดหนุน  67'!A122</f>
        <v>3.1.7.1</v>
      </c>
      <c r="B75" s="283" t="str">
        <f>+'[1]สิ่งก่อสร้าง งบอุดหนุน  67'!E122</f>
        <v>สพป.ปท.2 จำนวน 3 เครื่อง</v>
      </c>
      <c r="C75" s="85" t="str">
        <f>+'[1]สิ่งก่อสร้าง งบอุดหนุน  67'!F122</f>
        <v>2000436002110DBW</v>
      </c>
      <c r="D75" s="285">
        <f>+'[1]สิ่งก่อสร้าง งบอุดหนุน  67'!G127</f>
        <v>0</v>
      </c>
      <c r="E75" s="285">
        <f>+'[1]สิ่งก่อสร้าง งบอุดหนุน  67'!H127</f>
        <v>0</v>
      </c>
      <c r="F75" s="299">
        <f>+'[1]สิ่งก่อสร้าง งบอุดหนุน  67'!I127</f>
        <v>0</v>
      </c>
      <c r="G75" s="299"/>
      <c r="H75" s="299">
        <f>+'[1]สิ่งก่อสร้าง งบอุดหนุน  67'!J127</f>
        <v>0</v>
      </c>
      <c r="I75" s="299">
        <f>+'[1]สิ่งก่อสร้าง งบอุดหนุน  67'!L127</f>
        <v>0</v>
      </c>
      <c r="J75" s="299">
        <f>+'[1]สิ่งก่อสร้าง งบอุดหนุน  67'!M127</f>
        <v>0</v>
      </c>
      <c r="K75" s="285">
        <f>+'[1]สิ่งก่อสร้าง งบอุดหนุน  67'!N127</f>
        <v>0</v>
      </c>
    </row>
    <row r="76" spans="1:11" ht="21" hidden="1" customHeight="1" x14ac:dyDescent="0.25">
      <c r="A76" s="306">
        <f>+'[1]สิ่งก่อสร้าง งบอุดหนุน  67'!A128</f>
        <v>3.2</v>
      </c>
      <c r="B76" s="995" t="str">
        <f>+'[1]สิ่งก่อสร้าง งบอุดหนุน  67'!E128</f>
        <v xml:space="preserve">กิจกรรมการจัดการศึกษามัธยมศึกษาตอนต้นสำหรับโรงเรียนปกติ  </v>
      </c>
      <c r="C76" s="307" t="str">
        <f>+'[1]สิ่งก่อสร้าง งบอุดหนุน  67'!F128</f>
        <v>200041300P2792</v>
      </c>
      <c r="D76" s="308">
        <f>+'[1]สิ่งก่อสร้าง งบอุดหนุน  67'!G128</f>
        <v>0</v>
      </c>
      <c r="E76" s="308">
        <f>+'[1]สิ่งก่อสร้าง งบอุดหนุน  67'!H128</f>
        <v>0</v>
      </c>
      <c r="F76" s="309">
        <f>+'[1]สิ่งก่อสร้าง งบอุดหนุน  67'!I128</f>
        <v>0</v>
      </c>
      <c r="G76" s="309"/>
      <c r="H76" s="309">
        <f>+'[1]สิ่งก่อสร้าง งบอุดหนุน  67'!J128</f>
        <v>0</v>
      </c>
      <c r="I76" s="309">
        <f>+'[1]สิ่งก่อสร้าง งบอุดหนุน  67'!L128</f>
        <v>0</v>
      </c>
      <c r="J76" s="309">
        <f>+'[1]สิ่งก่อสร้าง งบอุดหนุน  67'!M128</f>
        <v>0</v>
      </c>
      <c r="K76" s="308">
        <f>+'[1]สิ่งก่อสร้าง งบอุดหนุน  67'!N128</f>
        <v>0</v>
      </c>
    </row>
    <row r="77" spans="1:11" ht="21" hidden="1" customHeight="1" x14ac:dyDescent="0.25">
      <c r="A77" s="300">
        <f>+'[1]สิ่งก่อสร้าง งบอุดหนุน  67'!A129</f>
        <v>0</v>
      </c>
      <c r="B77" s="979" t="str">
        <f>+'[1]สิ่งก่อสร้าง งบอุดหนุน  67'!E129</f>
        <v>งบดำเนินงาน</v>
      </c>
      <c r="C77" s="310">
        <v>6711220</v>
      </c>
      <c r="D77" s="300">
        <f>+'[1]สิ่งก่อสร้าง งบอุดหนุน  67'!G129</f>
        <v>0</v>
      </c>
      <c r="E77" s="300">
        <f>+'[1]สิ่งก่อสร้าง งบอุดหนุน  67'!H129</f>
        <v>0</v>
      </c>
      <c r="F77" s="301">
        <f>+'[1]สิ่งก่อสร้าง งบอุดหนุน  67'!I129</f>
        <v>0</v>
      </c>
      <c r="G77" s="301"/>
      <c r="H77" s="301">
        <f>+'[1]สิ่งก่อสร้าง งบอุดหนุน  67'!J129</f>
        <v>0</v>
      </c>
      <c r="I77" s="301">
        <f>+'[1]สิ่งก่อสร้าง งบอุดหนุน  67'!L129</f>
        <v>0</v>
      </c>
      <c r="J77" s="301">
        <f>+'[1]สิ่งก่อสร้าง งบอุดหนุน  67'!M129</f>
        <v>0</v>
      </c>
      <c r="K77" s="300">
        <f>+'[1]สิ่งก่อสร้าง งบอุดหนุน  67'!N129</f>
        <v>0</v>
      </c>
    </row>
    <row r="78" spans="1:11" ht="21" hidden="1" customHeight="1" x14ac:dyDescent="0.25">
      <c r="A78" s="295" t="str">
        <f>+'[1]สิ่งก่อสร้าง งบอุดหนุน  67'!A130</f>
        <v>3.2.1</v>
      </c>
      <c r="B78" s="994" t="str">
        <f>+'[1]สิ่งก่อสร้าง งบอุดหนุน  67'!E130</f>
        <v>ปรับปรุงซ่อมแซมผนังอาคาร ท่อลำเลียงน้ำและซ่อมพื้นดาดฟ้ารั่วซึม</v>
      </c>
      <c r="C78" s="304"/>
      <c r="D78" s="297">
        <f>+'[1]สิ่งก่อสร้าง งบอุดหนุน  67'!G130</f>
        <v>0</v>
      </c>
      <c r="E78" s="297">
        <f>+'[1]สิ่งก่อสร้าง งบอุดหนุน  67'!H130</f>
        <v>0</v>
      </c>
      <c r="F78" s="305">
        <f>+'[1]สิ่งก่อสร้าง งบอุดหนุน  67'!I130</f>
        <v>0</v>
      </c>
      <c r="G78" s="305"/>
      <c r="H78" s="305">
        <f>+'[1]สิ่งก่อสร้าง งบอุดหนุน  67'!J130</f>
        <v>0</v>
      </c>
      <c r="I78" s="305">
        <f>+'[1]สิ่งก่อสร้าง งบอุดหนุน  67'!L130</f>
        <v>0</v>
      </c>
      <c r="J78" s="305">
        <f>+'[1]สิ่งก่อสร้าง งบอุดหนุน  67'!M130</f>
        <v>0</v>
      </c>
      <c r="K78" s="297">
        <f>+'[1]สิ่งก่อสร้าง งบอุดหนุน  67'!N130</f>
        <v>0</v>
      </c>
    </row>
    <row r="79" spans="1:11" ht="21" hidden="1" customHeight="1" x14ac:dyDescent="0.25">
      <c r="A79" s="267" t="str">
        <f>+'[1]สิ่งก่อสร้าง งบอุดหนุน  67'!A131</f>
        <v>3.2.1.1</v>
      </c>
      <c r="B79" s="283" t="str">
        <f>+'[1]สิ่งก่อสร้าง งบอุดหนุน  67'!E131</f>
        <v>สพป.ปท.2</v>
      </c>
      <c r="C79" s="85" t="str">
        <f>+'[1]สิ่งก่อสร้าง งบอุดหนุน  67'!F131</f>
        <v>2000436002000000</v>
      </c>
      <c r="D79" s="285">
        <f>+'[1]สิ่งก่อสร้าง งบอุดหนุน  67'!G136</f>
        <v>0</v>
      </c>
      <c r="E79" s="285">
        <f>+'[1]สิ่งก่อสร้าง งบอุดหนุน  67'!H136</f>
        <v>0</v>
      </c>
      <c r="F79" s="299">
        <f>+'[1]สิ่งก่อสร้าง งบอุดหนุน  67'!I136</f>
        <v>0</v>
      </c>
      <c r="G79" s="299"/>
      <c r="H79" s="299">
        <f>+'[1]สิ่งก่อสร้าง งบอุดหนุน  67'!J136</f>
        <v>0</v>
      </c>
      <c r="I79" s="299">
        <f>+'[1]สิ่งก่อสร้าง งบอุดหนุน  67'!L136</f>
        <v>0</v>
      </c>
      <c r="J79" s="299">
        <f>+'[1]สิ่งก่อสร้าง งบอุดหนุน  67'!M136</f>
        <v>0</v>
      </c>
      <c r="K79" s="285">
        <f>+'[1]สิ่งก่อสร้าง งบอุดหนุน  67'!N136</f>
        <v>0</v>
      </c>
    </row>
    <row r="80" spans="1:11" ht="21" customHeight="1" x14ac:dyDescent="0.25">
      <c r="A80" s="258">
        <v>1.2</v>
      </c>
      <c r="B80" s="344" t="str">
        <f>+'[1]งบกัน67 350002'!E37</f>
        <v xml:space="preserve">กิจกรรมก่อสร้างปรับปรุง ซ่อมแซมอาคารเรียนและสิ่งก่อสร้างประกอบสำหรับโรงเรียนปกติ </v>
      </c>
      <c r="C80" s="291" t="str">
        <f>+'[1]งบกัน67 350002'!D37</f>
        <v>20004  68 01056 00000</v>
      </c>
      <c r="D80" s="311">
        <f>+D81</f>
        <v>349000</v>
      </c>
      <c r="E80" s="311">
        <f t="shared" ref="E80:K80" si="27">+E81</f>
        <v>0</v>
      </c>
      <c r="F80" s="311">
        <f t="shared" si="27"/>
        <v>0</v>
      </c>
      <c r="G80" s="311"/>
      <c r="H80" s="311">
        <f t="shared" si="27"/>
        <v>0</v>
      </c>
      <c r="I80" s="311">
        <f t="shared" si="27"/>
        <v>0</v>
      </c>
      <c r="J80" s="311">
        <f t="shared" si="27"/>
        <v>349000</v>
      </c>
      <c r="K80" s="311">
        <f t="shared" si="27"/>
        <v>0</v>
      </c>
    </row>
    <row r="81" spans="1:11" ht="21" customHeight="1" x14ac:dyDescent="0.25">
      <c r="A81" s="300">
        <f>+'[1]สิ่งก่อสร้าง งบอุดหนุน  67'!A138</f>
        <v>0</v>
      </c>
      <c r="B81" s="996" t="str">
        <f>+'[1]งบกัน67 350002'!E27</f>
        <v xml:space="preserve">  งบลงทุน ค่าที่ดินและสิ่งก่อสร้าง </v>
      </c>
      <c r="C81" s="312">
        <f>+'[1]งบกัน67 350002'!D27</f>
        <v>6811320</v>
      </c>
      <c r="D81" s="300">
        <f>+D82+D85+D88</f>
        <v>349000</v>
      </c>
      <c r="E81" s="300">
        <f t="shared" ref="E81:K81" si="28">+E82+E85+E88</f>
        <v>0</v>
      </c>
      <c r="F81" s="300">
        <f t="shared" si="28"/>
        <v>0</v>
      </c>
      <c r="G81" s="300">
        <f t="shared" si="28"/>
        <v>0</v>
      </c>
      <c r="H81" s="300">
        <f t="shared" si="28"/>
        <v>0</v>
      </c>
      <c r="I81" s="300">
        <f t="shared" si="28"/>
        <v>0</v>
      </c>
      <c r="J81" s="300">
        <f t="shared" si="28"/>
        <v>349000</v>
      </c>
      <c r="K81" s="300">
        <f t="shared" si="28"/>
        <v>0</v>
      </c>
    </row>
    <row r="82" spans="1:11" ht="33.6" customHeight="1" x14ac:dyDescent="0.25">
      <c r="A82" s="255" t="s">
        <v>122</v>
      </c>
      <c r="B82" s="481" t="str">
        <f>+'[1]งบกัน67 350002'!E38</f>
        <v>อาคารเรียนน๊อคดาวน์</v>
      </c>
      <c r="C82" s="482" t="s">
        <v>213</v>
      </c>
      <c r="D82" s="314">
        <f>SUM(D83:D84)</f>
        <v>349000</v>
      </c>
      <c r="E82" s="314">
        <f t="shared" ref="E82:K82" si="29">SUM(E83:E84)</f>
        <v>0</v>
      </c>
      <c r="F82" s="314">
        <f t="shared" si="29"/>
        <v>0</v>
      </c>
      <c r="G82" s="314">
        <f t="shared" si="29"/>
        <v>0</v>
      </c>
      <c r="H82" s="314">
        <f t="shared" si="29"/>
        <v>0</v>
      </c>
      <c r="I82" s="314">
        <f t="shared" si="29"/>
        <v>0</v>
      </c>
      <c r="J82" s="314">
        <f>SUM(J83:J84)</f>
        <v>349000</v>
      </c>
      <c r="K82" s="314">
        <f t="shared" si="29"/>
        <v>0</v>
      </c>
    </row>
    <row r="83" spans="1:11" ht="16.95" customHeight="1" x14ac:dyDescent="0.25">
      <c r="A83" s="285" t="str">
        <f>+'[1]งบกัน67 350002'!A39</f>
        <v>1)</v>
      </c>
      <c r="B83" s="483" t="str">
        <f>+'[1]งบกัน67 350002'!E39</f>
        <v xml:space="preserve"> โรงเรียนวัดดอนใหญ่</v>
      </c>
      <c r="C83" s="484" t="str">
        <f>+'[1]งบกัน67 350002'!D39</f>
        <v>2000437001000321ZZZZ</v>
      </c>
      <c r="D83" s="285">
        <f>+'[1]งบกัน67 350002'!F45</f>
        <v>349000</v>
      </c>
      <c r="E83" s="285">
        <f>+'[1]งบกัน67 350002'!G45</f>
        <v>0</v>
      </c>
      <c r="F83" s="285">
        <f>+'[1]งบกัน67 350002'!H45</f>
        <v>0</v>
      </c>
      <c r="G83" s="299">
        <f>+'[1]งบกัน67 350002'!I45</f>
        <v>0</v>
      </c>
      <c r="H83" s="299">
        <f>+'[1]งบกัน67 350002'!J45</f>
        <v>0</v>
      </c>
      <c r="I83" s="299">
        <f>+'[1]งบกัน67 350002'!K45</f>
        <v>0</v>
      </c>
      <c r="J83" s="299">
        <f>+'[1]งบกัน67 350002'!L45</f>
        <v>349000</v>
      </c>
      <c r="K83" s="285">
        <f>+D83-E83-F83-G83-H83-I83-J83</f>
        <v>0</v>
      </c>
    </row>
    <row r="84" spans="1:11" ht="21" customHeight="1" x14ac:dyDescent="0.25">
      <c r="A84" s="285"/>
      <c r="B84" s="483" t="str">
        <f>+'[1]งบกัน67 350002'!E40</f>
        <v>ครบ 28 พ.ย. 68</v>
      </c>
      <c r="C84" s="485" t="s">
        <v>214</v>
      </c>
      <c r="D84" s="285"/>
      <c r="E84" s="285"/>
      <c r="F84" s="299"/>
      <c r="G84" s="299"/>
      <c r="H84" s="299"/>
      <c r="I84" s="299"/>
      <c r="J84" s="299"/>
      <c r="K84" s="285"/>
    </row>
    <row r="85" spans="1:11" ht="21" hidden="1" customHeight="1" x14ac:dyDescent="0.25">
      <c r="A85" s="314" t="s">
        <v>123</v>
      </c>
      <c r="B85" s="280">
        <f>+'[1]งบกัน67 350002'!E46</f>
        <v>0</v>
      </c>
      <c r="C85" s="278">
        <f>+'[1]งบกัน67 350002'!D47</f>
        <v>0</v>
      </c>
      <c r="D85" s="314">
        <f>+'[1]งบกัน67 350002'!F53</f>
        <v>0</v>
      </c>
      <c r="E85" s="314">
        <f>+'[1]งบกัน67 350002'!G53</f>
        <v>0</v>
      </c>
      <c r="F85" s="315">
        <f>+'[1]งบกัน67 350002'!H53</f>
        <v>0</v>
      </c>
      <c r="G85" s="315">
        <f>+'[1]งบกัน67 350002'!I53</f>
        <v>0</v>
      </c>
      <c r="H85" s="315">
        <f>+'[1]งบกัน67 350002'!J53</f>
        <v>0</v>
      </c>
      <c r="I85" s="315">
        <f>+'[1]งบกัน67 350002'!K53</f>
        <v>0</v>
      </c>
      <c r="J85" s="315">
        <f>+'[1]งบกัน67 350002'!L53</f>
        <v>0</v>
      </c>
      <c r="K85" s="314">
        <f>+D85-E85-F85-G85-H85-I85-J85</f>
        <v>0</v>
      </c>
    </row>
    <row r="86" spans="1:11" ht="21" hidden="1" customHeight="1" x14ac:dyDescent="0.25">
      <c r="A86" s="285" t="s">
        <v>56</v>
      </c>
      <c r="B86" s="274">
        <f>+'[1]งบกัน67 350002'!E47</f>
        <v>0</v>
      </c>
      <c r="C86" s="85">
        <f>+'[1]งบกัน67 350002'!D47</f>
        <v>0</v>
      </c>
      <c r="D86" s="285">
        <f>+'[1]งบกัน67 350002'!F53</f>
        <v>0</v>
      </c>
      <c r="E86" s="285">
        <f>+'[1]งบกัน67 350002'!G53</f>
        <v>0</v>
      </c>
      <c r="F86" s="299">
        <f>+'[1]งบกัน67 350002'!H53</f>
        <v>0</v>
      </c>
      <c r="G86" s="299">
        <f>+'[1]งบกัน67 350002'!I53</f>
        <v>0</v>
      </c>
      <c r="H86" s="299">
        <f>+'[1]งบกัน67 350002'!J53</f>
        <v>0</v>
      </c>
      <c r="I86" s="299">
        <f>+'[1]งบกัน67 350002'!K53</f>
        <v>0</v>
      </c>
      <c r="J86" s="299">
        <f>+'[1]งบกัน67 350002'!L53</f>
        <v>0</v>
      </c>
      <c r="K86" s="285">
        <f>+D86-E86-F86-G86-H86-I86-J86</f>
        <v>0</v>
      </c>
    </row>
    <row r="87" spans="1:11" ht="21" hidden="1" customHeight="1" x14ac:dyDescent="0.25">
      <c r="A87" s="285"/>
      <c r="B87" s="283"/>
      <c r="C87" s="275">
        <f>+'[1]งบกัน67 350002'!C47</f>
        <v>0</v>
      </c>
      <c r="D87" s="285"/>
      <c r="E87" s="285"/>
      <c r="F87" s="299"/>
      <c r="G87" s="299"/>
      <c r="H87" s="299"/>
      <c r="I87" s="299"/>
      <c r="J87" s="299"/>
      <c r="K87" s="285"/>
    </row>
    <row r="88" spans="1:11" ht="21" hidden="1" customHeight="1" x14ac:dyDescent="0.25">
      <c r="A88" s="255" t="s">
        <v>124</v>
      </c>
      <c r="B88" s="997" t="str">
        <f>+'[1]งบกัน67 350002'!E54</f>
        <v>อาคารเรียนแบบพิเศษ จัดสรร 38,731,000 บาท ปี67 5,809,700 บาท</v>
      </c>
      <c r="C88" s="313" t="str">
        <f>+'[1]งบกัน67 350002'!C54</f>
        <v>ศธ 04002/ว1803 ลว 8 พค 67ครั้งที่ 8</v>
      </c>
      <c r="D88" s="314">
        <f>SUM(D89)</f>
        <v>0</v>
      </c>
      <c r="E88" s="314">
        <f t="shared" ref="E88:K88" si="30">SUM(E89)</f>
        <v>0</v>
      </c>
      <c r="F88" s="314">
        <f t="shared" si="30"/>
        <v>0</v>
      </c>
      <c r="G88" s="314"/>
      <c r="H88" s="314">
        <f t="shared" si="30"/>
        <v>0</v>
      </c>
      <c r="I88" s="314">
        <f t="shared" si="30"/>
        <v>0</v>
      </c>
      <c r="J88" s="314">
        <f t="shared" si="30"/>
        <v>0</v>
      </c>
      <c r="K88" s="314">
        <f t="shared" si="30"/>
        <v>0</v>
      </c>
    </row>
    <row r="89" spans="1:11" ht="21" hidden="1" customHeight="1" x14ac:dyDescent="0.25">
      <c r="A89" s="285" t="str">
        <f>+'[1]งบกัน67 350002'!A55</f>
        <v>1)</v>
      </c>
      <c r="B89" s="906" t="str">
        <f>+'[1]งบกัน67 350002'!E55</f>
        <v xml:space="preserve"> โรงเรียนวัดลาดสนุ่น</v>
      </c>
      <c r="C89" s="298" t="str">
        <f>+'[1]งบกัน67 350002'!D55</f>
        <v>20004 3500200 3200026</v>
      </c>
      <c r="D89" s="285">
        <f>+'[1]งบกัน67 350002'!F81</f>
        <v>0</v>
      </c>
      <c r="E89" s="285">
        <f>+'[1]งบกัน67 350002'!G81</f>
        <v>0</v>
      </c>
      <c r="F89" s="285">
        <f>+'[1]งบกัน67 350002'!H81</f>
        <v>0</v>
      </c>
      <c r="G89" s="285">
        <f>+'[1]งบกัน67 350002'!I81</f>
        <v>0</v>
      </c>
      <c r="H89" s="285">
        <f>+'[1]งบกัน67 350002'!J81</f>
        <v>0</v>
      </c>
      <c r="I89" s="285">
        <f>+'[1]งบกัน67 350002'!K81</f>
        <v>0</v>
      </c>
      <c r="J89" s="285">
        <f>+'[1]งบกัน67 350002'!L81</f>
        <v>0</v>
      </c>
      <c r="K89" s="285">
        <f>+D89-E89-F89-G89-H89-I89-J89</f>
        <v>0</v>
      </c>
    </row>
    <row r="90" spans="1:11" ht="21" hidden="1" customHeight="1" x14ac:dyDescent="0.25">
      <c r="A90" s="285"/>
      <c r="B90" s="906"/>
      <c r="C90" s="316">
        <f>+'[1]งบกัน67 350002'!C55</f>
        <v>4100484429</v>
      </c>
      <c r="D90" s="285"/>
      <c r="E90" s="285"/>
      <c r="F90" s="285"/>
      <c r="G90" s="285"/>
      <c r="H90" s="285"/>
      <c r="I90" s="285"/>
      <c r="J90" s="285"/>
      <c r="K90" s="285"/>
    </row>
    <row r="91" spans="1:11" s="6" customFormat="1" ht="30.6" hidden="1" customHeight="1" x14ac:dyDescent="0.25">
      <c r="A91" s="252" t="str">
        <f>+'[1]สิ่งก่อสร้าง งบอุดหนุน  67'!A48</f>
        <v>ค</v>
      </c>
      <c r="B91" s="286" t="str">
        <f>+'[1]สิ่งก่อสร้าง งบอุดหนุน  67'!E48</f>
        <v>แผนงานยุทธศาสตร์สร้างความเสมอภาคทางการศึกษา</v>
      </c>
      <c r="C91" s="253"/>
      <c r="D91" s="287">
        <f t="shared" ref="D91:K91" si="31">+D92+D135</f>
        <v>0</v>
      </c>
      <c r="E91" s="287">
        <f t="shared" si="31"/>
        <v>0</v>
      </c>
      <c r="F91" s="287">
        <f t="shared" si="31"/>
        <v>0</v>
      </c>
      <c r="G91" s="287">
        <f t="shared" si="31"/>
        <v>0</v>
      </c>
      <c r="H91" s="287">
        <f t="shared" si="31"/>
        <v>0</v>
      </c>
      <c r="I91" s="287">
        <f t="shared" si="31"/>
        <v>0</v>
      </c>
      <c r="J91" s="287">
        <f t="shared" si="31"/>
        <v>0</v>
      </c>
      <c r="K91" s="287">
        <f t="shared" si="31"/>
        <v>0</v>
      </c>
    </row>
    <row r="92" spans="1:11" ht="63" hidden="1" customHeight="1" x14ac:dyDescent="0.25">
      <c r="A92" s="288">
        <v>1</v>
      </c>
      <c r="B92" s="328" t="str">
        <f>+'[1]สิ่งก่อสร้าง งบอุดหนุน  67'!E60</f>
        <v>โครงการสนับสนุนค่าใช้จ่ายในการจัดการศึกษาตั้งแต่ระดับอนุบาลจนจบการศึกษาขั้นพื้นฐาน</v>
      </c>
      <c r="C92" s="289" t="str">
        <f>+'[1]สิ่งก่อสร้าง งบอุดหนุน  67'!D60</f>
        <v>2000442002200</v>
      </c>
      <c r="D92" s="290">
        <f>+D93</f>
        <v>0</v>
      </c>
      <c r="E92" s="290">
        <f t="shared" ref="E92:J92" si="32">+E93</f>
        <v>0</v>
      </c>
      <c r="F92" s="290">
        <f t="shared" si="32"/>
        <v>0</v>
      </c>
      <c r="G92" s="290">
        <f t="shared" si="32"/>
        <v>0</v>
      </c>
      <c r="H92" s="290">
        <f t="shared" si="32"/>
        <v>0</v>
      </c>
      <c r="I92" s="290">
        <f t="shared" si="32"/>
        <v>0</v>
      </c>
      <c r="J92" s="290">
        <f t="shared" si="32"/>
        <v>0</v>
      </c>
      <c r="K92" s="290">
        <f>+K93</f>
        <v>0</v>
      </c>
    </row>
    <row r="93" spans="1:11" ht="15.75" hidden="1" customHeight="1" x14ac:dyDescent="0.25">
      <c r="A93" s="317">
        <v>1.1000000000000001</v>
      </c>
      <c r="B93" s="344" t="str">
        <f>+'[1]สิ่งก่อสร้าง งบอุดหนุน  67'!E61</f>
        <v>กิจกรรมการสนับสนุนค่าใช้จ่ายในการจัดการศึกษาขั้นพื้นฐาน</v>
      </c>
      <c r="C93" s="318" t="str">
        <f>+'[1]สิ่งก่อสร้าง งบอุดหนุน  67'!D61</f>
        <v>20004685199300000</v>
      </c>
      <c r="D93" s="311">
        <f>+D95</f>
        <v>0</v>
      </c>
      <c r="E93" s="311">
        <f t="shared" ref="E93:J93" si="33">+E95</f>
        <v>0</v>
      </c>
      <c r="F93" s="311">
        <f t="shared" si="33"/>
        <v>0</v>
      </c>
      <c r="G93" s="311">
        <f t="shared" si="33"/>
        <v>0</v>
      </c>
      <c r="H93" s="311">
        <f t="shared" si="33"/>
        <v>0</v>
      </c>
      <c r="I93" s="311">
        <f t="shared" si="33"/>
        <v>0</v>
      </c>
      <c r="J93" s="311">
        <f t="shared" si="33"/>
        <v>0</v>
      </c>
      <c r="K93" s="311">
        <f>+K95</f>
        <v>0</v>
      </c>
    </row>
    <row r="94" spans="1:11" ht="63" hidden="1" customHeight="1" x14ac:dyDescent="0.25">
      <c r="A94" s="329" t="s">
        <v>35</v>
      </c>
      <c r="B94" s="280" t="str">
        <f>+'[1]สิ่งก่อสร้าง งบอุดหนุน  67'!E63</f>
        <v xml:space="preserve">รายการเงินอุดหนุนเพื่อสนับสนุนค่าใช้จ่ายในการจัดการศึกษาสำหรับสถานศึกษา ตามความขาดแคลน และที่ประสบภัยธรรมชาติ </v>
      </c>
      <c r="C94" s="330"/>
      <c r="D94" s="314">
        <f>+D95</f>
        <v>0</v>
      </c>
      <c r="E94" s="314">
        <f t="shared" ref="E94:J94" si="34">+E95</f>
        <v>0</v>
      </c>
      <c r="F94" s="314">
        <f t="shared" si="34"/>
        <v>0</v>
      </c>
      <c r="G94" s="314">
        <f t="shared" si="34"/>
        <v>0</v>
      </c>
      <c r="H94" s="314">
        <f t="shared" si="34"/>
        <v>0</v>
      </c>
      <c r="I94" s="314">
        <f t="shared" si="34"/>
        <v>0</v>
      </c>
      <c r="J94" s="314">
        <f t="shared" si="34"/>
        <v>0</v>
      </c>
      <c r="K94" s="314">
        <f>+K95</f>
        <v>0</v>
      </c>
    </row>
    <row r="95" spans="1:11" ht="21" hidden="1" customHeight="1" x14ac:dyDescent="0.25">
      <c r="A95" s="300">
        <f>+'[1]สิ่งก่อสร้าง งบอุดหนุน  67'!A147</f>
        <v>0</v>
      </c>
      <c r="B95" s="294" t="str">
        <f>+'[1]สิ่งก่อสร้าง งบอุดหนุน  67'!E62</f>
        <v>งบเงินอุดหนุน</v>
      </c>
      <c r="C95" s="331" t="str">
        <f>+'[1]สิ่งก่อสร้าง งบอุดหนุน  67'!D62</f>
        <v>6811410</v>
      </c>
      <c r="D95" s="300">
        <f>+D96+D102</f>
        <v>0</v>
      </c>
      <c r="E95" s="300">
        <f t="shared" ref="E95:K95" si="35">+E96+E102</f>
        <v>0</v>
      </c>
      <c r="F95" s="300">
        <f t="shared" si="35"/>
        <v>0</v>
      </c>
      <c r="G95" s="300">
        <f t="shared" si="35"/>
        <v>0</v>
      </c>
      <c r="H95" s="300">
        <f t="shared" si="35"/>
        <v>0</v>
      </c>
      <c r="I95" s="300">
        <f t="shared" si="35"/>
        <v>0</v>
      </c>
      <c r="J95" s="300">
        <f t="shared" si="35"/>
        <v>0</v>
      </c>
      <c r="K95" s="300">
        <f t="shared" si="35"/>
        <v>0</v>
      </c>
    </row>
    <row r="96" spans="1:11" ht="63" hidden="1" customHeight="1" x14ac:dyDescent="0.25">
      <c r="A96" s="314" t="s">
        <v>168</v>
      </c>
      <c r="B96" s="998" t="str">
        <f>+'[1]สิ่งก่อสร้าง งบอุดหนุน  67'!E64</f>
        <v>ปรับปรุงซ่อมแซมอาคารเรียน อาคารประกอบและสิ่งก่อสร้างอื่น</v>
      </c>
      <c r="C96" s="278" t="str">
        <f>+'[1]สิ่งก่อสร้าง งบอุดหนุน  67'!D64</f>
        <v>ที่  ศธ 04002/ว5898 ลว. 6 ธ.ค. 2567  ครั้งที่ 5 CK00000128</v>
      </c>
      <c r="D96" s="314">
        <f>SUM(D97:D101)</f>
        <v>0</v>
      </c>
      <c r="E96" s="314">
        <f t="shared" ref="E96:K96" si="36">SUM(E97:E101)</f>
        <v>0</v>
      </c>
      <c r="F96" s="314">
        <f t="shared" si="36"/>
        <v>0</v>
      </c>
      <c r="G96" s="314">
        <f t="shared" si="36"/>
        <v>0</v>
      </c>
      <c r="H96" s="314">
        <f t="shared" si="36"/>
        <v>0</v>
      </c>
      <c r="I96" s="314">
        <f t="shared" si="36"/>
        <v>0</v>
      </c>
      <c r="J96" s="314">
        <f t="shared" si="36"/>
        <v>0</v>
      </c>
      <c r="K96" s="314">
        <f t="shared" si="36"/>
        <v>0</v>
      </c>
    </row>
    <row r="97" spans="1:11" ht="15.75" hidden="1" customHeight="1" x14ac:dyDescent="0.25">
      <c r="A97" s="332" t="str">
        <f>+'[1]งบกัน67 350002'!A86</f>
        <v>1)</v>
      </c>
      <c r="B97" s="283" t="str">
        <f>+'[1]สิ่งก่อสร้าง งบอุดหนุน  67'!E65</f>
        <v>โรงเรียนแสนจำหน่ายวิทยา</v>
      </c>
      <c r="C97" s="85" t="str">
        <f>+'[1]สิ่งก่อสร้าง งบอุดหนุน  67'!D65</f>
        <v>20004420022004100386</v>
      </c>
      <c r="D97" s="285">
        <f>+'[1]สิ่งก่อสร้าง งบอุดหนุน  67'!G70</f>
        <v>0</v>
      </c>
      <c r="E97" s="285">
        <f>+'[1]สิ่งก่อสร้าง งบอุดหนุน  67'!H70</f>
        <v>0</v>
      </c>
      <c r="F97" s="285">
        <f>+'[1]สิ่งก่อสร้าง งบอุดหนุน  67'!I70</f>
        <v>0</v>
      </c>
      <c r="G97" s="285">
        <f>+'[1]สิ่งก่อสร้าง งบอุดหนุน  67'!J70</f>
        <v>0</v>
      </c>
      <c r="H97" s="285">
        <f>+'[1]สิ่งก่อสร้าง งบอุดหนุน  67'!K70</f>
        <v>0</v>
      </c>
      <c r="I97" s="285">
        <f>+'[1]สิ่งก่อสร้าง งบอุดหนุน  67'!L70</f>
        <v>0</v>
      </c>
      <c r="J97" s="285">
        <f>+'[1]สิ่งก่อสร้าง งบอุดหนุน  67'!M70</f>
        <v>0</v>
      </c>
      <c r="K97" s="285">
        <f>+D97-E97-F97-G97-H97-I97-J97</f>
        <v>0</v>
      </c>
    </row>
    <row r="98" spans="1:11" ht="15" hidden="1" customHeight="1" x14ac:dyDescent="0.25">
      <c r="A98" s="332" t="str">
        <f>+'[1]สิ่งก่อสร้าง งบอุดหนุน  67'!A71</f>
        <v>2)</v>
      </c>
      <c r="B98" s="283" t="str">
        <f>+'[1]สิ่งก่อสร้าง งบอุดหนุน  67'!E71</f>
        <v>โรงเรียนวัดขุมแก้ว</v>
      </c>
      <c r="C98" s="85" t="str">
        <f>+'[1]สิ่งก่อสร้าง งบอุดหนุน  67'!D71</f>
        <v>20004420022004100386</v>
      </c>
      <c r="D98" s="285">
        <f>+'[1]สิ่งก่อสร้าง งบอุดหนุน  67'!G76</f>
        <v>0</v>
      </c>
      <c r="E98" s="285">
        <f>+'[1]สิ่งก่อสร้าง งบอุดหนุน  67'!H76</f>
        <v>0</v>
      </c>
      <c r="F98" s="285">
        <f>+'[1]สิ่งก่อสร้าง งบอุดหนุน  67'!I76</f>
        <v>0</v>
      </c>
      <c r="G98" s="285">
        <f>+'[1]สิ่งก่อสร้าง งบอุดหนุน  67'!J76</f>
        <v>0</v>
      </c>
      <c r="H98" s="285">
        <f>+'[1]สิ่งก่อสร้าง งบอุดหนุน  67'!K76</f>
        <v>0</v>
      </c>
      <c r="I98" s="285">
        <f>+'[1]สิ่งก่อสร้าง งบอุดหนุน  67'!L76</f>
        <v>0</v>
      </c>
      <c r="J98" s="285">
        <f>+'[1]สิ่งก่อสร้าง งบอุดหนุน  67'!M76</f>
        <v>0</v>
      </c>
      <c r="K98" s="285">
        <f t="shared" ref="K98:K100" si="37">+D98-E98-F98-G98-H98-I98-J98</f>
        <v>0</v>
      </c>
    </row>
    <row r="99" spans="1:11" ht="15" hidden="1" customHeight="1" x14ac:dyDescent="0.25">
      <c r="A99" s="332" t="str">
        <f>+'[1]สิ่งก่อสร้าง งบอุดหนุน  67'!A77</f>
        <v>3)</v>
      </c>
      <c r="B99" s="283" t="str">
        <f>+'[1]สิ่งก่อสร้าง งบอุดหนุน  67'!E77</f>
        <v>โรงเรียนวัดราษฎรบํารุง</v>
      </c>
      <c r="C99" s="85" t="str">
        <f>+'[1]สิ่งก่อสร้าง งบอุดหนุน  67'!D77</f>
        <v>20004420022004100386</v>
      </c>
      <c r="D99" s="285">
        <f>+'[1]สิ่งก่อสร้าง งบอุดหนุน  67'!G82</f>
        <v>0</v>
      </c>
      <c r="E99" s="285">
        <f>+'[1]สิ่งก่อสร้าง งบอุดหนุน  67'!H82</f>
        <v>0</v>
      </c>
      <c r="F99" s="285">
        <f>+'[1]สิ่งก่อสร้าง งบอุดหนุน  67'!I82</f>
        <v>0</v>
      </c>
      <c r="G99" s="285">
        <f>+'[1]สิ่งก่อสร้าง งบอุดหนุน  67'!J82</f>
        <v>0</v>
      </c>
      <c r="H99" s="285">
        <f>+'[1]สิ่งก่อสร้าง งบอุดหนุน  67'!K82</f>
        <v>0</v>
      </c>
      <c r="I99" s="285">
        <f>+'[1]สิ่งก่อสร้าง งบอุดหนุน  67'!L82</f>
        <v>0</v>
      </c>
      <c r="J99" s="285">
        <f>+'[1]สิ่งก่อสร้าง งบอุดหนุน  67'!M82</f>
        <v>0</v>
      </c>
      <c r="K99" s="285">
        <f t="shared" si="37"/>
        <v>0</v>
      </c>
    </row>
    <row r="100" spans="1:11" ht="15" hidden="1" customHeight="1" x14ac:dyDescent="0.25">
      <c r="A100" s="332" t="str">
        <f>+'[1]สิ่งก่อสร้าง งบอุดหนุน  67'!A83</f>
        <v>4)</v>
      </c>
      <c r="B100" s="283" t="str">
        <f>+'[1]สิ่งก่อสร้าง งบอุดหนุน  67'!E83</f>
        <v>โรงเรียนรวมราษฎร์สามัคคี</v>
      </c>
      <c r="C100" s="85" t="str">
        <f>+'[1]สิ่งก่อสร้าง งบอุดหนุน  67'!D83</f>
        <v>20004420022004100386</v>
      </c>
      <c r="D100" s="285">
        <f>+'[1]สิ่งก่อสร้าง งบอุดหนุน  67'!G88</f>
        <v>0</v>
      </c>
      <c r="E100" s="285">
        <f>+'[1]สิ่งก่อสร้าง งบอุดหนุน  67'!H88</f>
        <v>0</v>
      </c>
      <c r="F100" s="285">
        <f>+'[1]สิ่งก่อสร้าง งบอุดหนุน  67'!I88</f>
        <v>0</v>
      </c>
      <c r="G100" s="285">
        <f>+'[1]สิ่งก่อสร้าง งบอุดหนุน  67'!J88</f>
        <v>0</v>
      </c>
      <c r="H100" s="285">
        <f>+'[1]สิ่งก่อสร้าง งบอุดหนุน  67'!K88</f>
        <v>0</v>
      </c>
      <c r="I100" s="285">
        <f>+'[1]สิ่งก่อสร้าง งบอุดหนุน  67'!L88</f>
        <v>0</v>
      </c>
      <c r="J100" s="285">
        <f>+'[1]สิ่งก่อสร้าง งบอุดหนุน  67'!M88</f>
        <v>0</v>
      </c>
      <c r="K100" s="285">
        <f t="shared" si="37"/>
        <v>0</v>
      </c>
    </row>
    <row r="101" spans="1:11" ht="15" hidden="1" customHeight="1" x14ac:dyDescent="0.25">
      <c r="A101" s="332" t="str">
        <f>+'[1]สิ่งก่อสร้าง งบอุดหนุน  67'!A89</f>
        <v>5)</v>
      </c>
      <c r="B101" s="283" t="str">
        <f>+'[1]สิ่งก่อสร้าง งบอุดหนุน  67'!E89</f>
        <v>โรงเรียนวัดอดิศร</v>
      </c>
      <c r="C101" s="85" t="str">
        <f>+'[1]สิ่งก่อสร้าง งบอุดหนุน  67'!D89</f>
        <v>20004420022004100386</v>
      </c>
      <c r="D101" s="285">
        <f>+'[1]สิ่งก่อสร้าง งบอุดหนุน  67'!G94</f>
        <v>0</v>
      </c>
      <c r="E101" s="285">
        <f>+'[1]สิ่งก่อสร้าง งบอุดหนุน  67'!H94</f>
        <v>0</v>
      </c>
      <c r="F101" s="285">
        <f>+'[1]สิ่งก่อสร้าง งบอุดหนุน  67'!I94</f>
        <v>0</v>
      </c>
      <c r="G101" s="285">
        <f>+'[1]สิ่งก่อสร้าง งบอุดหนุน  67'!J94</f>
        <v>0</v>
      </c>
      <c r="H101" s="285">
        <f>+'[1]สิ่งก่อสร้าง งบอุดหนุน  67'!K94</f>
        <v>0</v>
      </c>
      <c r="I101" s="285">
        <f>+'[1]สิ่งก่อสร้าง งบอุดหนุน  67'!L94</f>
        <v>0</v>
      </c>
      <c r="J101" s="285">
        <f>+'[1]สิ่งก่อสร้าง งบอุดหนุน  67'!M94</f>
        <v>0</v>
      </c>
      <c r="K101" s="285">
        <f>+D101-E101-F101-G101-H101-I101-J101</f>
        <v>0</v>
      </c>
    </row>
    <row r="102" spans="1:11" ht="15" hidden="1" customHeight="1" x14ac:dyDescent="0.25">
      <c r="A102" s="314" t="s">
        <v>174</v>
      </c>
      <c r="B102" s="998" t="str">
        <f>+'[1]สิ่งก่อสร้าง งบอุดหนุน  67'!E95</f>
        <v xml:space="preserve">ปรับปรุงซ่อมแซมระบบไฟฟ้าและประปา สำหรับสถานศึกษาที่ประสบภัยธรรมชาติ </v>
      </c>
      <c r="C102" s="278" t="str">
        <f>+'[1]สิ่งก่อสร้าง งบอุดหนุน  67'!D95</f>
        <v>ที่  ศธ 04002/ว13 ลว. 2 ม.ค. 2568  ครั้งที่ 10 เลขใบกัน CK00000331</v>
      </c>
      <c r="D102" s="314">
        <f>SUM(D103:D105)</f>
        <v>0</v>
      </c>
      <c r="E102" s="314">
        <f t="shared" ref="E102:K102" si="38">SUM(E103:E107)</f>
        <v>0</v>
      </c>
      <c r="F102" s="314">
        <f>SUM(F103:F105)</f>
        <v>0</v>
      </c>
      <c r="G102" s="314">
        <f t="shared" si="38"/>
        <v>0</v>
      </c>
      <c r="H102" s="314">
        <f t="shared" si="38"/>
        <v>0</v>
      </c>
      <c r="I102" s="314">
        <f t="shared" si="38"/>
        <v>0</v>
      </c>
      <c r="J102" s="314">
        <f t="shared" si="38"/>
        <v>0</v>
      </c>
      <c r="K102" s="314">
        <f t="shared" si="38"/>
        <v>0</v>
      </c>
    </row>
    <row r="103" spans="1:11" ht="15" hidden="1" customHeight="1" x14ac:dyDescent="0.25">
      <c r="A103" s="332" t="str">
        <f>+'[1]สิ่งก่อสร้าง งบอุดหนุน  67'!A96</f>
        <v>1)</v>
      </c>
      <c r="B103" s="283" t="str">
        <f>+'[1]สิ่งก่อสร้าง งบอุดหนุน  67'!E96</f>
        <v>วัดเกตุประภา</v>
      </c>
      <c r="C103" s="85" t="str">
        <f>+'[1]สิ่งก่อสร้าง งบอุดหนุน  67'!D96</f>
        <v>20004420022004100386</v>
      </c>
      <c r="D103" s="285">
        <f>+'[1]สิ่งก่อสร้าง งบอุดหนุน  67'!G101</f>
        <v>0</v>
      </c>
      <c r="E103" s="285">
        <f>+'[1]สิ่งก่อสร้าง งบอุดหนุน  67'!H101</f>
        <v>0</v>
      </c>
      <c r="F103" s="285">
        <f>+'[1]สิ่งก่อสร้าง งบอุดหนุน  67'!I101</f>
        <v>0</v>
      </c>
      <c r="G103" s="285">
        <f>+'[1]สิ่งก่อสร้าง งบอุดหนุน  67'!J101</f>
        <v>0</v>
      </c>
      <c r="H103" s="285">
        <f>+'[1]สิ่งก่อสร้าง งบอุดหนุน  67'!K101</f>
        <v>0</v>
      </c>
      <c r="I103" s="285">
        <f>+'[1]สิ่งก่อสร้าง งบอุดหนุน  67'!L101</f>
        <v>0</v>
      </c>
      <c r="J103" s="285">
        <f>+'[1]สิ่งก่อสร้าง งบอุดหนุน  67'!M101</f>
        <v>0</v>
      </c>
      <c r="K103" s="285">
        <f>+D103-E103-F103-G103-H103-I103-J103</f>
        <v>0</v>
      </c>
    </row>
    <row r="104" spans="1:11" ht="15" hidden="1" customHeight="1" x14ac:dyDescent="0.25">
      <c r="A104" s="332" t="str">
        <f>+'[1]สิ่งก่อสร้าง งบอุดหนุน  67'!A102</f>
        <v>2)</v>
      </c>
      <c r="B104" s="283" t="str">
        <f>+'[1]สิ่งก่อสร้าง งบอุดหนุน  67'!E102</f>
        <v>วัดปัญจทายิกาวาส</v>
      </c>
      <c r="C104" s="85" t="str">
        <f>+'[1]สิ่งก่อสร้าง งบอุดหนุน  67'!D102</f>
        <v>20004420022004100386</v>
      </c>
      <c r="D104" s="285">
        <f>+'[1]สิ่งก่อสร้าง งบอุดหนุน  67'!G107</f>
        <v>0</v>
      </c>
      <c r="E104" s="285">
        <f>+'[1]สิ่งก่อสร้าง งบอุดหนุน  67'!H107</f>
        <v>0</v>
      </c>
      <c r="F104" s="285">
        <f>+'[1]สิ่งก่อสร้าง งบอุดหนุน  67'!I107</f>
        <v>0</v>
      </c>
      <c r="G104" s="285">
        <f>+'[1]สิ่งก่อสร้าง งบอุดหนุน  67'!J107</f>
        <v>0</v>
      </c>
      <c r="H104" s="285">
        <f>+'[1]สิ่งก่อสร้าง งบอุดหนุน  67'!K107</f>
        <v>0</v>
      </c>
      <c r="I104" s="285">
        <f>+'[1]สิ่งก่อสร้าง งบอุดหนุน  67'!L107</f>
        <v>0</v>
      </c>
      <c r="J104" s="285">
        <f>+'[1]สิ่งก่อสร้าง งบอุดหนุน  67'!M107</f>
        <v>0</v>
      </c>
      <c r="K104" s="285">
        <f t="shared" ref="K104:K105" si="39">+D104-E104-F104-G104-H104-I104-J104</f>
        <v>0</v>
      </c>
    </row>
    <row r="105" spans="1:11" ht="15" hidden="1" customHeight="1" x14ac:dyDescent="0.25">
      <c r="A105" s="332" t="str">
        <f>+'[1]สิ่งก่อสร้าง งบอุดหนุน  67'!A108</f>
        <v>3)</v>
      </c>
      <c r="B105" s="283" t="str">
        <f>+'[1]สิ่งก่อสร้าง งบอุดหนุน  67'!E108</f>
        <v>วัดพวงแก้ว</v>
      </c>
      <c r="C105" s="85" t="str">
        <f>+'[1]สิ่งก่อสร้าง งบอุดหนุน  67'!D108</f>
        <v>20004420022004100386</v>
      </c>
      <c r="D105" s="285">
        <f>+'[1]สิ่งก่อสร้าง งบอุดหนุน  67'!G113</f>
        <v>0</v>
      </c>
      <c r="E105" s="285">
        <f>+'[1]สิ่งก่อสร้าง งบอุดหนุน  67'!H113</f>
        <v>0</v>
      </c>
      <c r="F105" s="285">
        <f>+'[1]สิ่งก่อสร้าง งบอุดหนุน  67'!I113</f>
        <v>0</v>
      </c>
      <c r="G105" s="285">
        <f>+'[1]สิ่งก่อสร้าง งบอุดหนุน  67'!J113</f>
        <v>0</v>
      </c>
      <c r="H105" s="285">
        <f>+'[1]สิ่งก่อสร้าง งบอุดหนุน  67'!K113</f>
        <v>0</v>
      </c>
      <c r="I105" s="285">
        <f>+'[1]สิ่งก่อสร้าง งบอุดหนุน  67'!L113</f>
        <v>0</v>
      </c>
      <c r="J105" s="285">
        <f>+'[1]สิ่งก่อสร้าง งบอุดหนุน  67'!M113</f>
        <v>0</v>
      </c>
      <c r="K105" s="285">
        <f t="shared" si="39"/>
        <v>0</v>
      </c>
    </row>
    <row r="106" spans="1:11" ht="15.75" hidden="1" customHeight="1" x14ac:dyDescent="0.25">
      <c r="A106" s="332"/>
      <c r="B106" s="283"/>
      <c r="C106" s="85"/>
      <c r="D106" s="285"/>
      <c r="E106" s="285">
        <f>+'[1]สิ่งก่อสร้าง งบอุดหนุน  67'!H94</f>
        <v>0</v>
      </c>
      <c r="F106" s="285"/>
      <c r="G106" s="285">
        <f>+'[1]สิ่งก่อสร้าง งบอุดหนุน  67'!J94</f>
        <v>0</v>
      </c>
      <c r="H106" s="285"/>
      <c r="I106" s="285">
        <f>+'[1]สิ่งก่อสร้าง งบอุดหนุน  67'!L94</f>
        <v>0</v>
      </c>
      <c r="J106" s="285"/>
      <c r="K106" s="285">
        <f t="shared" ref="K106" si="40">+D106-E106-F106-G106-H106-I106--J106</f>
        <v>0</v>
      </c>
    </row>
    <row r="107" spans="1:11" ht="15.75" hidden="1" customHeight="1" x14ac:dyDescent="0.25">
      <c r="A107" s="332"/>
      <c r="B107" s="283"/>
      <c r="C107" s="342"/>
      <c r="D107" s="285"/>
      <c r="E107" s="285">
        <f>+'[1]สิ่งก่อสร้าง งบอุดหนุน  67'!H100</f>
        <v>0</v>
      </c>
      <c r="F107" s="285">
        <f>+'[1]สิ่งก่อสร้าง งบอุดหนุน  67'!I100</f>
        <v>0</v>
      </c>
      <c r="G107" s="285">
        <f>+'[1]สิ่งก่อสร้าง งบอุดหนุน  67'!J100</f>
        <v>0</v>
      </c>
      <c r="H107" s="285">
        <f>+'[1]สิ่งก่อสร้าง งบอุดหนุน  67'!K100</f>
        <v>0</v>
      </c>
      <c r="I107" s="285">
        <f>+'[1]สิ่งก่อสร้าง งบอุดหนุน  67'!L100</f>
        <v>0</v>
      </c>
      <c r="J107" s="285">
        <f>+'[1]สิ่งก่อสร้าง งบอุดหนุน  67'!M100</f>
        <v>0</v>
      </c>
      <c r="K107" s="285">
        <f>+D107-E107-F107-G107-H107-I107--J107</f>
        <v>0</v>
      </c>
    </row>
    <row r="108" spans="1:11" ht="15.75" customHeight="1" x14ac:dyDescent="0.25">
      <c r="A108" s="261"/>
      <c r="B108" s="979" t="str">
        <f>+'[1]สิ่งก่อสร้าง งบอุดหนุน  67'!E355</f>
        <v>งบดำเนินงาน</v>
      </c>
      <c r="C108" s="345">
        <v>1</v>
      </c>
      <c r="D108" s="263">
        <f>+D9</f>
        <v>1406002.5</v>
      </c>
      <c r="E108" s="263">
        <f t="shared" ref="E108:K108" si="41">+E9</f>
        <v>0</v>
      </c>
      <c r="F108" s="263">
        <f t="shared" si="41"/>
        <v>0</v>
      </c>
      <c r="G108" s="263">
        <f t="shared" si="41"/>
        <v>0</v>
      </c>
      <c r="H108" s="263">
        <f t="shared" si="41"/>
        <v>0</v>
      </c>
      <c r="I108" s="263">
        <f t="shared" si="41"/>
        <v>0</v>
      </c>
      <c r="J108" s="263">
        <f t="shared" si="41"/>
        <v>1406002.5</v>
      </c>
      <c r="K108" s="263">
        <f t="shared" si="41"/>
        <v>0</v>
      </c>
    </row>
    <row r="109" spans="1:11" ht="21" hidden="1" customHeight="1" x14ac:dyDescent="0.25">
      <c r="A109" s="319"/>
      <c r="B109" s="999" t="str">
        <f>+B81</f>
        <v xml:space="preserve">  งบลงทุน ค่าที่ดินและสิ่งก่อสร้าง </v>
      </c>
      <c r="C109" s="320"/>
      <c r="D109" s="321">
        <f>+D81</f>
        <v>349000</v>
      </c>
      <c r="E109" s="321">
        <f t="shared" ref="E109:K109" si="42">+E81</f>
        <v>0</v>
      </c>
      <c r="F109" s="321">
        <f t="shared" si="42"/>
        <v>0</v>
      </c>
      <c r="G109" s="321">
        <f t="shared" si="42"/>
        <v>0</v>
      </c>
      <c r="H109" s="321">
        <f t="shared" si="42"/>
        <v>0</v>
      </c>
      <c r="I109" s="321">
        <f t="shared" si="42"/>
        <v>0</v>
      </c>
      <c r="J109" s="321">
        <f t="shared" si="42"/>
        <v>349000</v>
      </c>
      <c r="K109" s="321">
        <f t="shared" si="42"/>
        <v>0</v>
      </c>
    </row>
    <row r="110" spans="1:11" ht="21" hidden="1" customHeight="1" x14ac:dyDescent="0.25">
      <c r="A110" s="261"/>
      <c r="B110" s="979" t="str">
        <f>+'[1]สิ่งก่อสร้าง งบอุดหนุน  67'!E356</f>
        <v>งบลงทุน</v>
      </c>
      <c r="C110" s="345">
        <v>1</v>
      </c>
      <c r="D110" s="263">
        <f t="shared" ref="D110:K110" si="43">SUM(D109:D109)</f>
        <v>349000</v>
      </c>
      <c r="E110" s="263">
        <f t="shared" si="43"/>
        <v>0</v>
      </c>
      <c r="F110" s="263">
        <f t="shared" si="43"/>
        <v>0</v>
      </c>
      <c r="G110" s="263">
        <f t="shared" si="43"/>
        <v>0</v>
      </c>
      <c r="H110" s="263">
        <f t="shared" si="43"/>
        <v>0</v>
      </c>
      <c r="I110" s="263">
        <f t="shared" si="43"/>
        <v>0</v>
      </c>
      <c r="J110" s="263">
        <f t="shared" si="43"/>
        <v>349000</v>
      </c>
      <c r="K110" s="263">
        <f t="shared" si="43"/>
        <v>0</v>
      </c>
    </row>
    <row r="111" spans="1:11" ht="21" x14ac:dyDescent="0.25">
      <c r="A111" s="261"/>
      <c r="B111" s="979" t="str">
        <f>+B95</f>
        <v>งบเงินอุดหนุน</v>
      </c>
      <c r="C111" s="345"/>
      <c r="D111" s="263">
        <f>+D95+D68</f>
        <v>0</v>
      </c>
      <c r="E111" s="263">
        <f t="shared" ref="E111:K111" si="44">+E95+E68</f>
        <v>0</v>
      </c>
      <c r="F111" s="263">
        <f t="shared" si="44"/>
        <v>0</v>
      </c>
      <c r="G111" s="263">
        <f t="shared" si="44"/>
        <v>0</v>
      </c>
      <c r="H111" s="263">
        <f t="shared" si="44"/>
        <v>0</v>
      </c>
      <c r="I111" s="263">
        <f t="shared" si="44"/>
        <v>0</v>
      </c>
      <c r="J111" s="263">
        <f t="shared" si="44"/>
        <v>0</v>
      </c>
      <c r="K111" s="263">
        <f t="shared" si="44"/>
        <v>0</v>
      </c>
    </row>
    <row r="112" spans="1:11" ht="21" x14ac:dyDescent="0.25">
      <c r="A112" s="261"/>
      <c r="B112" s="979" t="str">
        <f>+'[1]สิ่งก่อสร้าง งบอุดหนุน  67'!E357</f>
        <v>รวมเงินกันทั้งสิ้น</v>
      </c>
      <c r="C112" s="345">
        <f>SUM(C108:C111)</f>
        <v>2</v>
      </c>
      <c r="D112" s="263">
        <f>+D108+D110+D111</f>
        <v>1755002.5</v>
      </c>
      <c r="E112" s="263">
        <f t="shared" ref="E112:J112" si="45">+E108+E110+E111</f>
        <v>0</v>
      </c>
      <c r="F112" s="263">
        <f t="shared" si="45"/>
        <v>0</v>
      </c>
      <c r="G112" s="263">
        <f>+G108+G110+G111</f>
        <v>0</v>
      </c>
      <c r="H112" s="263">
        <f t="shared" si="45"/>
        <v>0</v>
      </c>
      <c r="I112" s="263">
        <f t="shared" si="45"/>
        <v>0</v>
      </c>
      <c r="J112" s="263">
        <f t="shared" si="45"/>
        <v>1755002.5</v>
      </c>
      <c r="K112" s="263">
        <f>+K111+K110</f>
        <v>0</v>
      </c>
    </row>
    <row r="113" spans="1:11" ht="21" x14ac:dyDescent="0.25">
      <c r="A113" s="261"/>
      <c r="B113" s="1000" t="s">
        <v>48</v>
      </c>
      <c r="C113" s="310"/>
      <c r="D113" s="263">
        <f>+D112</f>
        <v>1755002.5</v>
      </c>
      <c r="E113" s="1242">
        <f>SUM(E112+F112)</f>
        <v>0</v>
      </c>
      <c r="F113" s="1242"/>
      <c r="G113" s="336">
        <f>+G112</f>
        <v>0</v>
      </c>
      <c r="H113" s="263">
        <f>+H112</f>
        <v>0</v>
      </c>
      <c r="I113" s="1243">
        <f>+J112+I112</f>
        <v>1755002.5</v>
      </c>
      <c r="J113" s="1244"/>
      <c r="K113" s="263">
        <f>+K112</f>
        <v>0</v>
      </c>
    </row>
    <row r="114" spans="1:11" ht="21" x14ac:dyDescent="0.25">
      <c r="A114" s="322"/>
      <c r="B114" s="1001" t="str">
        <f>+'[1]สิ่งก่อสร้าง งบอุดหนุน  67'!E359</f>
        <v>คิดเป็นร้อยละ</v>
      </c>
      <c r="C114" s="323"/>
      <c r="D114" s="324">
        <f>+E114+H114+I114</f>
        <v>100</v>
      </c>
      <c r="E114" s="1245">
        <f>+E113*100/D113</f>
        <v>0</v>
      </c>
      <c r="F114" s="1246"/>
      <c r="G114" s="353">
        <f>+G112*100/D112</f>
        <v>0</v>
      </c>
      <c r="H114" s="324">
        <f>+H113*100/D113</f>
        <v>0</v>
      </c>
      <c r="I114" s="1245">
        <f>+I113*100/D113</f>
        <v>100</v>
      </c>
      <c r="J114" s="1246"/>
      <c r="K114" s="324">
        <f>+H83349</f>
        <v>0</v>
      </c>
    </row>
    <row r="115" spans="1:11" ht="21" hidden="1" customHeight="1" x14ac:dyDescent="0.25">
      <c r="A115" s="466"/>
      <c r="B115" s="467"/>
      <c r="C115" s="468"/>
      <c r="D115" s="469"/>
      <c r="E115" s="1238" t="s">
        <v>207</v>
      </c>
      <c r="F115" s="1238"/>
      <c r="G115" s="1238"/>
      <c r="H115" s="1238"/>
      <c r="I115" s="1238"/>
      <c r="J115" s="1238"/>
      <c r="K115" s="1238"/>
    </row>
    <row r="116" spans="1:11" ht="21" hidden="1" customHeight="1" x14ac:dyDescent="0.55000000000000004">
      <c r="A116" s="470"/>
      <c r="B116" s="1002" t="s">
        <v>270</v>
      </c>
      <c r="C116" s="472"/>
      <c r="D116" s="470"/>
      <c r="E116" s="20"/>
      <c r="F116" s="20"/>
      <c r="G116" s="20"/>
      <c r="H116" s="20"/>
      <c r="I116" s="20"/>
      <c r="J116" s="20"/>
      <c r="K116" s="20"/>
    </row>
    <row r="117" spans="1:11" ht="21" hidden="1" customHeight="1" x14ac:dyDescent="0.25">
      <c r="A117" s="470"/>
      <c r="B117" s="473" t="s">
        <v>188</v>
      </c>
      <c r="C117" s="474"/>
      <c r="D117" s="248"/>
      <c r="E117" s="248"/>
      <c r="F117" s="475" t="s">
        <v>20</v>
      </c>
      <c r="G117" s="470"/>
      <c r="H117" s="471"/>
      <c r="I117" s="471"/>
      <c r="J117" s="471"/>
      <c r="K117" s="470"/>
    </row>
    <row r="118" spans="1:11" ht="21" hidden="1" customHeight="1" x14ac:dyDescent="0.55000000000000004">
      <c r="A118" s="470"/>
      <c r="B118" s="473" t="s">
        <v>44</v>
      </c>
      <c r="C118" s="325"/>
      <c r="D118" s="470"/>
      <c r="E118" s="20"/>
      <c r="F118" s="20"/>
      <c r="G118" s="475"/>
      <c r="H118" s="470"/>
      <c r="I118" s="470"/>
      <c r="J118" s="470"/>
      <c r="K118" s="470"/>
    </row>
    <row r="119" spans="1:11" ht="21" hidden="1" customHeight="1" x14ac:dyDescent="0.55000000000000004">
      <c r="A119" s="476"/>
      <c r="B119" s="1003"/>
      <c r="C119" s="83"/>
      <c r="D119" s="476"/>
      <c r="E119" s="1239" t="s">
        <v>119</v>
      </c>
      <c r="F119" s="1239"/>
      <c r="G119" s="1239"/>
      <c r="H119" s="1239"/>
      <c r="I119" s="1239"/>
      <c r="J119" s="477"/>
      <c r="K119" s="477"/>
    </row>
    <row r="120" spans="1:11" ht="21" hidden="1" customHeight="1" x14ac:dyDescent="0.6">
      <c r="A120" s="476"/>
      <c r="B120" s="1004"/>
      <c r="C120" s="478"/>
      <c r="D120" s="476"/>
      <c r="E120" s="1240" t="s">
        <v>43</v>
      </c>
      <c r="F120" s="1240"/>
      <c r="G120" s="1240"/>
      <c r="H120" s="1240"/>
      <c r="I120" s="1240"/>
      <c r="J120" s="465"/>
      <c r="K120" s="465"/>
    </row>
    <row r="121" spans="1:11" ht="21" hidden="1" customHeight="1" x14ac:dyDescent="0.25">
      <c r="A121" s="476"/>
      <c r="B121" s="1005"/>
      <c r="C121" s="478"/>
      <c r="D121" s="476"/>
      <c r="E121" s="1241" t="s">
        <v>40</v>
      </c>
      <c r="F121" s="1241"/>
      <c r="G121" s="1241"/>
      <c r="H121" s="1241"/>
      <c r="I121" s="1241"/>
      <c r="J121" s="476"/>
      <c r="K121" s="476"/>
    </row>
    <row r="122" spans="1:11" ht="21" hidden="1" customHeight="1" x14ac:dyDescent="0.6">
      <c r="A122" s="21"/>
      <c r="B122" s="77" t="s">
        <v>208</v>
      </c>
      <c r="C122" s="474"/>
      <c r="D122" s="479"/>
      <c r="E122" s="479"/>
      <c r="F122" s="21"/>
      <c r="G122" s="21"/>
      <c r="H122" s="21"/>
      <c r="I122" s="21"/>
      <c r="J122" s="24"/>
      <c r="K122" s="24"/>
    </row>
    <row r="123" spans="1:11" ht="21" hidden="1" customHeight="1" x14ac:dyDescent="0.6">
      <c r="A123" s="21"/>
      <c r="B123" s="941" t="s">
        <v>188</v>
      </c>
      <c r="C123" s="474"/>
      <c r="D123" s="21"/>
      <c r="E123" s="21"/>
      <c r="F123" s="21" t="s">
        <v>20</v>
      </c>
      <c r="G123" s="23"/>
      <c r="H123" s="21"/>
      <c r="I123" s="21"/>
      <c r="J123" s="24"/>
      <c r="K123" s="24"/>
    </row>
    <row r="124" spans="1:11" ht="21" hidden="1" customHeight="1" x14ac:dyDescent="0.6">
      <c r="A124" s="24"/>
      <c r="B124" s="944" t="s">
        <v>44</v>
      </c>
      <c r="C124" s="325"/>
      <c r="D124" s="24"/>
      <c r="E124" s="1235" t="s">
        <v>119</v>
      </c>
      <c r="F124" s="1235"/>
      <c r="G124" s="1235"/>
      <c r="H124" s="1235"/>
      <c r="I124" s="1235"/>
      <c r="J124" s="1235"/>
      <c r="K124" s="1235"/>
    </row>
    <row r="125" spans="1:11" ht="21" hidden="1" customHeight="1" x14ac:dyDescent="0.6">
      <c r="A125" s="24"/>
      <c r="B125" s="1006"/>
      <c r="C125" s="325"/>
      <c r="D125" s="24"/>
      <c r="E125" s="1236" t="s">
        <v>43</v>
      </c>
      <c r="F125" s="1236"/>
      <c r="G125" s="1236"/>
      <c r="H125" s="1236"/>
      <c r="I125" s="1236"/>
      <c r="J125" s="1236"/>
      <c r="K125" s="1236"/>
    </row>
    <row r="126" spans="1:11" ht="21" hidden="1" customHeight="1" x14ac:dyDescent="0.6">
      <c r="A126" s="24"/>
      <c r="B126" s="1006"/>
      <c r="C126" s="325"/>
      <c r="D126" s="24"/>
      <c r="E126" s="1236" t="s">
        <v>40</v>
      </c>
      <c r="F126" s="1236"/>
      <c r="G126" s="1236"/>
      <c r="H126" s="1236"/>
      <c r="I126" s="1236"/>
      <c r="J126" s="1236"/>
      <c r="K126" s="1236"/>
    </row>
    <row r="127" spans="1:11" ht="21" hidden="1" customHeight="1" x14ac:dyDescent="0.6">
      <c r="A127" s="24"/>
      <c r="B127" s="1006"/>
      <c r="C127" s="325"/>
      <c r="E127" s="21"/>
      <c r="F127" s="343"/>
      <c r="G127" s="343"/>
      <c r="H127" s="343"/>
      <c r="I127" s="343"/>
      <c r="J127" s="343"/>
      <c r="K127" s="343"/>
    </row>
    <row r="128" spans="1:11" ht="21" hidden="1" customHeight="1" x14ac:dyDescent="0.6">
      <c r="A128" s="24"/>
      <c r="B128" s="1006"/>
      <c r="C128" s="325"/>
      <c r="D128" s="24"/>
      <c r="E128" s="21"/>
      <c r="F128" s="343"/>
      <c r="G128" s="343"/>
      <c r="H128" s="343"/>
      <c r="I128" s="343"/>
      <c r="J128" s="343"/>
      <c r="K128" s="343"/>
    </row>
    <row r="129" spans="1:11" ht="21" x14ac:dyDescent="0.6">
      <c r="A129" s="24"/>
      <c r="B129" s="1006"/>
      <c r="C129" s="325"/>
      <c r="D129" s="24"/>
      <c r="E129" s="21"/>
      <c r="F129" s="1237" t="s">
        <v>251</v>
      </c>
      <c r="G129" s="1237"/>
      <c r="H129" s="1237"/>
      <c r="I129" s="1237"/>
      <c r="J129" s="343"/>
      <c r="K129" s="343"/>
    </row>
    <row r="130" spans="1:11" ht="21" x14ac:dyDescent="0.6">
      <c r="A130" s="24"/>
      <c r="B130" s="1006"/>
      <c r="C130" s="325"/>
      <c r="D130" s="24"/>
      <c r="E130" s="21"/>
      <c r="F130" s="80"/>
      <c r="G130" s="80"/>
      <c r="H130" s="80"/>
      <c r="I130" s="80"/>
      <c r="J130" s="343"/>
      <c r="K130" s="343"/>
    </row>
    <row r="131" spans="1:11" ht="24.6" x14ac:dyDescent="0.7">
      <c r="A131" s="73" t="s">
        <v>165</v>
      </c>
      <c r="B131" s="1007"/>
      <c r="C131" s="327"/>
      <c r="D131" s="74"/>
      <c r="E131" s="80"/>
      <c r="F131" s="23" t="s">
        <v>20</v>
      </c>
      <c r="G131" s="22"/>
      <c r="H131" s="22"/>
      <c r="I131" s="77" t="s">
        <v>166</v>
      </c>
      <c r="J131" s="79"/>
      <c r="K131" s="79"/>
    </row>
    <row r="132" spans="1:11" ht="21" x14ac:dyDescent="0.6">
      <c r="A132" s="73" t="s">
        <v>215</v>
      </c>
      <c r="B132" s="1007"/>
      <c r="C132" s="326"/>
      <c r="D132" s="24"/>
      <c r="E132" s="24"/>
      <c r="F132" s="76"/>
      <c r="G132" s="1236" t="s">
        <v>119</v>
      </c>
      <c r="H132" s="1236"/>
      <c r="I132" s="250" t="s">
        <v>216</v>
      </c>
      <c r="J132" s="24"/>
      <c r="K132" s="75"/>
    </row>
    <row r="133" spans="1:11" ht="21" x14ac:dyDescent="0.6">
      <c r="A133" s="73" t="s">
        <v>44</v>
      </c>
      <c r="B133" s="1007"/>
      <c r="C133" s="326"/>
      <c r="D133" s="24"/>
      <c r="E133" s="1234" t="s">
        <v>43</v>
      </c>
      <c r="F133" s="1234"/>
      <c r="G133" s="1234"/>
      <c r="H133" s="1234"/>
      <c r="I133" s="1234"/>
      <c r="J133" s="1234"/>
      <c r="K133" s="337"/>
    </row>
  </sheetData>
  <sheetProtection insertColumns="0" insertRows="0" deleteColumns="0" deleteRows="0"/>
  <mergeCells count="24">
    <mergeCell ref="A1:K1"/>
    <mergeCell ref="A2:K2"/>
    <mergeCell ref="A3:K3"/>
    <mergeCell ref="G4:H4"/>
    <mergeCell ref="I4:J4"/>
    <mergeCell ref="K4:K5"/>
    <mergeCell ref="A4:A5"/>
    <mergeCell ref="B4:B5"/>
    <mergeCell ref="D4:D5"/>
    <mergeCell ref="E4:F4"/>
    <mergeCell ref="E115:K115"/>
    <mergeCell ref="E119:I119"/>
    <mergeCell ref="E120:I120"/>
    <mergeCell ref="E121:I121"/>
    <mergeCell ref="E113:F113"/>
    <mergeCell ref="I113:J113"/>
    <mergeCell ref="E114:F114"/>
    <mergeCell ref="I114:J114"/>
    <mergeCell ref="E133:J133"/>
    <mergeCell ref="E124:K124"/>
    <mergeCell ref="E125:K125"/>
    <mergeCell ref="E126:K126"/>
    <mergeCell ref="F129:I129"/>
    <mergeCell ref="G132:H132"/>
  </mergeCells>
  <pageMargins left="0.70866141732283505" right="0.70866141732283505" top="0.74803149606299202" bottom="0.74803149606299202" header="0.31496062992126" footer="0.31496062992126"/>
  <pageSetup paperSize="9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40C47-57A6-4FC4-84CF-B36E32DD1E34}">
  <dimension ref="A1:AG111"/>
  <sheetViews>
    <sheetView tabSelected="1" zoomScale="70" zoomScaleNormal="70" workbookViewId="0">
      <selection activeCell="C51" sqref="C51"/>
    </sheetView>
  </sheetViews>
  <sheetFormatPr defaultRowHeight="18.600000000000001" x14ac:dyDescent="0.25"/>
  <cols>
    <col min="1" max="1" width="5.69921875" style="1215" customWidth="1"/>
    <col min="2" max="2" width="41.5" style="1216" customWidth="1"/>
    <col min="3" max="3" width="22.5" style="1217" customWidth="1"/>
    <col min="4" max="4" width="12.296875" style="1052" hidden="1" customWidth="1"/>
    <col min="5" max="5" width="10.796875" style="1218" hidden="1" customWidth="1"/>
    <col min="6" max="6" width="12.19921875" style="1219" hidden="1" customWidth="1"/>
    <col min="7" max="7" width="11.3984375" style="1218" hidden="1" customWidth="1"/>
    <col min="8" max="8" width="8.796875" style="1218" hidden="1" customWidth="1"/>
    <col min="9" max="9" width="13.09765625" style="1218" hidden="1" customWidth="1"/>
    <col min="10" max="10" width="10.69921875" style="1218" hidden="1" customWidth="1"/>
    <col min="11" max="12" width="12.59765625" style="1218" hidden="1" customWidth="1"/>
    <col min="13" max="13" width="13.5" style="1218" hidden="1" customWidth="1"/>
    <col min="14" max="14" width="11.69921875" style="1218" hidden="1" customWidth="1"/>
    <col min="15" max="15" width="10.3984375" style="1218" hidden="1" customWidth="1"/>
    <col min="16" max="16" width="13.296875" style="1218" hidden="1" customWidth="1"/>
    <col min="17" max="17" width="11.19921875" style="1218" hidden="1" customWidth="1"/>
    <col min="18" max="21" width="9.5" style="1218" hidden="1" customWidth="1"/>
    <col min="22" max="22" width="10.3984375" style="1218" hidden="1" customWidth="1"/>
    <col min="23" max="24" width="9.5" style="1218" hidden="1" customWidth="1"/>
    <col min="25" max="30" width="12.796875" style="1218" customWidth="1"/>
    <col min="31" max="31" width="12.19921875" style="1218" customWidth="1"/>
    <col min="32" max="32" width="12.796875" style="1218" hidden="1" customWidth="1"/>
    <col min="33" max="33" width="14.796875" style="1220" customWidth="1"/>
  </cols>
  <sheetData>
    <row r="1" spans="1:33" ht="24.6" x14ac:dyDescent="0.25">
      <c r="A1" s="1265" t="s">
        <v>69</v>
      </c>
      <c r="B1" s="1265"/>
      <c r="C1" s="1265"/>
      <c r="D1" s="1265"/>
      <c r="E1" s="1265"/>
      <c r="F1" s="1265"/>
      <c r="G1" s="1265"/>
      <c r="H1" s="1265"/>
      <c r="I1" s="1265"/>
      <c r="J1" s="1265"/>
      <c r="K1" s="1265"/>
      <c r="L1" s="1265"/>
      <c r="M1" s="1265"/>
      <c r="N1" s="1265"/>
      <c r="O1" s="1265"/>
      <c r="P1" s="1265"/>
      <c r="Q1" s="1265"/>
      <c r="R1" s="1265"/>
      <c r="S1" s="1265"/>
      <c r="T1" s="1265"/>
      <c r="U1" s="1265"/>
      <c r="V1" s="1265"/>
      <c r="W1" s="1265"/>
      <c r="X1" s="1265"/>
      <c r="Y1" s="1265"/>
      <c r="Z1" s="1265"/>
      <c r="AA1" s="1265"/>
      <c r="AB1" s="1265"/>
      <c r="AC1" s="1265"/>
      <c r="AD1" s="1265"/>
      <c r="AE1" s="1265"/>
      <c r="AF1" s="1265"/>
      <c r="AG1" s="1265"/>
    </row>
    <row r="2" spans="1:33" ht="24.6" x14ac:dyDescent="0.25">
      <c r="A2" s="1265" t="s">
        <v>230</v>
      </c>
      <c r="B2" s="1265"/>
      <c r="C2" s="1265"/>
      <c r="D2" s="1265"/>
      <c r="E2" s="1265"/>
      <c r="F2" s="1265"/>
      <c r="G2" s="1265"/>
      <c r="H2" s="1265"/>
      <c r="I2" s="1265"/>
      <c r="J2" s="1265"/>
      <c r="K2" s="1265"/>
      <c r="L2" s="1265"/>
      <c r="M2" s="1265"/>
      <c r="N2" s="1265"/>
      <c r="O2" s="1265"/>
      <c r="P2" s="1265"/>
      <c r="Q2" s="1265"/>
      <c r="R2" s="1265"/>
      <c r="S2" s="1265"/>
      <c r="T2" s="1265"/>
      <c r="U2" s="1265"/>
      <c r="V2" s="1265"/>
      <c r="W2" s="1265"/>
      <c r="X2" s="1265"/>
      <c r="Y2" s="1265"/>
      <c r="Z2" s="1265"/>
      <c r="AA2" s="1265"/>
      <c r="AB2" s="1265"/>
      <c r="AC2" s="1265"/>
      <c r="AD2" s="1265"/>
      <c r="AE2" s="1265"/>
      <c r="AF2" s="1265"/>
      <c r="AG2" s="1265"/>
    </row>
    <row r="3" spans="1:33" ht="24.6" x14ac:dyDescent="0.25">
      <c r="A3" s="1265" t="s">
        <v>0</v>
      </c>
      <c r="B3" s="1265"/>
      <c r="C3" s="1265"/>
      <c r="D3" s="1265"/>
      <c r="E3" s="1265"/>
      <c r="F3" s="1265"/>
      <c r="G3" s="1265"/>
      <c r="H3" s="1265"/>
      <c r="I3" s="1265"/>
      <c r="J3" s="1265"/>
      <c r="K3" s="1265"/>
      <c r="L3" s="1265"/>
      <c r="M3" s="1265"/>
      <c r="N3" s="1265"/>
      <c r="O3" s="1265"/>
      <c r="P3" s="1265"/>
      <c r="Q3" s="1265"/>
      <c r="R3" s="1265"/>
      <c r="S3" s="1265"/>
      <c r="T3" s="1265"/>
      <c r="U3" s="1265"/>
      <c r="V3" s="1265"/>
      <c r="W3" s="1265"/>
      <c r="X3" s="1265"/>
      <c r="Y3" s="1265"/>
      <c r="Z3" s="1265"/>
      <c r="AA3" s="1265"/>
      <c r="AB3" s="1265"/>
      <c r="AC3" s="1265"/>
      <c r="AD3" s="1265"/>
      <c r="AE3" s="1265"/>
      <c r="AF3" s="1265"/>
      <c r="AG3" s="1265"/>
    </row>
    <row r="4" spans="1:33" ht="24.6" x14ac:dyDescent="0.25">
      <c r="A4" s="1266" t="s">
        <v>280</v>
      </c>
      <c r="B4" s="1266"/>
      <c r="C4" s="1266"/>
      <c r="D4" s="1266"/>
      <c r="E4" s="1266"/>
      <c r="F4" s="1266"/>
      <c r="G4" s="1266"/>
      <c r="H4" s="1266"/>
      <c r="I4" s="1266"/>
      <c r="J4" s="1266"/>
      <c r="K4" s="1266"/>
      <c r="L4" s="1266"/>
      <c r="M4" s="1266"/>
      <c r="N4" s="1266"/>
      <c r="O4" s="1266"/>
      <c r="P4" s="1266"/>
      <c r="Q4" s="1266"/>
      <c r="R4" s="1266"/>
      <c r="S4" s="1266"/>
      <c r="T4" s="1266"/>
      <c r="U4" s="1266"/>
      <c r="V4" s="1266"/>
      <c r="W4" s="1266"/>
      <c r="X4" s="1266"/>
      <c r="Y4" s="1266"/>
      <c r="Z4" s="1266"/>
      <c r="AA4" s="1266"/>
      <c r="AB4" s="1266"/>
      <c r="AC4" s="1266"/>
      <c r="AD4" s="1266"/>
      <c r="AE4" s="1266"/>
      <c r="AF4" s="1266"/>
      <c r="AG4" s="1266"/>
    </row>
    <row r="5" spans="1:33" ht="24.6" customHeight="1" x14ac:dyDescent="0.25">
      <c r="A5" s="1267" t="s">
        <v>1</v>
      </c>
      <c r="B5" s="1268" t="s">
        <v>23</v>
      </c>
      <c r="C5" s="1054"/>
      <c r="D5" s="1271" t="str">
        <f>+[2]ระบบการควบคุมฯ!B768</f>
        <v>กิจกรรมการบริหารจัดการในเขตพื้นที่การศึกษา</v>
      </c>
      <c r="E5" s="1272"/>
      <c r="F5" s="1272"/>
      <c r="G5" s="1272"/>
      <c r="H5" s="1272"/>
      <c r="I5" s="1272"/>
      <c r="J5" s="1273"/>
      <c r="K5" s="1274" t="str">
        <f>+[2]ระบบการควบคุมฯ!B897</f>
        <v>กิจกรรมการจัดการศึกษาประถมศึกษาสำหรับโรงเรียนปกติ</v>
      </c>
      <c r="L5" s="1275"/>
      <c r="M5" s="1275"/>
      <c r="N5" s="1275"/>
      <c r="O5" s="1275"/>
      <c r="P5" s="1275"/>
      <c r="Q5" s="1276"/>
      <c r="R5" s="1277" t="str">
        <f>+[2]งบสพฐ!B367</f>
        <v>กิจกรรมการสนับสนุนการศึกษาขั้นพื้นฐาน</v>
      </c>
      <c r="S5" s="1278"/>
      <c r="T5" s="1278"/>
      <c r="U5" s="1278"/>
      <c r="V5" s="1278"/>
      <c r="W5" s="1278"/>
      <c r="X5" s="1279"/>
      <c r="Y5" s="1280" t="s">
        <v>281</v>
      </c>
      <c r="Z5" s="1280"/>
      <c r="AA5" s="1280"/>
      <c r="AB5" s="1280"/>
      <c r="AC5" s="1280"/>
      <c r="AD5" s="1280"/>
      <c r="AE5" s="1280"/>
      <c r="AF5" s="1055"/>
      <c r="AG5" s="1260" t="s">
        <v>6</v>
      </c>
    </row>
    <row r="6" spans="1:33" ht="49.2" customHeight="1" x14ac:dyDescent="0.25">
      <c r="A6" s="1267"/>
      <c r="B6" s="1269"/>
      <c r="C6" s="1056" t="s">
        <v>25</v>
      </c>
      <c r="D6" s="1260" t="s">
        <v>26</v>
      </c>
      <c r="E6" s="1263" t="s">
        <v>36</v>
      </c>
      <c r="F6" s="1057" t="s">
        <v>2</v>
      </c>
      <c r="G6" s="1057" t="s">
        <v>3</v>
      </c>
      <c r="H6" s="1058" t="str">
        <f>+[2]ระบบการควบคุมฯ!I5</f>
        <v>กันเงินไว้เบิก</v>
      </c>
      <c r="I6" s="1057" t="s">
        <v>4</v>
      </c>
      <c r="J6" s="1057" t="s">
        <v>5</v>
      </c>
      <c r="K6" s="1260" t="s">
        <v>26</v>
      </c>
      <c r="L6" s="1263" t="s">
        <v>36</v>
      </c>
      <c r="M6" s="1057" t="s">
        <v>2</v>
      </c>
      <c r="N6" s="1057" t="s">
        <v>3</v>
      </c>
      <c r="O6" s="1057" t="s">
        <v>34</v>
      </c>
      <c r="P6" s="1057" t="s">
        <v>4</v>
      </c>
      <c r="Q6" s="1057" t="s">
        <v>5</v>
      </c>
      <c r="R6" s="1260" t="s">
        <v>26</v>
      </c>
      <c r="S6" s="1263" t="s">
        <v>36</v>
      </c>
      <c r="T6" s="1057" t="s">
        <v>2</v>
      </c>
      <c r="U6" s="1057" t="s">
        <v>3</v>
      </c>
      <c r="V6" s="1057" t="s">
        <v>34</v>
      </c>
      <c r="W6" s="1057" t="s">
        <v>4</v>
      </c>
      <c r="X6" s="1057" t="s">
        <v>5</v>
      </c>
      <c r="Y6" s="1260" t="s">
        <v>26</v>
      </c>
      <c r="Z6" s="1263" t="s">
        <v>36</v>
      </c>
      <c r="AA6" s="1057" t="s">
        <v>2</v>
      </c>
      <c r="AB6" s="1057" t="s">
        <v>3</v>
      </c>
      <c r="AC6" s="1057" t="s">
        <v>34</v>
      </c>
      <c r="AD6" s="1057" t="s">
        <v>4</v>
      </c>
      <c r="AE6" s="1057" t="s">
        <v>5</v>
      </c>
      <c r="AF6" s="1059"/>
      <c r="AG6" s="1261"/>
    </row>
    <row r="7" spans="1:33" ht="24.6" x14ac:dyDescent="0.25">
      <c r="A7" s="1267"/>
      <c r="B7" s="1269"/>
      <c r="C7" s="1056" t="s">
        <v>27</v>
      </c>
      <c r="D7" s="1261"/>
      <c r="E7" s="1264"/>
      <c r="F7" s="1060"/>
      <c r="G7" s="1061"/>
      <c r="H7" s="1061"/>
      <c r="I7" s="1061"/>
      <c r="J7" s="1061"/>
      <c r="K7" s="1261"/>
      <c r="L7" s="1264"/>
      <c r="M7" s="1060"/>
      <c r="N7" s="1061"/>
      <c r="O7" s="1061"/>
      <c r="P7" s="1061"/>
      <c r="Q7" s="1061"/>
      <c r="R7" s="1261"/>
      <c r="S7" s="1264"/>
      <c r="T7" s="1060"/>
      <c r="U7" s="1061"/>
      <c r="V7" s="1061"/>
      <c r="W7" s="1061"/>
      <c r="X7" s="1061"/>
      <c r="Y7" s="1261"/>
      <c r="Z7" s="1264"/>
      <c r="AA7" s="1060"/>
      <c r="AB7" s="1061"/>
      <c r="AC7" s="1061"/>
      <c r="AD7" s="1061"/>
      <c r="AE7" s="1061"/>
      <c r="AF7" s="1062"/>
      <c r="AG7" s="1261"/>
    </row>
    <row r="8" spans="1:33" ht="24.6" x14ac:dyDescent="0.25">
      <c r="A8" s="1267"/>
      <c r="B8" s="1270"/>
      <c r="C8" s="1063"/>
      <c r="D8" s="1064" t="s">
        <v>7</v>
      </c>
      <c r="E8" s="1064" t="s">
        <v>8</v>
      </c>
      <c r="F8" s="1065" t="s">
        <v>9</v>
      </c>
      <c r="G8" s="1064" t="s">
        <v>10</v>
      </c>
      <c r="H8" s="1064" t="s">
        <v>11</v>
      </c>
      <c r="I8" s="1064" t="s">
        <v>28</v>
      </c>
      <c r="J8" s="1065" t="s">
        <v>29</v>
      </c>
      <c r="K8" s="1064" t="s">
        <v>7</v>
      </c>
      <c r="L8" s="1064" t="s">
        <v>8</v>
      </c>
      <c r="M8" s="1065" t="s">
        <v>9</v>
      </c>
      <c r="N8" s="1066">
        <f>+[2]ระบบการควบคุมฯ!G853+[2]ระบบการควบคุมฯ!H853</f>
        <v>0</v>
      </c>
      <c r="O8" s="1064" t="s">
        <v>11</v>
      </c>
      <c r="P8" s="1064" t="s">
        <v>28</v>
      </c>
      <c r="Q8" s="1065" t="s">
        <v>29</v>
      </c>
      <c r="R8" s="1064" t="s">
        <v>7</v>
      </c>
      <c r="S8" s="1064" t="s">
        <v>8</v>
      </c>
      <c r="T8" s="1065" t="s">
        <v>9</v>
      </c>
      <c r="U8" s="1064" t="s">
        <v>10</v>
      </c>
      <c r="V8" s="1064" t="s">
        <v>11</v>
      </c>
      <c r="W8" s="1064" t="s">
        <v>28</v>
      </c>
      <c r="X8" s="1065" t="s">
        <v>29</v>
      </c>
      <c r="Y8" s="1064" t="s">
        <v>7</v>
      </c>
      <c r="Z8" s="1064" t="s">
        <v>8</v>
      </c>
      <c r="AA8" s="1065" t="s">
        <v>9</v>
      </c>
      <c r="AB8" s="1064" t="s">
        <v>10</v>
      </c>
      <c r="AC8" s="1064" t="s">
        <v>11</v>
      </c>
      <c r="AD8" s="1064" t="s">
        <v>28</v>
      </c>
      <c r="AE8" s="1065" t="s">
        <v>29</v>
      </c>
      <c r="AF8" s="1067"/>
      <c r="AG8" s="1262"/>
    </row>
    <row r="9" spans="1:33" ht="24.6" hidden="1" x14ac:dyDescent="0.25">
      <c r="A9" s="1068" t="str">
        <f>+[2]ระบบการควบคุมฯ!650:650</f>
        <v>ง</v>
      </c>
      <c r="B9" s="1069">
        <f>[3]งบประจำและงบพัฒนาคุณภาพการศึกษา!B112</f>
        <v>0</v>
      </c>
      <c r="C9" s="1070"/>
      <c r="D9" s="1071">
        <f>+D48</f>
        <v>1122710</v>
      </c>
      <c r="E9" s="1071">
        <f t="shared" ref="E9:AE9" si="0">+E48</f>
        <v>227290</v>
      </c>
      <c r="F9" s="1071">
        <f t="shared" si="0"/>
        <v>1350000</v>
      </c>
      <c r="G9" s="1071">
        <f t="shared" si="0"/>
        <v>67355</v>
      </c>
      <c r="H9" s="1071">
        <f t="shared" si="0"/>
        <v>0</v>
      </c>
      <c r="I9" s="1071">
        <f t="shared" si="0"/>
        <v>1282645</v>
      </c>
      <c r="J9" s="1071">
        <f t="shared" si="0"/>
        <v>0</v>
      </c>
      <c r="K9" s="1071">
        <f t="shared" si="0"/>
        <v>2519790</v>
      </c>
      <c r="L9" s="1071">
        <f t="shared" si="0"/>
        <v>1622710</v>
      </c>
      <c r="M9" s="1071">
        <f t="shared" si="0"/>
        <v>4142500</v>
      </c>
      <c r="N9" s="1071">
        <f t="shared" si="0"/>
        <v>20045</v>
      </c>
      <c r="O9" s="1071">
        <f t="shared" si="0"/>
        <v>0</v>
      </c>
      <c r="P9" s="1071">
        <f t="shared" si="0"/>
        <v>4122455</v>
      </c>
      <c r="Q9" s="1071">
        <f t="shared" si="0"/>
        <v>127853</v>
      </c>
      <c r="R9" s="1071">
        <f t="shared" si="0"/>
        <v>0</v>
      </c>
      <c r="S9" s="1071">
        <f t="shared" si="0"/>
        <v>0</v>
      </c>
      <c r="T9" s="1071">
        <f t="shared" si="0"/>
        <v>0</v>
      </c>
      <c r="U9" s="1071">
        <f t="shared" si="0"/>
        <v>0</v>
      </c>
      <c r="V9" s="1071">
        <f t="shared" si="0"/>
        <v>0</v>
      </c>
      <c r="W9" s="1071">
        <f t="shared" si="0"/>
        <v>0</v>
      </c>
      <c r="X9" s="1071">
        <f t="shared" si="0"/>
        <v>0</v>
      </c>
      <c r="Y9" s="1071">
        <f t="shared" si="0"/>
        <v>3642500</v>
      </c>
      <c r="Z9" s="1071">
        <f t="shared" si="0"/>
        <v>1850000</v>
      </c>
      <c r="AA9" s="1071">
        <f t="shared" si="0"/>
        <v>5492500</v>
      </c>
      <c r="AB9" s="1071">
        <f t="shared" si="0"/>
        <v>87400</v>
      </c>
      <c r="AC9" s="1071">
        <f t="shared" si="0"/>
        <v>0</v>
      </c>
      <c r="AD9" s="1071">
        <f t="shared" si="0"/>
        <v>5405100</v>
      </c>
      <c r="AE9" s="1071">
        <f t="shared" si="0"/>
        <v>0</v>
      </c>
      <c r="AF9" s="1071"/>
      <c r="AG9" s="1069"/>
    </row>
    <row r="10" spans="1:33" ht="24.6" hidden="1" x14ac:dyDescent="0.25">
      <c r="A10" s="1072"/>
      <c r="B10" s="1073" t="str">
        <f>[2]ระบบการควบคุมฯ!B651</f>
        <v xml:space="preserve"> งบดำเนินงาน 69112xx</v>
      </c>
      <c r="C10" s="1074">
        <f>[3]งบประจำและงบพัฒนาคุณภาพการศึกษา!C115</f>
        <v>0</v>
      </c>
      <c r="D10" s="1075">
        <f>+D48</f>
        <v>1122710</v>
      </c>
      <c r="E10" s="1075">
        <f t="shared" ref="E10:AE10" si="1">+E48</f>
        <v>227290</v>
      </c>
      <c r="F10" s="1075">
        <f t="shared" si="1"/>
        <v>1350000</v>
      </c>
      <c r="G10" s="1075">
        <f t="shared" si="1"/>
        <v>67355</v>
      </c>
      <c r="H10" s="1075">
        <f t="shared" si="1"/>
        <v>0</v>
      </c>
      <c r="I10" s="1075">
        <f t="shared" si="1"/>
        <v>1282645</v>
      </c>
      <c r="J10" s="1075">
        <f t="shared" si="1"/>
        <v>0</v>
      </c>
      <c r="K10" s="1075">
        <f t="shared" si="1"/>
        <v>2519790</v>
      </c>
      <c r="L10" s="1075">
        <f t="shared" si="1"/>
        <v>1622710</v>
      </c>
      <c r="M10" s="1075">
        <f t="shared" si="1"/>
        <v>4142500</v>
      </c>
      <c r="N10" s="1075">
        <f t="shared" si="1"/>
        <v>20045</v>
      </c>
      <c r="O10" s="1075">
        <f t="shared" si="1"/>
        <v>0</v>
      </c>
      <c r="P10" s="1075">
        <f t="shared" si="1"/>
        <v>4122455</v>
      </c>
      <c r="Q10" s="1075">
        <f t="shared" si="1"/>
        <v>127853</v>
      </c>
      <c r="R10" s="1075">
        <f t="shared" si="1"/>
        <v>0</v>
      </c>
      <c r="S10" s="1075">
        <f t="shared" si="1"/>
        <v>0</v>
      </c>
      <c r="T10" s="1075">
        <f t="shared" si="1"/>
        <v>0</v>
      </c>
      <c r="U10" s="1075">
        <f t="shared" si="1"/>
        <v>0</v>
      </c>
      <c r="V10" s="1075">
        <f t="shared" si="1"/>
        <v>0</v>
      </c>
      <c r="W10" s="1075">
        <f t="shared" si="1"/>
        <v>0</v>
      </c>
      <c r="X10" s="1075">
        <f t="shared" si="1"/>
        <v>0</v>
      </c>
      <c r="Y10" s="1075">
        <f t="shared" si="1"/>
        <v>3642500</v>
      </c>
      <c r="Z10" s="1075">
        <f t="shared" si="1"/>
        <v>1850000</v>
      </c>
      <c r="AA10" s="1075">
        <f t="shared" si="1"/>
        <v>5492500</v>
      </c>
      <c r="AB10" s="1075">
        <f t="shared" si="1"/>
        <v>87400</v>
      </c>
      <c r="AC10" s="1075">
        <f t="shared" si="1"/>
        <v>0</v>
      </c>
      <c r="AD10" s="1075">
        <f t="shared" si="1"/>
        <v>5405100</v>
      </c>
      <c r="AE10" s="1075">
        <f t="shared" si="1"/>
        <v>0</v>
      </c>
      <c r="AF10" s="1075"/>
      <c r="AG10" s="1076"/>
    </row>
    <row r="11" spans="1:33" ht="73.8" hidden="1" x14ac:dyDescent="0.25">
      <c r="A11" s="1077">
        <v>1</v>
      </c>
      <c r="B11" s="1078">
        <f>[3]งบประจำและงบพัฒนาคุณภาพการศึกษา!B116</f>
        <v>0</v>
      </c>
      <c r="C11" s="1079">
        <f>SUM(C13:C22)</f>
        <v>0</v>
      </c>
      <c r="D11" s="1080">
        <f>SUM(D12:D24)</f>
        <v>0</v>
      </c>
      <c r="E11" s="1080">
        <f t="shared" ref="E11:J11" si="2">SUM(E12:E24)</f>
        <v>0</v>
      </c>
      <c r="F11" s="1080">
        <f t="shared" si="2"/>
        <v>0</v>
      </c>
      <c r="G11" s="1080">
        <f t="shared" si="2"/>
        <v>208646472</v>
      </c>
      <c r="H11" s="1080" t="e">
        <f t="shared" si="2"/>
        <v>#VALUE!</v>
      </c>
      <c r="I11" s="1080">
        <f t="shared" si="2"/>
        <v>0</v>
      </c>
      <c r="J11" s="1080" t="e">
        <f t="shared" si="2"/>
        <v>#VALUE!</v>
      </c>
      <c r="K11" s="1080"/>
      <c r="L11" s="1080"/>
      <c r="M11" s="1080"/>
      <c r="N11" s="1080"/>
      <c r="O11" s="1080"/>
      <c r="P11" s="1080"/>
      <c r="Q11" s="1080"/>
      <c r="R11" s="1080"/>
      <c r="S11" s="1080"/>
      <c r="T11" s="1080"/>
      <c r="U11" s="1080"/>
      <c r="V11" s="1080"/>
      <c r="W11" s="1080"/>
      <c r="X11" s="1080"/>
      <c r="Y11" s="1080"/>
      <c r="Z11" s="1080"/>
      <c r="AA11" s="1080"/>
      <c r="AB11" s="1080"/>
      <c r="AC11" s="1080"/>
      <c r="AD11" s="1080"/>
      <c r="AE11" s="1080"/>
      <c r="AF11" s="1080"/>
      <c r="AG11" s="1081" t="s">
        <v>14</v>
      </c>
    </row>
    <row r="12" spans="1:33" ht="24.6" hidden="1" x14ac:dyDescent="0.25">
      <c r="A12" s="1082"/>
      <c r="B12" s="1083">
        <f>[3]งบประจำและงบพัฒนาคุณภาพการศึกษา!B117</f>
        <v>0</v>
      </c>
      <c r="C12" s="1083">
        <f>[3]งบประจำและงบพัฒนาคุณภาพการศึกษา!C117</f>
        <v>0</v>
      </c>
      <c r="D12" s="1084"/>
      <c r="E12" s="1084"/>
      <c r="F12" s="1084"/>
      <c r="G12" s="1084"/>
      <c r="H12" s="1084"/>
      <c r="I12" s="1084"/>
      <c r="J12" s="1084"/>
      <c r="K12" s="1084"/>
      <c r="L12" s="1084"/>
      <c r="M12" s="1084"/>
      <c r="N12" s="1084"/>
      <c r="O12" s="1084"/>
      <c r="P12" s="1084"/>
      <c r="Q12" s="1084"/>
      <c r="R12" s="1084"/>
      <c r="S12" s="1084"/>
      <c r="T12" s="1084"/>
      <c r="U12" s="1084"/>
      <c r="V12" s="1084"/>
      <c r="W12" s="1084"/>
      <c r="X12" s="1084"/>
      <c r="Y12" s="1084"/>
      <c r="Z12" s="1084"/>
      <c r="AA12" s="1084"/>
      <c r="AB12" s="1084"/>
      <c r="AC12" s="1084"/>
      <c r="AD12" s="1084"/>
      <c r="AE12" s="1084"/>
      <c r="AF12" s="1084"/>
      <c r="AG12" s="1085"/>
    </row>
    <row r="13" spans="1:33" ht="24.6" hidden="1" x14ac:dyDescent="0.25">
      <c r="A13" s="1082">
        <f>+[3]งบประจำและงบพัฒนาคุณภาพการศึกษา!A118</f>
        <v>0</v>
      </c>
      <c r="B13" s="1086">
        <f>[3]งบประจำและงบพัฒนาคุณภาพการศึกษา!B118</f>
        <v>0</v>
      </c>
      <c r="C13" s="1087" t="str">
        <f>+[4]งบสพฐ!C254</f>
        <v>20004 42002270 4100117</v>
      </c>
      <c r="D13" s="1084">
        <f>+[4]งบสพฐ!E254</f>
        <v>0</v>
      </c>
      <c r="E13" s="1084"/>
      <c r="F13" s="1084">
        <f>+D13+E13</f>
        <v>0</v>
      </c>
      <c r="G13" s="1084">
        <f>+[4]งบสพฐ!G254+[4]งบสพฐ!H254</f>
        <v>0</v>
      </c>
      <c r="H13" s="1084" t="e">
        <f>+[4]งบสพฐ!I254+[4]งบสพฐ!J254</f>
        <v>#VALUE!</v>
      </c>
      <c r="I13" s="1084">
        <f>+[4]งบสพฐ!K254+[4]งบสพฐ!L254</f>
        <v>0</v>
      </c>
      <c r="J13" s="1084" t="e">
        <f>+F13-G13-H13-I13</f>
        <v>#VALUE!</v>
      </c>
      <c r="K13" s="1084"/>
      <c r="L13" s="1084"/>
      <c r="M13" s="1084"/>
      <c r="N13" s="1084"/>
      <c r="O13" s="1084"/>
      <c r="P13" s="1084"/>
      <c r="Q13" s="1084"/>
      <c r="R13" s="1084"/>
      <c r="S13" s="1084"/>
      <c r="T13" s="1084"/>
      <c r="U13" s="1084"/>
      <c r="V13" s="1084"/>
      <c r="W13" s="1084"/>
      <c r="X13" s="1084"/>
      <c r="Y13" s="1084"/>
      <c r="Z13" s="1084"/>
      <c r="AA13" s="1084"/>
      <c r="AB13" s="1084"/>
      <c r="AC13" s="1084"/>
      <c r="AD13" s="1084"/>
      <c r="AE13" s="1084"/>
      <c r="AF13" s="1084"/>
      <c r="AG13" s="1085"/>
    </row>
    <row r="14" spans="1:33" ht="24.6" hidden="1" x14ac:dyDescent="0.25">
      <c r="A14" s="1082"/>
      <c r="B14" s="1086">
        <f>[3]งบประจำและงบพัฒนาคุณภาพการศึกษา!B119</f>
        <v>0</v>
      </c>
      <c r="C14" s="1087">
        <f>[3]งบประจำและงบพัฒนาคุณภาพการศึกษา!F119</f>
        <v>0</v>
      </c>
      <c r="D14" s="1084">
        <f>[3]งบประจำและงบพัฒนาคุณภาพการศึกษา!F119</f>
        <v>0</v>
      </c>
      <c r="E14" s="1084"/>
      <c r="F14" s="1084"/>
      <c r="G14" s="1084"/>
      <c r="H14" s="1084"/>
      <c r="I14" s="1084"/>
      <c r="J14" s="1084"/>
      <c r="K14" s="1084"/>
      <c r="L14" s="1084"/>
      <c r="M14" s="1084"/>
      <c r="N14" s="1084"/>
      <c r="O14" s="1084"/>
      <c r="P14" s="1084"/>
      <c r="Q14" s="1084"/>
      <c r="R14" s="1084"/>
      <c r="S14" s="1084"/>
      <c r="T14" s="1084"/>
      <c r="U14" s="1084"/>
      <c r="V14" s="1084"/>
      <c r="W14" s="1084"/>
      <c r="X14" s="1084"/>
      <c r="Y14" s="1084"/>
      <c r="Z14" s="1084"/>
      <c r="AA14" s="1084"/>
      <c r="AB14" s="1084"/>
      <c r="AC14" s="1084"/>
      <c r="AD14" s="1084"/>
      <c r="AE14" s="1084"/>
      <c r="AF14" s="1084"/>
      <c r="AG14" s="1085"/>
    </row>
    <row r="15" spans="1:33" ht="24.6" hidden="1" x14ac:dyDescent="0.25">
      <c r="A15" s="1082">
        <f>+[3]งบประจำและงบพัฒนาคุณภาพการศึกษา!A120</f>
        <v>0</v>
      </c>
      <c r="B15" s="1086">
        <f>[3]งบประจำและงบพัฒนาคุณภาพการศึกษา!B120</f>
        <v>0</v>
      </c>
      <c r="C15" s="1087" t="str">
        <f>+[4]งบสพฐ!C256</f>
        <v>20005 42002270 4100271</v>
      </c>
      <c r="D15" s="1084">
        <f>+[4]งบสพฐ!E256</f>
        <v>0</v>
      </c>
      <c r="E15" s="1084"/>
      <c r="F15" s="1084">
        <f>+D15+E15</f>
        <v>0</v>
      </c>
      <c r="G15" s="1084">
        <f>+[4]งบสพฐ!G256+[4]งบสพฐ!H256</f>
        <v>0</v>
      </c>
      <c r="H15" s="1084" t="e">
        <f>+[4]งบสพฐ!I256+[4]งบสพฐ!J256</f>
        <v>#VALUE!</v>
      </c>
      <c r="I15" s="1084">
        <f>+[4]งบสพฐ!K256+[4]งบสพฐ!L256</f>
        <v>0</v>
      </c>
      <c r="J15" s="1084" t="e">
        <f>+F15-G15-H15-I15</f>
        <v>#VALUE!</v>
      </c>
      <c r="K15" s="1084"/>
      <c r="L15" s="1084"/>
      <c r="M15" s="1084"/>
      <c r="N15" s="1084"/>
      <c r="O15" s="1084"/>
      <c r="P15" s="1084"/>
      <c r="Q15" s="1084"/>
      <c r="R15" s="1084"/>
      <c r="S15" s="1084"/>
      <c r="T15" s="1084"/>
      <c r="U15" s="1084"/>
      <c r="V15" s="1084"/>
      <c r="W15" s="1084"/>
      <c r="X15" s="1084"/>
      <c r="Y15" s="1084"/>
      <c r="Z15" s="1084"/>
      <c r="AA15" s="1084"/>
      <c r="AB15" s="1084"/>
      <c r="AC15" s="1084"/>
      <c r="AD15" s="1084"/>
      <c r="AE15" s="1084"/>
      <c r="AF15" s="1084"/>
      <c r="AG15" s="1085"/>
    </row>
    <row r="16" spans="1:33" ht="24.6" hidden="1" x14ac:dyDescent="0.25">
      <c r="A16" s="1082">
        <f>+[3]งบประจำและงบพัฒนาคุณภาพการศึกษา!A121</f>
        <v>0</v>
      </c>
      <c r="B16" s="1086">
        <f>[3]งบประจำและงบพัฒนาคุณภาพการศึกษา!B121</f>
        <v>0</v>
      </c>
      <c r="C16" s="1087" t="str">
        <f>+[4]งบสพฐ!C257</f>
        <v>20006 42002270 4100348</v>
      </c>
      <c r="D16" s="1084">
        <f>+[4]งบสพฐ!E257</f>
        <v>0</v>
      </c>
      <c r="E16" s="1084"/>
      <c r="F16" s="1084">
        <f t="shared" ref="F16:F24" si="3">+D16+E16</f>
        <v>0</v>
      </c>
      <c r="G16" s="1084">
        <f>+[4]งบสพฐ!G257+[4]งบสพฐ!H257</f>
        <v>0</v>
      </c>
      <c r="H16" s="1084" t="e">
        <f>+[4]งบสพฐ!I257+[4]งบสพฐ!J257</f>
        <v>#VALUE!</v>
      </c>
      <c r="I16" s="1084">
        <f>+[4]งบสพฐ!K257+[4]งบสพฐ!L257</f>
        <v>0</v>
      </c>
      <c r="J16" s="1084" t="e">
        <f>+F16-G16-H16-I16</f>
        <v>#VALUE!</v>
      </c>
      <c r="K16" s="1084"/>
      <c r="L16" s="1084"/>
      <c r="M16" s="1084"/>
      <c r="N16" s="1084"/>
      <c r="O16" s="1084"/>
      <c r="P16" s="1084"/>
      <c r="Q16" s="1084"/>
      <c r="R16" s="1084"/>
      <c r="S16" s="1084"/>
      <c r="T16" s="1084"/>
      <c r="U16" s="1084"/>
      <c r="V16" s="1084"/>
      <c r="W16" s="1084"/>
      <c r="X16" s="1084"/>
      <c r="Y16" s="1084"/>
      <c r="Z16" s="1084"/>
      <c r="AA16" s="1084"/>
      <c r="AB16" s="1084"/>
      <c r="AC16" s="1084"/>
      <c r="AD16" s="1084"/>
      <c r="AE16" s="1084"/>
      <c r="AF16" s="1084"/>
      <c r="AG16" s="1085"/>
    </row>
    <row r="17" spans="1:33" ht="24.6" hidden="1" x14ac:dyDescent="0.25">
      <c r="A17" s="1082" t="e">
        <f>+[3]งบประจำและงบพัฒนาคุณภาพการศึกษา!A122</f>
        <v>#REF!</v>
      </c>
      <c r="B17" s="1086" t="e">
        <f>[3]งบประจำและงบพัฒนาคุณภาพการศึกษา!B122</f>
        <v>#REF!</v>
      </c>
      <c r="C17" s="1087">
        <f>+[4]งบสพฐ!C258</f>
        <v>0</v>
      </c>
      <c r="D17" s="1084">
        <f>+[4]งบสพฐ!E258</f>
        <v>0</v>
      </c>
      <c r="E17" s="1088"/>
      <c r="F17" s="1084">
        <f t="shared" si="3"/>
        <v>0</v>
      </c>
      <c r="G17" s="1084">
        <f>+[4]งบสพฐ!G258+[4]งบสพฐ!H258</f>
        <v>135500892</v>
      </c>
      <c r="H17" s="1084" t="e">
        <f>+[3]งบประจำและงบพัฒนาคุณภาพการศึกษา!I122+[3]งบประจำและงบพัฒนาคุณภาพการศึกษา!J122</f>
        <v>#REF!</v>
      </c>
      <c r="I17" s="1084">
        <f>+[4]งบสพฐ!K258+[4]งบสพฐ!L258</f>
        <v>0</v>
      </c>
      <c r="J17" s="1084" t="e">
        <f t="shared" ref="J17:J23" si="4">+F17-G17-H17-I17</f>
        <v>#REF!</v>
      </c>
      <c r="K17" s="1084"/>
      <c r="L17" s="1084"/>
      <c r="M17" s="1084"/>
      <c r="N17" s="1084"/>
      <c r="O17" s="1084"/>
      <c r="P17" s="1084"/>
      <c r="Q17" s="1084"/>
      <c r="R17" s="1084"/>
      <c r="S17" s="1084"/>
      <c r="T17" s="1084"/>
      <c r="U17" s="1084"/>
      <c r="V17" s="1084"/>
      <c r="W17" s="1084"/>
      <c r="X17" s="1084"/>
      <c r="Y17" s="1084"/>
      <c r="Z17" s="1084"/>
      <c r="AA17" s="1084"/>
      <c r="AB17" s="1084"/>
      <c r="AC17" s="1084"/>
      <c r="AD17" s="1084"/>
      <c r="AE17" s="1084"/>
      <c r="AF17" s="1084"/>
      <c r="AG17" s="1089"/>
    </row>
    <row r="18" spans="1:33" ht="24.6" hidden="1" x14ac:dyDescent="0.25">
      <c r="A18" s="1082" t="e">
        <f>+[3]งบประจำและงบพัฒนาคุณภาพการศึกษา!A123</f>
        <v>#REF!</v>
      </c>
      <c r="B18" s="1086" t="e">
        <f>[3]งบประจำและงบพัฒนาคุณภาพการศึกษา!B123</f>
        <v>#REF!</v>
      </c>
      <c r="C18" s="1087" t="str">
        <f>+[4]งบสพฐ!C259</f>
        <v>ศธ 04002/ว47248 ลว.22/ต.ค./2025 โอนครั้งที่ 13</v>
      </c>
      <c r="D18" s="1084">
        <f>+[4]งบสพฐ!E259</f>
        <v>0</v>
      </c>
      <c r="E18" s="1088"/>
      <c r="F18" s="1084">
        <f t="shared" si="3"/>
        <v>0</v>
      </c>
      <c r="G18" s="1084">
        <f>+[4]งบสพฐ!G259+[4]งบสพฐ!H259</f>
        <v>0</v>
      </c>
      <c r="H18" s="1084">
        <f>+[4]งบสพฐ!I259+[4]งบสพฐ!J259</f>
        <v>0</v>
      </c>
      <c r="I18" s="1084">
        <f>+[4]งบสพฐ!K259+[4]งบสพฐ!L259</f>
        <v>0</v>
      </c>
      <c r="J18" s="1084">
        <f t="shared" si="4"/>
        <v>0</v>
      </c>
      <c r="K18" s="1084"/>
      <c r="L18" s="1084"/>
      <c r="M18" s="1084"/>
      <c r="N18" s="1084"/>
      <c r="O18" s="1084"/>
      <c r="P18" s="1084"/>
      <c r="Q18" s="1084"/>
      <c r="R18" s="1084"/>
      <c r="S18" s="1084"/>
      <c r="T18" s="1084"/>
      <c r="U18" s="1084"/>
      <c r="V18" s="1084"/>
      <c r="W18" s="1084"/>
      <c r="X18" s="1084"/>
      <c r="Y18" s="1084"/>
      <c r="Z18" s="1084"/>
      <c r="AA18" s="1084"/>
      <c r="AB18" s="1084"/>
      <c r="AC18" s="1084"/>
      <c r="AD18" s="1084"/>
      <c r="AE18" s="1084"/>
      <c r="AF18" s="1084"/>
      <c r="AG18" s="1089"/>
    </row>
    <row r="19" spans="1:33" ht="24.6" hidden="1" x14ac:dyDescent="0.25">
      <c r="A19" s="1082" t="e">
        <f>+[3]งบประจำและงบพัฒนาคุณภาพการศึกษา!A124</f>
        <v>#REF!</v>
      </c>
      <c r="B19" s="1086" t="e">
        <f>[3]งบประจำและงบพัฒนาคุณภาพการศึกษา!B124</f>
        <v>#REF!</v>
      </c>
      <c r="C19" s="1087" t="str">
        <f>+[4]งบสพฐ!C260</f>
        <v>ศธ 04002/ว50952 ลว.22/ธ.ค./2025 โอนครั้งที่ 167</v>
      </c>
      <c r="D19" s="1084">
        <f>+[4]งบสพฐ!E260</f>
        <v>0</v>
      </c>
      <c r="E19" s="1088"/>
      <c r="F19" s="1084">
        <f t="shared" si="3"/>
        <v>0</v>
      </c>
      <c r="G19" s="1084">
        <f>+[4]งบสพฐ!G260+[4]งบสพฐ!H260</f>
        <v>0</v>
      </c>
      <c r="H19" s="1084">
        <f>+[4]งบสพฐ!I260+[4]งบสพฐ!J260</f>
        <v>0</v>
      </c>
      <c r="I19" s="1084">
        <f>+[4]งบสพฐ!K260+[4]งบสพฐ!L260</f>
        <v>0</v>
      </c>
      <c r="J19" s="1084">
        <f t="shared" si="4"/>
        <v>0</v>
      </c>
      <c r="K19" s="1084"/>
      <c r="L19" s="1084"/>
      <c r="M19" s="1084"/>
      <c r="N19" s="1084"/>
      <c r="O19" s="1084"/>
      <c r="P19" s="1084"/>
      <c r="Q19" s="1084"/>
      <c r="R19" s="1084"/>
      <c r="S19" s="1084"/>
      <c r="T19" s="1084"/>
      <c r="U19" s="1084"/>
      <c r="V19" s="1084"/>
      <c r="W19" s="1084"/>
      <c r="X19" s="1084"/>
      <c r="Y19" s="1084"/>
      <c r="Z19" s="1084"/>
      <c r="AA19" s="1084"/>
      <c r="AB19" s="1084"/>
      <c r="AC19" s="1084"/>
      <c r="AD19" s="1084"/>
      <c r="AE19" s="1084"/>
      <c r="AF19" s="1084"/>
      <c r="AG19" s="1089"/>
    </row>
    <row r="20" spans="1:33" ht="24.6" hidden="1" x14ac:dyDescent="0.25">
      <c r="A20" s="1082" t="e">
        <f>+[3]งบประจำและงบพัฒนาคุณภาพการศึกษา!A125</f>
        <v>#REF!</v>
      </c>
      <c r="B20" s="1086" t="e">
        <f>[3]งบประจำและงบพัฒนาคุณภาพการศึกษา!B125</f>
        <v>#REF!</v>
      </c>
      <c r="C20" s="1087" t="str">
        <f>+[4]งบสพฐ!C261</f>
        <v>ศธ 04002/ว5805 ลว.7 เม.ย.69 โอนครั้งที่ 411</v>
      </c>
      <c r="D20" s="1084">
        <f>+[4]งบสพฐ!E261</f>
        <v>0</v>
      </c>
      <c r="E20" s="1088"/>
      <c r="F20" s="1084">
        <f t="shared" si="3"/>
        <v>0</v>
      </c>
      <c r="G20" s="1084">
        <f>+[4]งบสพฐ!G261+[4]งบสพฐ!H261</f>
        <v>0</v>
      </c>
      <c r="H20" s="1084">
        <f>+[4]งบสพฐ!I260+[4]งบสพฐ!J260</f>
        <v>0</v>
      </c>
      <c r="I20" s="1084">
        <f>+[4]งบสพฐ!K261+[4]งบสพฐ!L261</f>
        <v>0</v>
      </c>
      <c r="J20" s="1084">
        <f t="shared" si="4"/>
        <v>0</v>
      </c>
      <c r="K20" s="1084"/>
      <c r="L20" s="1084"/>
      <c r="M20" s="1084"/>
      <c r="N20" s="1084"/>
      <c r="O20" s="1084"/>
      <c r="P20" s="1084"/>
      <c r="Q20" s="1084"/>
      <c r="R20" s="1084"/>
      <c r="S20" s="1084"/>
      <c r="T20" s="1084"/>
      <c r="U20" s="1084"/>
      <c r="V20" s="1084"/>
      <c r="W20" s="1084"/>
      <c r="X20" s="1084"/>
      <c r="Y20" s="1084"/>
      <c r="Z20" s="1084"/>
      <c r="AA20" s="1084"/>
      <c r="AB20" s="1084"/>
      <c r="AC20" s="1084"/>
      <c r="AD20" s="1084"/>
      <c r="AE20" s="1084"/>
      <c r="AF20" s="1084"/>
      <c r="AG20" s="1089"/>
    </row>
    <row r="21" spans="1:33" ht="49.2" hidden="1" x14ac:dyDescent="0.25">
      <c r="A21" s="1082" t="e">
        <f>+[3]งบประจำและงบพัฒนาคุณภาพการศึกษา!A126</f>
        <v>#REF!</v>
      </c>
      <c r="B21" s="1083" t="e">
        <f>[3]งบประจำและงบพัฒนาคุณภาพการศึกษา!B126</f>
        <v>#REF!</v>
      </c>
      <c r="C21" s="1087" t="str">
        <f>+[4]งบสพฐ!C262</f>
        <v>ศธ 04002/ว50952 ลว.22/ธ.ค./2025 โอนครั้งที่ 167</v>
      </c>
      <c r="D21" s="1084">
        <f>+[4]งบสพฐ!E262</f>
        <v>0</v>
      </c>
      <c r="E21" s="1084"/>
      <c r="F21" s="1084">
        <f t="shared" si="3"/>
        <v>0</v>
      </c>
      <c r="G21" s="1084">
        <f>+[4]งบสพฐ!G262+[4]งบสพฐ!H262</f>
        <v>0</v>
      </c>
      <c r="H21" s="1084">
        <f>+[4]งบสพฐ!I262+[4]งบสพฐ!J262</f>
        <v>0</v>
      </c>
      <c r="I21" s="1084">
        <f>+[4]งบสพฐ!K262+[4]งบสพฐ!L262</f>
        <v>0</v>
      </c>
      <c r="J21" s="1084">
        <f t="shared" si="4"/>
        <v>0</v>
      </c>
      <c r="K21" s="1084"/>
      <c r="L21" s="1084"/>
      <c r="M21" s="1084"/>
      <c r="N21" s="1084"/>
      <c r="O21" s="1084"/>
      <c r="P21" s="1084"/>
      <c r="Q21" s="1084"/>
      <c r="R21" s="1084"/>
      <c r="S21" s="1084"/>
      <c r="T21" s="1084"/>
      <c r="U21" s="1084"/>
      <c r="V21" s="1084"/>
      <c r="W21" s="1084"/>
      <c r="X21" s="1084"/>
      <c r="Y21" s="1084"/>
      <c r="Z21" s="1084"/>
      <c r="AA21" s="1084"/>
      <c r="AB21" s="1084"/>
      <c r="AC21" s="1084"/>
      <c r="AD21" s="1084"/>
      <c r="AE21" s="1084"/>
      <c r="AF21" s="1084"/>
      <c r="AG21" s="1085" t="s">
        <v>15</v>
      </c>
    </row>
    <row r="22" spans="1:33" ht="49.2" hidden="1" x14ac:dyDescent="0.25">
      <c r="A22" s="1082" t="e">
        <f>+[3]งบประจำและงบพัฒนาคุณภาพการศึกษา!A127</f>
        <v>#REF!</v>
      </c>
      <c r="B22" s="1083" t="e">
        <f>[3]งบประจำและงบพัฒนาคุณภาพการศึกษา!B127</f>
        <v>#REF!</v>
      </c>
      <c r="C22" s="1087"/>
      <c r="D22" s="1084">
        <f>+[4]งบสพฐ!E263</f>
        <v>0</v>
      </c>
      <c r="E22" s="1084"/>
      <c r="F22" s="1084">
        <f t="shared" si="3"/>
        <v>0</v>
      </c>
      <c r="G22" s="1084">
        <f>+[4]งบสพฐ!G263+[4]งบสพฐ!H263</f>
        <v>0</v>
      </c>
      <c r="H22" s="1084">
        <f>+[4]งบสพฐ!I263+[4]งบสพฐ!J263</f>
        <v>0</v>
      </c>
      <c r="I22" s="1084">
        <f>+[4]งบสพฐ!K263+[4]งบสพฐ!L263</f>
        <v>0</v>
      </c>
      <c r="J22" s="1084">
        <f t="shared" si="4"/>
        <v>0</v>
      </c>
      <c r="K22" s="1084"/>
      <c r="L22" s="1084"/>
      <c r="M22" s="1084"/>
      <c r="N22" s="1084"/>
      <c r="O22" s="1084"/>
      <c r="P22" s="1084"/>
      <c r="Q22" s="1084"/>
      <c r="R22" s="1084"/>
      <c r="S22" s="1084"/>
      <c r="T22" s="1084"/>
      <c r="U22" s="1084"/>
      <c r="V22" s="1084"/>
      <c r="W22" s="1084"/>
      <c r="X22" s="1084"/>
      <c r="Y22" s="1084"/>
      <c r="Z22" s="1084"/>
      <c r="AA22" s="1084"/>
      <c r="AB22" s="1084"/>
      <c r="AC22" s="1084"/>
      <c r="AD22" s="1084"/>
      <c r="AE22" s="1084"/>
      <c r="AF22" s="1084"/>
      <c r="AG22" s="1085" t="s">
        <v>15</v>
      </c>
    </row>
    <row r="23" spans="1:33" ht="73.8" hidden="1" x14ac:dyDescent="0.25">
      <c r="A23" s="1082" t="str">
        <f>+[4]งบสพฐ!A264</f>
        <v>1)</v>
      </c>
      <c r="B23" s="1090" t="str">
        <f>+[4]งบสพฐ!B264</f>
        <v>ค่าจัดการเรียนการสอน รหัสบัญชีย่อย 0024315(ครั้งที่ 13   26,075,110) (ครั้งที่ 167  10,547,330) (ครั้งที่ 411  จำนวน 18,414,800)(ครั้งที่ 704 18,108,340)</v>
      </c>
      <c r="C23" s="1087"/>
      <c r="D23" s="1084">
        <f>+[4]งบสพฐ!E264</f>
        <v>0</v>
      </c>
      <c r="E23" s="1084"/>
      <c r="F23" s="1084">
        <f t="shared" si="3"/>
        <v>0</v>
      </c>
      <c r="G23" s="1084">
        <f>+[4]งบสพฐ!G264+[4]งบสพฐ!H264</f>
        <v>73145580</v>
      </c>
      <c r="H23" s="1084" t="e">
        <f>+[4]งบสพฐ!I264+[4]งบสพฐ!J264</f>
        <v>#VALUE!</v>
      </c>
      <c r="I23" s="1084">
        <f>+[4]งบสพฐ!K264+[4]งบสพฐ!L264</f>
        <v>0</v>
      </c>
      <c r="J23" s="1084" t="e">
        <f t="shared" si="4"/>
        <v>#VALUE!</v>
      </c>
      <c r="K23" s="1084"/>
      <c r="L23" s="1084"/>
      <c r="M23" s="1084"/>
      <c r="N23" s="1084"/>
      <c r="O23" s="1084"/>
      <c r="P23" s="1084"/>
      <c r="Q23" s="1084"/>
      <c r="R23" s="1084"/>
      <c r="S23" s="1084"/>
      <c r="T23" s="1084"/>
      <c r="U23" s="1084"/>
      <c r="V23" s="1084"/>
      <c r="W23" s="1084"/>
      <c r="X23" s="1084"/>
      <c r="Y23" s="1084"/>
      <c r="Z23" s="1084"/>
      <c r="AA23" s="1084"/>
      <c r="AB23" s="1084"/>
      <c r="AC23" s="1084"/>
      <c r="AD23" s="1084"/>
      <c r="AE23" s="1084"/>
      <c r="AF23" s="1084"/>
      <c r="AG23" s="1085" t="s">
        <v>16</v>
      </c>
    </row>
    <row r="24" spans="1:33" ht="49.2" hidden="1" x14ac:dyDescent="0.25">
      <c r="A24" s="1082" t="str">
        <f>+[4]งบสพฐ!A253</f>
        <v>1)</v>
      </c>
      <c r="B24" s="1083" t="str">
        <f>+[4]งบสพฐ!B253</f>
        <v>ค่าหนังสือเรียน รหัสบัญชีย่อย 0022001/10,931,200</v>
      </c>
      <c r="C24" s="1087">
        <f>+[4]งบสพฐ!F253</f>
        <v>0</v>
      </c>
      <c r="D24" s="1084">
        <f>+[4]งบสพฐ!E253</f>
        <v>0</v>
      </c>
      <c r="E24" s="1091">
        <f>+[4]งบสพฐ!H253</f>
        <v>0</v>
      </c>
      <c r="F24" s="1084">
        <f t="shared" si="3"/>
        <v>0</v>
      </c>
      <c r="G24" s="1091">
        <f>+[4]งบสพฐ!G253+[4]งบสพฐ!H253</f>
        <v>0</v>
      </c>
      <c r="H24" s="1091" t="e">
        <f>+[4]งบสพฐ!I253+[4]งบสพฐ!J253</f>
        <v>#VALUE!</v>
      </c>
      <c r="I24" s="1091">
        <f>+[4]งบสพฐ!K253+[4]งบสพฐ!L253</f>
        <v>0</v>
      </c>
      <c r="J24" s="1084" t="e">
        <f>+F24-G24-H24-I24</f>
        <v>#VALUE!</v>
      </c>
      <c r="K24" s="1084"/>
      <c r="L24" s="1084"/>
      <c r="M24" s="1084"/>
      <c r="N24" s="1084"/>
      <c r="O24" s="1084"/>
      <c r="P24" s="1084"/>
      <c r="Q24" s="1084"/>
      <c r="R24" s="1084"/>
      <c r="S24" s="1084"/>
      <c r="T24" s="1084"/>
      <c r="U24" s="1084"/>
      <c r="V24" s="1084"/>
      <c r="W24" s="1084"/>
      <c r="X24" s="1084"/>
      <c r="Y24" s="1084"/>
      <c r="Z24" s="1084"/>
      <c r="AA24" s="1084"/>
      <c r="AB24" s="1084"/>
      <c r="AC24" s="1084"/>
      <c r="AD24" s="1084"/>
      <c r="AE24" s="1084"/>
      <c r="AF24" s="1084"/>
      <c r="AG24" s="1085" t="s">
        <v>15</v>
      </c>
    </row>
    <row r="25" spans="1:33" ht="24.6" hidden="1" x14ac:dyDescent="0.25">
      <c r="A25" s="1082"/>
      <c r="B25" s="1083"/>
      <c r="C25" s="1087"/>
      <c r="D25" s="1084"/>
      <c r="E25" s="1084"/>
      <c r="F25" s="1084"/>
      <c r="G25" s="1084"/>
      <c r="H25" s="1084"/>
      <c r="I25" s="1084"/>
      <c r="J25" s="1084"/>
      <c r="K25" s="1084"/>
      <c r="L25" s="1084"/>
      <c r="M25" s="1084"/>
      <c r="N25" s="1084"/>
      <c r="O25" s="1084"/>
      <c r="P25" s="1084"/>
      <c r="Q25" s="1084"/>
      <c r="R25" s="1084"/>
      <c r="S25" s="1084"/>
      <c r="T25" s="1084"/>
      <c r="U25" s="1084"/>
      <c r="V25" s="1084"/>
      <c r="W25" s="1084"/>
      <c r="X25" s="1084"/>
      <c r="Y25" s="1084"/>
      <c r="Z25" s="1084"/>
      <c r="AA25" s="1084"/>
      <c r="AB25" s="1084"/>
      <c r="AC25" s="1084"/>
      <c r="AD25" s="1084"/>
      <c r="AE25" s="1084"/>
      <c r="AF25" s="1084"/>
      <c r="AG25" s="1085"/>
    </row>
    <row r="26" spans="1:33" ht="24.6" hidden="1" x14ac:dyDescent="0.25">
      <c r="A26" s="1092">
        <v>2</v>
      </c>
      <c r="B26" s="1093"/>
      <c r="C26" s="1094" t="e">
        <f>[3]งบประจำและงบพัฒนาคุณภาพการศึกษา!C129</f>
        <v>#REF!</v>
      </c>
      <c r="D26" s="1095">
        <f>+D27+D38</f>
        <v>0</v>
      </c>
      <c r="E26" s="1095">
        <f t="shared" ref="E26:J26" si="5">+E27+E38</f>
        <v>0</v>
      </c>
      <c r="F26" s="1095">
        <f t="shared" si="5"/>
        <v>0</v>
      </c>
      <c r="G26" s="1095">
        <f t="shared" si="5"/>
        <v>30384442</v>
      </c>
      <c r="H26" s="1095" t="e">
        <f t="shared" si="5"/>
        <v>#VALUE!</v>
      </c>
      <c r="I26" s="1095">
        <f t="shared" si="5"/>
        <v>0</v>
      </c>
      <c r="J26" s="1095" t="e">
        <f t="shared" si="5"/>
        <v>#VALUE!</v>
      </c>
      <c r="K26" s="1095"/>
      <c r="L26" s="1095"/>
      <c r="M26" s="1095"/>
      <c r="N26" s="1095"/>
      <c r="O26" s="1095"/>
      <c r="P26" s="1095"/>
      <c r="Q26" s="1095"/>
      <c r="R26" s="1095"/>
      <c r="S26" s="1095"/>
      <c r="T26" s="1095"/>
      <c r="U26" s="1095"/>
      <c r="V26" s="1095"/>
      <c r="W26" s="1095"/>
      <c r="X26" s="1095"/>
      <c r="Y26" s="1095"/>
      <c r="Z26" s="1095"/>
      <c r="AA26" s="1095"/>
      <c r="AB26" s="1095"/>
      <c r="AC26" s="1095"/>
      <c r="AD26" s="1095"/>
      <c r="AE26" s="1095"/>
      <c r="AF26" s="1095"/>
      <c r="AG26" s="1096">
        <f>+AG27</f>
        <v>0</v>
      </c>
    </row>
    <row r="27" spans="1:33" ht="24.6" hidden="1" x14ac:dyDescent="0.25">
      <c r="A27" s="1097">
        <v>2.1</v>
      </c>
      <c r="B27" s="1098"/>
      <c r="C27" s="1098" t="str">
        <f>+[4]งบสพฐ!C266</f>
        <v>20005 45002400 4100004</v>
      </c>
      <c r="D27" s="1080"/>
      <c r="E27" s="1099">
        <f>SUM(E28:E37)</f>
        <v>0</v>
      </c>
      <c r="F27" s="1099">
        <f>+E27+D27</f>
        <v>0</v>
      </c>
      <c r="G27" s="1099">
        <f>SUM(G28:G33)</f>
        <v>30384442</v>
      </c>
      <c r="H27" s="1099" t="e">
        <f>SUM(H28:H33)</f>
        <v>#VALUE!</v>
      </c>
      <c r="I27" s="1099">
        <f>SUM(I28:I33)</f>
        <v>0</v>
      </c>
      <c r="J27" s="1099" t="e">
        <f>SUM(J28:J33)</f>
        <v>#VALUE!</v>
      </c>
      <c r="K27" s="1099"/>
      <c r="L27" s="1099"/>
      <c r="M27" s="1099"/>
      <c r="N27" s="1099"/>
      <c r="O27" s="1099"/>
      <c r="P27" s="1099"/>
      <c r="Q27" s="1099"/>
      <c r="R27" s="1099"/>
      <c r="S27" s="1099"/>
      <c r="T27" s="1099"/>
      <c r="U27" s="1099"/>
      <c r="V27" s="1099"/>
      <c r="W27" s="1099"/>
      <c r="X27" s="1099"/>
      <c r="Y27" s="1099"/>
      <c r="Z27" s="1099"/>
      <c r="AA27" s="1099"/>
      <c r="AB27" s="1099"/>
      <c r="AC27" s="1099"/>
      <c r="AD27" s="1099"/>
      <c r="AE27" s="1099"/>
      <c r="AF27" s="1099"/>
      <c r="AG27" s="1100"/>
    </row>
    <row r="28" spans="1:33" ht="49.2" hidden="1" x14ac:dyDescent="0.25">
      <c r="A28" s="1101" t="s">
        <v>30</v>
      </c>
      <c r="B28" s="1086"/>
      <c r="C28" s="1087"/>
      <c r="D28" s="1102"/>
      <c r="E28" s="1103">
        <f>+[4]งบสพฐ!E267</f>
        <v>0</v>
      </c>
      <c r="F28" s="1084">
        <f>+E28+D28</f>
        <v>0</v>
      </c>
      <c r="G28" s="1103">
        <f>+[4]งบสพฐ!G267+[4]งบสพฐ!H267</f>
        <v>19162242</v>
      </c>
      <c r="H28" s="1103" t="e">
        <f>+[4]งบสพฐ!I267+[4]งบสพฐ!J267</f>
        <v>#VALUE!</v>
      </c>
      <c r="I28" s="1103">
        <f>+[4]งบสพฐ!K267+[4]งบสพฐ!L267</f>
        <v>0</v>
      </c>
      <c r="J28" s="1103" t="e">
        <f t="shared" ref="J28:J33" si="6">+F28-G28-H28-I28</f>
        <v>#VALUE!</v>
      </c>
      <c r="K28" s="1103"/>
      <c r="L28" s="1103"/>
      <c r="M28" s="1103"/>
      <c r="N28" s="1103"/>
      <c r="O28" s="1103"/>
      <c r="P28" s="1103"/>
      <c r="Q28" s="1103"/>
      <c r="R28" s="1103"/>
      <c r="S28" s="1103"/>
      <c r="T28" s="1103"/>
      <c r="U28" s="1103"/>
      <c r="V28" s="1103"/>
      <c r="W28" s="1103"/>
      <c r="X28" s="1103"/>
      <c r="Y28" s="1103"/>
      <c r="Z28" s="1103"/>
      <c r="AA28" s="1103"/>
      <c r="AB28" s="1103"/>
      <c r="AC28" s="1103"/>
      <c r="AD28" s="1103"/>
      <c r="AE28" s="1103"/>
      <c r="AF28" s="1103"/>
      <c r="AG28" s="1104" t="s">
        <v>13</v>
      </c>
    </row>
    <row r="29" spans="1:33" ht="49.2" hidden="1" x14ac:dyDescent="0.25">
      <c r="A29" s="1101" t="s">
        <v>31</v>
      </c>
      <c r="B29" s="1086"/>
      <c r="C29" s="1087"/>
      <c r="D29" s="1102"/>
      <c r="E29" s="1103">
        <f>+[4]งบสพฐ!E268</f>
        <v>0</v>
      </c>
      <c r="F29" s="1084">
        <f t="shared" ref="F29:F37" si="7">+E29+D29</f>
        <v>0</v>
      </c>
      <c r="G29" s="1103">
        <f>+[4]งบสพฐ!G268+[4]งบสพฐ!H268</f>
        <v>11222200</v>
      </c>
      <c r="H29" s="1103" t="e">
        <f>+[4]งบสพฐ!I268+[4]งบสพฐ!J268</f>
        <v>#VALUE!</v>
      </c>
      <c r="I29" s="1103">
        <f>+[4]งบสพฐ!K268+[4]งบสพฐ!L268</f>
        <v>0</v>
      </c>
      <c r="J29" s="1103" t="e">
        <f t="shared" si="6"/>
        <v>#VALUE!</v>
      </c>
      <c r="K29" s="1103"/>
      <c r="L29" s="1103"/>
      <c r="M29" s="1103"/>
      <c r="N29" s="1103"/>
      <c r="O29" s="1103"/>
      <c r="P29" s="1103"/>
      <c r="Q29" s="1103"/>
      <c r="R29" s="1103"/>
      <c r="S29" s="1103"/>
      <c r="T29" s="1103"/>
      <c r="U29" s="1103"/>
      <c r="V29" s="1103"/>
      <c r="W29" s="1103"/>
      <c r="X29" s="1103"/>
      <c r="Y29" s="1103"/>
      <c r="Z29" s="1103"/>
      <c r="AA29" s="1103"/>
      <c r="AB29" s="1103"/>
      <c r="AC29" s="1103"/>
      <c r="AD29" s="1103"/>
      <c r="AE29" s="1103"/>
      <c r="AF29" s="1103"/>
      <c r="AG29" s="1104" t="s">
        <v>13</v>
      </c>
    </row>
    <row r="30" spans="1:33" ht="49.2" hidden="1" x14ac:dyDescent="0.25">
      <c r="A30" s="1101" t="s">
        <v>32</v>
      </c>
      <c r="B30" s="1083"/>
      <c r="C30" s="1087"/>
      <c r="D30" s="1102"/>
      <c r="E30" s="1103">
        <f>+[4]งบสพฐ!E269</f>
        <v>0</v>
      </c>
      <c r="F30" s="1084">
        <f t="shared" si="7"/>
        <v>0</v>
      </c>
      <c r="G30" s="1103">
        <f>+[4]งบสพฐ!G269+[4]งบสพฐ!H269</f>
        <v>0</v>
      </c>
      <c r="H30" s="1103">
        <f>+[4]งบสพฐ!I269+[4]งบสพฐ!J269</f>
        <v>0</v>
      </c>
      <c r="I30" s="1103">
        <f>+[4]งบสพฐ!K269+[4]งบสพฐ!L269</f>
        <v>0</v>
      </c>
      <c r="J30" s="1103">
        <f t="shared" si="6"/>
        <v>0</v>
      </c>
      <c r="K30" s="1103"/>
      <c r="L30" s="1103"/>
      <c r="M30" s="1103"/>
      <c r="N30" s="1103"/>
      <c r="O30" s="1103"/>
      <c r="P30" s="1103"/>
      <c r="Q30" s="1103"/>
      <c r="R30" s="1103"/>
      <c r="S30" s="1103"/>
      <c r="T30" s="1103"/>
      <c r="U30" s="1103"/>
      <c r="V30" s="1103"/>
      <c r="W30" s="1103"/>
      <c r="X30" s="1103"/>
      <c r="Y30" s="1103"/>
      <c r="Z30" s="1103"/>
      <c r="AA30" s="1103"/>
      <c r="AB30" s="1103"/>
      <c r="AC30" s="1103"/>
      <c r="AD30" s="1103"/>
      <c r="AE30" s="1103"/>
      <c r="AF30" s="1103"/>
      <c r="AG30" s="1104" t="s">
        <v>13</v>
      </c>
    </row>
    <row r="31" spans="1:33" ht="49.2" hidden="1" x14ac:dyDescent="0.25">
      <c r="A31" s="1101" t="s">
        <v>282</v>
      </c>
      <c r="B31" s="1086"/>
      <c r="C31" s="1087"/>
      <c r="D31" s="1102"/>
      <c r="E31" s="1103">
        <f>+[4]งบสพฐ!E270</f>
        <v>0</v>
      </c>
      <c r="F31" s="1084">
        <f t="shared" si="7"/>
        <v>0</v>
      </c>
      <c r="G31" s="1103">
        <f>+[4]งบสพฐ!G270+[4]งบสพฐ!H270</f>
        <v>0</v>
      </c>
      <c r="H31" s="1103" t="e">
        <f>+[4]งบสพฐ!I270+[4]งบสพฐ!J270</f>
        <v>#VALUE!</v>
      </c>
      <c r="I31" s="1103">
        <f>+[4]งบสพฐ!K270+[4]งบสพฐ!L270</f>
        <v>0</v>
      </c>
      <c r="J31" s="1103" t="e">
        <f t="shared" si="6"/>
        <v>#VALUE!</v>
      </c>
      <c r="K31" s="1103"/>
      <c r="L31" s="1103"/>
      <c r="M31" s="1103"/>
      <c r="N31" s="1103"/>
      <c r="O31" s="1103"/>
      <c r="P31" s="1103"/>
      <c r="Q31" s="1103"/>
      <c r="R31" s="1103"/>
      <c r="S31" s="1103"/>
      <c r="T31" s="1103"/>
      <c r="U31" s="1103"/>
      <c r="V31" s="1103"/>
      <c r="W31" s="1103"/>
      <c r="X31" s="1103"/>
      <c r="Y31" s="1103"/>
      <c r="Z31" s="1103"/>
      <c r="AA31" s="1103"/>
      <c r="AB31" s="1103"/>
      <c r="AC31" s="1103"/>
      <c r="AD31" s="1103"/>
      <c r="AE31" s="1103"/>
      <c r="AF31" s="1103"/>
      <c r="AG31" s="1104" t="s">
        <v>12</v>
      </c>
    </row>
    <row r="32" spans="1:33" ht="24.6" hidden="1" x14ac:dyDescent="0.25">
      <c r="A32" s="1101" t="s">
        <v>283</v>
      </c>
      <c r="B32" s="1083"/>
      <c r="C32" s="1087"/>
      <c r="D32" s="1102"/>
      <c r="E32" s="1103">
        <f>+[4]งบสพฐ!E271</f>
        <v>0</v>
      </c>
      <c r="F32" s="1084">
        <f t="shared" si="7"/>
        <v>0</v>
      </c>
      <c r="G32" s="1103">
        <f>+[4]งบสพฐ!G271+[4]งบสพฐ!H271</f>
        <v>0</v>
      </c>
      <c r="H32" s="1103">
        <f>+[4]งบสพฐ!I271+[4]งบสพฐ!J271</f>
        <v>0</v>
      </c>
      <c r="I32" s="1103">
        <f>+[4]งบสพฐ!K271+[4]งบสพฐ!L271</f>
        <v>0</v>
      </c>
      <c r="J32" s="1103">
        <f t="shared" si="6"/>
        <v>0</v>
      </c>
      <c r="K32" s="1103"/>
      <c r="L32" s="1103"/>
      <c r="M32" s="1103"/>
      <c r="N32" s="1103"/>
      <c r="O32" s="1103"/>
      <c r="P32" s="1103"/>
      <c r="Q32" s="1103"/>
      <c r="R32" s="1103"/>
      <c r="S32" s="1103"/>
      <c r="T32" s="1103"/>
      <c r="U32" s="1103"/>
      <c r="V32" s="1103"/>
      <c r="W32" s="1103"/>
      <c r="X32" s="1103"/>
      <c r="Y32" s="1103"/>
      <c r="Z32" s="1103"/>
      <c r="AA32" s="1103"/>
      <c r="AB32" s="1103"/>
      <c r="AC32" s="1103"/>
      <c r="AD32" s="1103"/>
      <c r="AE32" s="1103"/>
      <c r="AF32" s="1103"/>
      <c r="AG32" s="1104" t="s">
        <v>16</v>
      </c>
    </row>
    <row r="33" spans="1:33" ht="49.2" hidden="1" x14ac:dyDescent="0.25">
      <c r="A33" s="1101" t="s">
        <v>284</v>
      </c>
      <c r="B33" s="1083"/>
      <c r="C33" s="1087"/>
      <c r="D33" s="1102"/>
      <c r="E33" s="1103">
        <f>+[4]งบสพฐ!E272</f>
        <v>0</v>
      </c>
      <c r="F33" s="1084">
        <f t="shared" si="7"/>
        <v>0</v>
      </c>
      <c r="G33" s="1103">
        <f>+[4]งบสพฐ!G272+[4]งบสพฐ!H272</f>
        <v>0</v>
      </c>
      <c r="H33" s="1103" t="e">
        <f>+[4]งบสพฐ!I272+[4]งบสพฐ!J272</f>
        <v>#VALUE!</v>
      </c>
      <c r="I33" s="1103">
        <f>+[4]งบสพฐ!K272+[4]งบสพฐ!L272</f>
        <v>0</v>
      </c>
      <c r="J33" s="1103" t="e">
        <f t="shared" si="6"/>
        <v>#VALUE!</v>
      </c>
      <c r="K33" s="1103"/>
      <c r="L33" s="1103"/>
      <c r="M33" s="1103"/>
      <c r="N33" s="1103"/>
      <c r="O33" s="1103"/>
      <c r="P33" s="1103"/>
      <c r="Q33" s="1103"/>
      <c r="R33" s="1103"/>
      <c r="S33" s="1103"/>
      <c r="T33" s="1103"/>
      <c r="U33" s="1103"/>
      <c r="V33" s="1103"/>
      <c r="W33" s="1103"/>
      <c r="X33" s="1103"/>
      <c r="Y33" s="1103"/>
      <c r="Z33" s="1103"/>
      <c r="AA33" s="1103"/>
      <c r="AB33" s="1103"/>
      <c r="AC33" s="1103"/>
      <c r="AD33" s="1103"/>
      <c r="AE33" s="1103"/>
      <c r="AF33" s="1103"/>
      <c r="AG33" s="1104" t="s">
        <v>17</v>
      </c>
    </row>
    <row r="34" spans="1:33" ht="24.6" hidden="1" x14ac:dyDescent="0.25">
      <c r="A34" s="1101"/>
      <c r="B34" s="1087"/>
      <c r="C34" s="1087"/>
      <c r="D34" s="1103">
        <f>[3]งบประจำและงบพัฒนาคุณภาพการศึกษา!F137</f>
        <v>0</v>
      </c>
      <c r="E34" s="1103"/>
      <c r="F34" s="1084">
        <f t="shared" si="7"/>
        <v>0</v>
      </c>
      <c r="G34" s="1103"/>
      <c r="H34" s="1103"/>
      <c r="I34" s="1103"/>
      <c r="J34" s="1103"/>
      <c r="K34" s="1103"/>
      <c r="L34" s="1103"/>
      <c r="M34" s="1103"/>
      <c r="N34" s="1103"/>
      <c r="O34" s="1103"/>
      <c r="P34" s="1103"/>
      <c r="Q34" s="1103"/>
      <c r="R34" s="1103"/>
      <c r="S34" s="1103"/>
      <c r="T34" s="1103"/>
      <c r="U34" s="1103"/>
      <c r="V34" s="1103"/>
      <c r="W34" s="1103"/>
      <c r="X34" s="1103"/>
      <c r="Y34" s="1103"/>
      <c r="Z34" s="1103"/>
      <c r="AA34" s="1103"/>
      <c r="AB34" s="1103"/>
      <c r="AC34" s="1103"/>
      <c r="AD34" s="1103"/>
      <c r="AE34" s="1103"/>
      <c r="AF34" s="1103"/>
      <c r="AG34" s="1105"/>
    </row>
    <row r="35" spans="1:33" ht="24.6" hidden="1" x14ac:dyDescent="0.25">
      <c r="A35" s="1101"/>
      <c r="B35" s="1087"/>
      <c r="C35" s="1087"/>
      <c r="D35" s="1103">
        <f>[3]งบประจำและงบพัฒนาคุณภาพการศึกษา!F138</f>
        <v>0</v>
      </c>
      <c r="E35" s="1103"/>
      <c r="F35" s="1084">
        <f t="shared" si="7"/>
        <v>0</v>
      </c>
      <c r="G35" s="1103"/>
      <c r="H35" s="1103"/>
      <c r="I35" s="1103"/>
      <c r="J35" s="1103"/>
      <c r="K35" s="1103"/>
      <c r="L35" s="1103"/>
      <c r="M35" s="1103"/>
      <c r="N35" s="1103"/>
      <c r="O35" s="1103"/>
      <c r="P35" s="1103"/>
      <c r="Q35" s="1103"/>
      <c r="R35" s="1103"/>
      <c r="S35" s="1103"/>
      <c r="T35" s="1103"/>
      <c r="U35" s="1103"/>
      <c r="V35" s="1103"/>
      <c r="W35" s="1103"/>
      <c r="X35" s="1103"/>
      <c r="Y35" s="1103"/>
      <c r="Z35" s="1103"/>
      <c r="AA35" s="1103"/>
      <c r="AB35" s="1103"/>
      <c r="AC35" s="1103"/>
      <c r="AD35" s="1103"/>
      <c r="AE35" s="1103"/>
      <c r="AF35" s="1103"/>
      <c r="AG35" s="1105"/>
    </row>
    <row r="36" spans="1:33" ht="24.6" hidden="1" x14ac:dyDescent="0.25">
      <c r="A36" s="1101"/>
      <c r="B36" s="1087"/>
      <c r="C36" s="1087"/>
      <c r="D36" s="1103">
        <f>[3]งบประจำและงบพัฒนาคุณภาพการศึกษา!F139</f>
        <v>0</v>
      </c>
      <c r="E36" s="1103"/>
      <c r="F36" s="1084">
        <f t="shared" si="7"/>
        <v>0</v>
      </c>
      <c r="G36" s="1103"/>
      <c r="H36" s="1103"/>
      <c r="I36" s="1103"/>
      <c r="J36" s="1103"/>
      <c r="K36" s="1103"/>
      <c r="L36" s="1103"/>
      <c r="M36" s="1103"/>
      <c r="N36" s="1103"/>
      <c r="O36" s="1103"/>
      <c r="P36" s="1103"/>
      <c r="Q36" s="1103"/>
      <c r="R36" s="1103"/>
      <c r="S36" s="1103"/>
      <c r="T36" s="1103"/>
      <c r="U36" s="1103"/>
      <c r="V36" s="1103"/>
      <c r="W36" s="1103"/>
      <c r="X36" s="1103"/>
      <c r="Y36" s="1103"/>
      <c r="Z36" s="1103"/>
      <c r="AA36" s="1103"/>
      <c r="AB36" s="1103"/>
      <c r="AC36" s="1103"/>
      <c r="AD36" s="1103"/>
      <c r="AE36" s="1103"/>
      <c r="AF36" s="1103"/>
      <c r="AG36" s="1105"/>
    </row>
    <row r="37" spans="1:33" ht="24.6" hidden="1" x14ac:dyDescent="0.25">
      <c r="A37" s="1101"/>
      <c r="B37" s="1106"/>
      <c r="C37" s="1106"/>
      <c r="D37" s="1103"/>
      <c r="E37" s="1103"/>
      <c r="F37" s="1084">
        <f t="shared" si="7"/>
        <v>0</v>
      </c>
      <c r="G37" s="1103"/>
      <c r="H37" s="1103"/>
      <c r="I37" s="1103"/>
      <c r="J37" s="1103"/>
      <c r="K37" s="1103"/>
      <c r="L37" s="1103"/>
      <c r="M37" s="1103"/>
      <c r="N37" s="1103"/>
      <c r="O37" s="1103"/>
      <c r="P37" s="1103"/>
      <c r="Q37" s="1103"/>
      <c r="R37" s="1103"/>
      <c r="S37" s="1103"/>
      <c r="T37" s="1103"/>
      <c r="U37" s="1103"/>
      <c r="V37" s="1103"/>
      <c r="W37" s="1103"/>
      <c r="X37" s="1103"/>
      <c r="Y37" s="1103"/>
      <c r="Z37" s="1103"/>
      <c r="AA37" s="1103"/>
      <c r="AB37" s="1103"/>
      <c r="AC37" s="1103"/>
      <c r="AD37" s="1103"/>
      <c r="AE37" s="1103"/>
      <c r="AF37" s="1103"/>
      <c r="AG37" s="1105"/>
    </row>
    <row r="38" spans="1:33" ht="24.6" hidden="1" x14ac:dyDescent="0.25">
      <c r="A38" s="1107">
        <v>2.2000000000000002</v>
      </c>
      <c r="B38" s="1108"/>
      <c r="C38" s="1109"/>
      <c r="D38" s="1099"/>
      <c r="E38" s="1099">
        <f>SUM(E39:E47)</f>
        <v>0</v>
      </c>
      <c r="F38" s="1099">
        <f>SUM(F39:F47)</f>
        <v>0</v>
      </c>
      <c r="G38" s="1099">
        <f>SUM(G39:G47)</f>
        <v>0</v>
      </c>
      <c r="H38" s="1099" t="e">
        <f>SUM(H39:H47)</f>
        <v>#VALUE!</v>
      </c>
      <c r="I38" s="1099">
        <f>SUM(I39:I47)</f>
        <v>0</v>
      </c>
      <c r="J38" s="1099" t="e">
        <f>SUM(J39:J46)</f>
        <v>#VALUE!</v>
      </c>
      <c r="K38" s="1099"/>
      <c r="L38" s="1099"/>
      <c r="M38" s="1099"/>
      <c r="N38" s="1099"/>
      <c r="O38" s="1099"/>
      <c r="P38" s="1099"/>
      <c r="Q38" s="1099"/>
      <c r="R38" s="1099"/>
      <c r="S38" s="1099"/>
      <c r="T38" s="1099"/>
      <c r="U38" s="1099"/>
      <c r="V38" s="1099"/>
      <c r="W38" s="1099"/>
      <c r="X38" s="1099"/>
      <c r="Y38" s="1099"/>
      <c r="Z38" s="1099"/>
      <c r="AA38" s="1099"/>
      <c r="AB38" s="1099"/>
      <c r="AC38" s="1099"/>
      <c r="AD38" s="1099"/>
      <c r="AE38" s="1099"/>
      <c r="AF38" s="1099"/>
      <c r="AG38" s="1100"/>
    </row>
    <row r="39" spans="1:33" ht="73.8" hidden="1" x14ac:dyDescent="0.25">
      <c r="A39" s="1082" t="s">
        <v>41</v>
      </c>
      <c r="B39" s="1110"/>
      <c r="C39" s="1111"/>
      <c r="D39" s="1084"/>
      <c r="E39" s="1084">
        <f>+[4]งบสพฐ!E277</f>
        <v>0</v>
      </c>
      <c r="F39" s="1084">
        <f t="shared" ref="F39:F47" si="8">+E39+D39</f>
        <v>0</v>
      </c>
      <c r="G39" s="1084">
        <f>+[4]งบสพฐ!G277+[4]งบสพฐ!H277</f>
        <v>0</v>
      </c>
      <c r="H39" s="1084" t="e">
        <f>+[4]งบสพฐ!I277+[4]งบสพฐ!J277</f>
        <v>#VALUE!</v>
      </c>
      <c r="I39" s="1084">
        <f>+[4]งบสพฐ!K277+[4]งบสพฐ!L277</f>
        <v>0</v>
      </c>
      <c r="J39" s="1084" t="e">
        <f t="shared" ref="J39:J47" si="9">+F39-G39-H39-I39</f>
        <v>#VALUE!</v>
      </c>
      <c r="K39" s="1084"/>
      <c r="L39" s="1084"/>
      <c r="M39" s="1084"/>
      <c r="N39" s="1084"/>
      <c r="O39" s="1084"/>
      <c r="P39" s="1084"/>
      <c r="Q39" s="1084"/>
      <c r="R39" s="1084"/>
      <c r="S39" s="1084"/>
      <c r="T39" s="1084"/>
      <c r="U39" s="1084"/>
      <c r="V39" s="1084"/>
      <c r="W39" s="1084"/>
      <c r="X39" s="1084"/>
      <c r="Y39" s="1084"/>
      <c r="Z39" s="1084"/>
      <c r="AA39" s="1084"/>
      <c r="AB39" s="1084"/>
      <c r="AC39" s="1084"/>
      <c r="AD39" s="1084"/>
      <c r="AE39" s="1084"/>
      <c r="AF39" s="1084"/>
      <c r="AG39" s="1085" t="s">
        <v>14</v>
      </c>
    </row>
    <row r="40" spans="1:33" ht="49.2" hidden="1" x14ac:dyDescent="0.25">
      <c r="A40" s="1082" t="s">
        <v>285</v>
      </c>
      <c r="B40" s="1112"/>
      <c r="C40" s="1112"/>
      <c r="D40" s="1084"/>
      <c r="E40" s="1084">
        <f>+[4]งบสพฐ!E278</f>
        <v>0</v>
      </c>
      <c r="F40" s="1084">
        <f t="shared" si="8"/>
        <v>0</v>
      </c>
      <c r="G40" s="1084">
        <f>+[4]งบสพฐ!G278+[4]งบสพฐ!H278</f>
        <v>0</v>
      </c>
      <c r="H40" s="1084">
        <f>+[4]งบสพฐ!I278+[4]งบสพฐ!J278</f>
        <v>0</v>
      </c>
      <c r="I40" s="1084">
        <f>+[4]งบสพฐ!K278+[4]งบสพฐ!L278</f>
        <v>0</v>
      </c>
      <c r="J40" s="1084">
        <f t="shared" si="9"/>
        <v>0</v>
      </c>
      <c r="K40" s="1084"/>
      <c r="L40" s="1084"/>
      <c r="M40" s="1084"/>
      <c r="N40" s="1084"/>
      <c r="O40" s="1084"/>
      <c r="P40" s="1084"/>
      <c r="Q40" s="1084"/>
      <c r="R40" s="1084"/>
      <c r="S40" s="1084"/>
      <c r="T40" s="1084"/>
      <c r="U40" s="1084"/>
      <c r="V40" s="1084"/>
      <c r="W40" s="1084"/>
      <c r="X40" s="1084"/>
      <c r="Y40" s="1084"/>
      <c r="Z40" s="1084"/>
      <c r="AA40" s="1084"/>
      <c r="AB40" s="1084"/>
      <c r="AC40" s="1084"/>
      <c r="AD40" s="1084"/>
      <c r="AE40" s="1084"/>
      <c r="AF40" s="1084"/>
      <c r="AG40" s="1085" t="s">
        <v>13</v>
      </c>
    </row>
    <row r="41" spans="1:33" ht="73.8" hidden="1" x14ac:dyDescent="0.25">
      <c r="A41" s="1082" t="s">
        <v>286</v>
      </c>
      <c r="B41" s="1112" t="str">
        <f>+[4]งบสพฐ!B279</f>
        <v>ค่าหนังสือเรียน 5,592,137.00  รหัสกิจกรรมย่อย 0024007 1/2568 30%</v>
      </c>
      <c r="C41" s="1112" t="str">
        <f>+[4]งบสพฐ!C279</f>
        <v>ศธ 04002/ว40516 ลว.16 กค 68 โอนครั้งที่ 695</v>
      </c>
      <c r="D41" s="1084"/>
      <c r="E41" s="1084">
        <f>+[4]งบสพฐ!E279</f>
        <v>0</v>
      </c>
      <c r="F41" s="1084">
        <f t="shared" si="8"/>
        <v>0</v>
      </c>
      <c r="G41" s="1084">
        <f>+[4]งบสพฐ!G279+[4]งบสพฐ!H279</f>
        <v>0</v>
      </c>
      <c r="H41" s="1084">
        <f>+[4]งบสพฐ!I279+[4]งบสพฐ!J279</f>
        <v>0</v>
      </c>
      <c r="I41" s="1084">
        <f>+[4]งบสพฐ!K279+[4]งบสพฐ!L279</f>
        <v>0</v>
      </c>
      <c r="J41" s="1084">
        <f t="shared" si="9"/>
        <v>0</v>
      </c>
      <c r="K41" s="1084"/>
      <c r="L41" s="1084"/>
      <c r="M41" s="1084"/>
      <c r="N41" s="1084"/>
      <c r="O41" s="1084"/>
      <c r="P41" s="1084"/>
      <c r="Q41" s="1084"/>
      <c r="R41" s="1084"/>
      <c r="S41" s="1084"/>
      <c r="T41" s="1084"/>
      <c r="U41" s="1084"/>
      <c r="V41" s="1084"/>
      <c r="W41" s="1084"/>
      <c r="X41" s="1084"/>
      <c r="Y41" s="1084"/>
      <c r="Z41" s="1084"/>
      <c r="AA41" s="1084"/>
      <c r="AB41" s="1084"/>
      <c r="AC41" s="1084"/>
      <c r="AD41" s="1084"/>
      <c r="AE41" s="1084"/>
      <c r="AF41" s="1084"/>
      <c r="AG41" s="1085" t="s">
        <v>14</v>
      </c>
    </row>
    <row r="42" spans="1:33" ht="73.8" hidden="1" x14ac:dyDescent="0.25">
      <c r="A42" s="1082" t="s">
        <v>287</v>
      </c>
      <c r="B42" s="1112" t="str">
        <f>+[4]งบสพฐ!B280</f>
        <v>ค่าอุปกรณ์การเรียนรหัสบัญชีย่อย 0024084</v>
      </c>
      <c r="C42" s="1112" t="str">
        <f>+[4]งบสพฐ!C280</f>
        <v>20004450024004100114</v>
      </c>
      <c r="D42" s="1084"/>
      <c r="E42" s="1084">
        <f>+[4]งบสพฐ!E280</f>
        <v>0</v>
      </c>
      <c r="F42" s="1084">
        <f t="shared" si="8"/>
        <v>0</v>
      </c>
      <c r="G42" s="1084">
        <f>+[4]งบสพฐ!G280+[4]งบสพฐ!H280</f>
        <v>0</v>
      </c>
      <c r="H42" s="1084" t="e">
        <f>+[4]งบสพฐ!I280+[4]งบสพฐ!J280</f>
        <v>#VALUE!</v>
      </c>
      <c r="I42" s="1084">
        <f>+[4]งบสพฐ!K280+[4]งบสพฐ!L280</f>
        <v>0</v>
      </c>
      <c r="J42" s="1084" t="e">
        <f t="shared" si="9"/>
        <v>#VALUE!</v>
      </c>
      <c r="K42" s="1084"/>
      <c r="L42" s="1084"/>
      <c r="M42" s="1084"/>
      <c r="N42" s="1084"/>
      <c r="O42" s="1084"/>
      <c r="P42" s="1084"/>
      <c r="Q42" s="1084"/>
      <c r="R42" s="1084"/>
      <c r="S42" s="1084"/>
      <c r="T42" s="1084"/>
      <c r="U42" s="1084"/>
      <c r="V42" s="1084"/>
      <c r="W42" s="1084"/>
      <c r="X42" s="1084"/>
      <c r="Y42" s="1084"/>
      <c r="Z42" s="1084"/>
      <c r="AA42" s="1084"/>
      <c r="AB42" s="1084"/>
      <c r="AC42" s="1084"/>
      <c r="AD42" s="1084"/>
      <c r="AE42" s="1084"/>
      <c r="AF42" s="1084"/>
      <c r="AG42" s="1085" t="s">
        <v>14</v>
      </c>
    </row>
    <row r="43" spans="1:33" ht="49.2" hidden="1" x14ac:dyDescent="0.25">
      <c r="A43" s="1082" t="s">
        <v>288</v>
      </c>
      <c r="B43" s="1112" t="str">
        <f>+[4]งบสพฐ!B281</f>
        <v>ค่าอุปกรณ์การเรียน 136,000บาท 1/2568 70%</v>
      </c>
      <c r="C43" s="1112"/>
      <c r="D43" s="1084"/>
      <c r="E43" s="1084">
        <f>+[4]งบสพฐ!E281</f>
        <v>0</v>
      </c>
      <c r="F43" s="1084">
        <f t="shared" si="8"/>
        <v>0</v>
      </c>
      <c r="G43" s="1084">
        <f>+[4]งบสพฐ!G281+[4]งบสพฐ!H281</f>
        <v>0</v>
      </c>
      <c r="H43" s="1084">
        <f>+[4]งบสพฐ!I281+[4]งบสพฐ!J281</f>
        <v>0</v>
      </c>
      <c r="I43" s="1084">
        <f>+[4]งบสพฐ!K281+[4]งบสพฐ!L281</f>
        <v>0</v>
      </c>
      <c r="J43" s="1084">
        <f t="shared" si="9"/>
        <v>0</v>
      </c>
      <c r="K43" s="1084"/>
      <c r="L43" s="1084"/>
      <c r="M43" s="1084"/>
      <c r="N43" s="1084"/>
      <c r="O43" s="1084"/>
      <c r="P43" s="1084"/>
      <c r="Q43" s="1084"/>
      <c r="R43" s="1084"/>
      <c r="S43" s="1084"/>
      <c r="T43" s="1084"/>
      <c r="U43" s="1084"/>
      <c r="V43" s="1084"/>
      <c r="W43" s="1084"/>
      <c r="X43" s="1084"/>
      <c r="Y43" s="1084"/>
      <c r="Z43" s="1084"/>
      <c r="AA43" s="1084"/>
      <c r="AB43" s="1084"/>
      <c r="AC43" s="1084"/>
      <c r="AD43" s="1084"/>
      <c r="AE43" s="1084"/>
      <c r="AF43" s="1084"/>
      <c r="AG43" s="1085" t="s">
        <v>13</v>
      </c>
    </row>
    <row r="44" spans="1:33" ht="49.2" hidden="1" x14ac:dyDescent="0.25">
      <c r="A44" s="1082" t="s">
        <v>289</v>
      </c>
      <c r="B44" s="1112" t="str">
        <f>+[4]งบสพฐ!B282</f>
        <v>ค่าอุปกรณ์การเรียน 1,741,585.00 บาท 1/2568 30%</v>
      </c>
      <c r="C44" s="1112" t="str">
        <f>+[4]งบสพฐ!C282</f>
        <v>ศธ 04002/ว40516 ลว.16 กค 68 โอนครั้งที่ 695</v>
      </c>
      <c r="D44" s="1084"/>
      <c r="E44" s="1084">
        <f>+[4]งบสพฐ!E282</f>
        <v>0</v>
      </c>
      <c r="F44" s="1084">
        <f t="shared" si="8"/>
        <v>0</v>
      </c>
      <c r="G44" s="1084">
        <f>+[4]งบสพฐ!G282+[4]งบสพฐ!H282</f>
        <v>0</v>
      </c>
      <c r="H44" s="1084">
        <f>+[4]งบสพฐ!I282+[4]งบสพฐ!J282</f>
        <v>0</v>
      </c>
      <c r="I44" s="1084">
        <f>+[4]งบสพฐ!K282+[4]งบสพฐ!L282</f>
        <v>0</v>
      </c>
      <c r="J44" s="1084">
        <f t="shared" si="9"/>
        <v>0</v>
      </c>
      <c r="K44" s="1084"/>
      <c r="L44" s="1084"/>
      <c r="M44" s="1084"/>
      <c r="N44" s="1084"/>
      <c r="O44" s="1084"/>
      <c r="P44" s="1084"/>
      <c r="Q44" s="1084"/>
      <c r="R44" s="1084"/>
      <c r="S44" s="1084"/>
      <c r="T44" s="1084"/>
      <c r="U44" s="1084"/>
      <c r="V44" s="1084"/>
      <c r="W44" s="1084"/>
      <c r="X44" s="1084"/>
      <c r="Y44" s="1084"/>
      <c r="Z44" s="1084"/>
      <c r="AA44" s="1084"/>
      <c r="AB44" s="1084"/>
      <c r="AC44" s="1084"/>
      <c r="AD44" s="1084"/>
      <c r="AE44" s="1084"/>
      <c r="AF44" s="1084"/>
      <c r="AG44" s="1085" t="s">
        <v>13</v>
      </c>
    </row>
    <row r="45" spans="1:33" ht="49.2" hidden="1" x14ac:dyDescent="0.25">
      <c r="A45" s="1082" t="s">
        <v>290</v>
      </c>
      <c r="B45" s="1112" t="str">
        <f>+[4]งบสพฐ!B283</f>
        <v>ค่าเครื่องแบบนักเรียน รหัสบัญชีย่อย 0024162</v>
      </c>
      <c r="C45" s="1112" t="str">
        <f>+[4]งบสพฐ!C283</f>
        <v>20004450024004100191</v>
      </c>
      <c r="D45" s="1084"/>
      <c r="E45" s="1084">
        <f>+[4]งบสพฐ!E283</f>
        <v>0</v>
      </c>
      <c r="F45" s="1084">
        <f t="shared" si="8"/>
        <v>0</v>
      </c>
      <c r="G45" s="1084">
        <f>+[4]งบสพฐ!G283+[4]งบสพฐ!H283</f>
        <v>0</v>
      </c>
      <c r="H45" s="1084" t="e">
        <f>+[4]งบสพฐ!I283+[4]งบสพฐ!J283</f>
        <v>#VALUE!</v>
      </c>
      <c r="I45" s="1084">
        <f>+[4]งบสพฐ!K283+[4]งบสพฐ!L283</f>
        <v>0</v>
      </c>
      <c r="J45" s="1084" t="e">
        <f t="shared" si="9"/>
        <v>#VALUE!</v>
      </c>
      <c r="K45" s="1084"/>
      <c r="L45" s="1084"/>
      <c r="M45" s="1084"/>
      <c r="N45" s="1084"/>
      <c r="O45" s="1084"/>
      <c r="P45" s="1084"/>
      <c r="Q45" s="1084"/>
      <c r="R45" s="1084"/>
      <c r="S45" s="1084"/>
      <c r="T45" s="1084"/>
      <c r="U45" s="1084"/>
      <c r="V45" s="1084"/>
      <c r="W45" s="1084"/>
      <c r="X45" s="1084"/>
      <c r="Y45" s="1084"/>
      <c r="Z45" s="1084"/>
      <c r="AA45" s="1084"/>
      <c r="AB45" s="1084"/>
      <c r="AC45" s="1084"/>
      <c r="AD45" s="1084"/>
      <c r="AE45" s="1084"/>
      <c r="AF45" s="1084"/>
      <c r="AG45" s="1085" t="s">
        <v>13</v>
      </c>
    </row>
    <row r="46" spans="1:33" ht="49.2" hidden="1" x14ac:dyDescent="0.25">
      <c r="A46" s="1082" t="s">
        <v>291</v>
      </c>
      <c r="B46" s="1112" t="str">
        <f>+[4]งบสพฐ!B284</f>
        <v>ค่าเครื่องแบบนักเรียน รหัสบัญชีย่อย 0024162/477,100 1/2568 70%</v>
      </c>
      <c r="C46" s="1112" t="str">
        <f>+[4]งบสพฐ!C284</f>
        <v xml:space="preserve">ศธ 04002/ว2992 ลว.2 กค 68 โอนครั้งที่ 647 </v>
      </c>
      <c r="D46" s="1084"/>
      <c r="E46" s="1084">
        <f>+[4]งบสพฐ!E284</f>
        <v>0</v>
      </c>
      <c r="F46" s="1084">
        <f t="shared" si="8"/>
        <v>0</v>
      </c>
      <c r="G46" s="1084">
        <f>+[4]งบสพฐ!G284+[4]งบสพฐ!H284</f>
        <v>0</v>
      </c>
      <c r="H46" s="1084">
        <f>+[4]งบสพฐ!I284+[4]งบสพฐ!J284</f>
        <v>0</v>
      </c>
      <c r="I46" s="1084">
        <f>+[4]งบสพฐ!K284+[4]งบสพฐ!L284</f>
        <v>0</v>
      </c>
      <c r="J46" s="1084">
        <f t="shared" si="9"/>
        <v>0</v>
      </c>
      <c r="K46" s="1084"/>
      <c r="L46" s="1084"/>
      <c r="M46" s="1084"/>
      <c r="N46" s="1084"/>
      <c r="O46" s="1084"/>
      <c r="P46" s="1084"/>
      <c r="Q46" s="1084"/>
      <c r="R46" s="1084"/>
      <c r="S46" s="1084"/>
      <c r="T46" s="1084"/>
      <c r="U46" s="1084"/>
      <c r="V46" s="1084"/>
      <c r="W46" s="1084"/>
      <c r="X46" s="1084"/>
      <c r="Y46" s="1084"/>
      <c r="Z46" s="1084"/>
      <c r="AA46" s="1084"/>
      <c r="AB46" s="1084"/>
      <c r="AC46" s="1084"/>
      <c r="AD46" s="1084"/>
      <c r="AE46" s="1084"/>
      <c r="AF46" s="1084"/>
      <c r="AG46" s="1085" t="s">
        <v>16</v>
      </c>
    </row>
    <row r="47" spans="1:33" ht="49.2" hidden="1" x14ac:dyDescent="0.25">
      <c r="A47" s="1082" t="s">
        <v>292</v>
      </c>
      <c r="B47" s="1112" t="str">
        <f>+[4]งบสพฐ!B285</f>
        <v>ค่าเครื่องแบบนักเรียน รหัสบัญชีย่อย 0024162/3,283,175.00  1/2568 30%</v>
      </c>
      <c r="C47" s="1112" t="str">
        <f>+[4]งบสพฐ!C285</f>
        <v>ศธ 04002/ว40516 ลว.16 กค 68 โอนครั้งที่ 695</v>
      </c>
      <c r="D47" s="1084"/>
      <c r="E47" s="1084">
        <f>+[4]งบสพฐ!E285</f>
        <v>0</v>
      </c>
      <c r="F47" s="1084">
        <f t="shared" si="8"/>
        <v>0</v>
      </c>
      <c r="G47" s="1084">
        <f>+[4]งบสพฐ!G285+[4]งบสพฐ!H285</f>
        <v>0</v>
      </c>
      <c r="H47" s="1084">
        <f>+[4]งบสพฐ!I285+[4]งบสพฐ!J285</f>
        <v>0</v>
      </c>
      <c r="I47" s="1084">
        <f>+[4]งบสพฐ!K285+[4]งบสพฐ!L285</f>
        <v>0</v>
      </c>
      <c r="J47" s="1084">
        <f t="shared" si="9"/>
        <v>0</v>
      </c>
      <c r="K47" s="1084"/>
      <c r="L47" s="1084"/>
      <c r="M47" s="1084"/>
      <c r="N47" s="1084"/>
      <c r="O47" s="1084"/>
      <c r="P47" s="1084"/>
      <c r="Q47" s="1084"/>
      <c r="R47" s="1084"/>
      <c r="S47" s="1084"/>
      <c r="T47" s="1084"/>
      <c r="U47" s="1084"/>
      <c r="V47" s="1084"/>
      <c r="W47" s="1084"/>
      <c r="X47" s="1084"/>
      <c r="Y47" s="1084"/>
      <c r="Z47" s="1084"/>
      <c r="AA47" s="1084"/>
      <c r="AB47" s="1084"/>
      <c r="AC47" s="1084"/>
      <c r="AD47" s="1084"/>
      <c r="AE47" s="1084"/>
      <c r="AF47" s="1084"/>
      <c r="AG47" s="1085" t="s">
        <v>16</v>
      </c>
    </row>
    <row r="48" spans="1:33" ht="49.2" x14ac:dyDescent="0.25">
      <c r="A48" s="1113">
        <f>+[2]ระบบการควบคุมฯ!A744</f>
        <v>0</v>
      </c>
      <c r="B48" s="1114" t="str">
        <f>+[2]ระบบการควบคุมฯ!B744</f>
        <v>ผลผลิตผู้จบการศึกษาขั้นพื้นฐาน</v>
      </c>
      <c r="C48" s="1115" t="str">
        <f>[2]ระบบการควบคุมฯ!C745</f>
        <v>20004 3720 1000 2000000</v>
      </c>
      <c r="D48" s="1116">
        <f>+D49</f>
        <v>1122710</v>
      </c>
      <c r="E48" s="1116">
        <f t="shared" ref="E48:AE49" si="10">+E49</f>
        <v>227290</v>
      </c>
      <c r="F48" s="1116">
        <f t="shared" si="10"/>
        <v>1350000</v>
      </c>
      <c r="G48" s="1116">
        <f t="shared" si="10"/>
        <v>67355</v>
      </c>
      <c r="H48" s="1116">
        <f t="shared" si="10"/>
        <v>0</v>
      </c>
      <c r="I48" s="1116">
        <f t="shared" si="10"/>
        <v>1282645</v>
      </c>
      <c r="J48" s="1116">
        <f t="shared" si="10"/>
        <v>0</v>
      </c>
      <c r="K48" s="1116">
        <f t="shared" si="10"/>
        <v>2519790</v>
      </c>
      <c r="L48" s="1116">
        <f t="shared" si="10"/>
        <v>1622710</v>
      </c>
      <c r="M48" s="1116">
        <f t="shared" si="10"/>
        <v>4142500</v>
      </c>
      <c r="N48" s="1116">
        <f t="shared" si="10"/>
        <v>20045</v>
      </c>
      <c r="O48" s="1116">
        <f t="shared" si="10"/>
        <v>0</v>
      </c>
      <c r="P48" s="1116">
        <f t="shared" si="10"/>
        <v>4122455</v>
      </c>
      <c r="Q48" s="1116">
        <f t="shared" si="10"/>
        <v>127853</v>
      </c>
      <c r="R48" s="1116">
        <f t="shared" si="10"/>
        <v>0</v>
      </c>
      <c r="S48" s="1116">
        <f t="shared" si="10"/>
        <v>0</v>
      </c>
      <c r="T48" s="1116">
        <f t="shared" si="10"/>
        <v>0</v>
      </c>
      <c r="U48" s="1116">
        <f t="shared" si="10"/>
        <v>0</v>
      </c>
      <c r="V48" s="1116">
        <f t="shared" si="10"/>
        <v>0</v>
      </c>
      <c r="W48" s="1116">
        <f t="shared" si="10"/>
        <v>0</v>
      </c>
      <c r="X48" s="1116">
        <f t="shared" si="10"/>
        <v>0</v>
      </c>
      <c r="Y48" s="1116">
        <f t="shared" si="10"/>
        <v>3642500</v>
      </c>
      <c r="Z48" s="1116">
        <f t="shared" si="10"/>
        <v>1850000</v>
      </c>
      <c r="AA48" s="1116">
        <f t="shared" si="10"/>
        <v>5492500</v>
      </c>
      <c r="AB48" s="1116">
        <f t="shared" si="10"/>
        <v>87400</v>
      </c>
      <c r="AC48" s="1116">
        <f t="shared" si="10"/>
        <v>0</v>
      </c>
      <c r="AD48" s="1116">
        <f t="shared" si="10"/>
        <v>5405100</v>
      </c>
      <c r="AE48" s="1116">
        <f t="shared" si="10"/>
        <v>0</v>
      </c>
      <c r="AF48" s="1116"/>
      <c r="AG48" s="1117"/>
    </row>
    <row r="49" spans="1:33" ht="98.4" x14ac:dyDescent="0.25">
      <c r="A49" s="1118">
        <f>+[2]ระบบการควบคุมฯ!A768</f>
        <v>1.4</v>
      </c>
      <c r="B49" s="1119" t="s">
        <v>197</v>
      </c>
      <c r="C49" s="1120" t="str">
        <f>+[2]ระบบการควบคุมฯ!C768</f>
        <v>20004 69 00148 00000</v>
      </c>
      <c r="D49" s="1121">
        <f>+D50</f>
        <v>1122710</v>
      </c>
      <c r="E49" s="1121">
        <f>+E50</f>
        <v>227290</v>
      </c>
      <c r="F49" s="1121">
        <f>SUM(D49:E49)</f>
        <v>1350000</v>
      </c>
      <c r="G49" s="1121">
        <f>+G50</f>
        <v>67355</v>
      </c>
      <c r="H49" s="1121">
        <f>+H50</f>
        <v>0</v>
      </c>
      <c r="I49" s="1121">
        <f>+I50</f>
        <v>1282645</v>
      </c>
      <c r="J49" s="1121">
        <f>+J50</f>
        <v>0</v>
      </c>
      <c r="K49" s="1121">
        <f t="shared" si="10"/>
        <v>2519790</v>
      </c>
      <c r="L49" s="1121">
        <f t="shared" si="10"/>
        <v>1622710</v>
      </c>
      <c r="M49" s="1121">
        <f t="shared" ref="M49" si="11">SUM(K49:L49)</f>
        <v>4142500</v>
      </c>
      <c r="N49" s="1121">
        <f t="shared" si="10"/>
        <v>20045</v>
      </c>
      <c r="O49" s="1121">
        <f t="shared" si="10"/>
        <v>0</v>
      </c>
      <c r="P49" s="1121">
        <f t="shared" si="10"/>
        <v>4122455</v>
      </c>
      <c r="Q49" s="1121">
        <f t="shared" si="10"/>
        <v>127853</v>
      </c>
      <c r="R49" s="1121">
        <f t="shared" si="10"/>
        <v>0</v>
      </c>
      <c r="S49" s="1121">
        <f t="shared" si="10"/>
        <v>0</v>
      </c>
      <c r="T49" s="1121">
        <f t="shared" ref="T49" si="12">SUM(R49:S49)</f>
        <v>0</v>
      </c>
      <c r="U49" s="1121">
        <f t="shared" si="10"/>
        <v>0</v>
      </c>
      <c r="V49" s="1121">
        <f t="shared" si="10"/>
        <v>0</v>
      </c>
      <c r="W49" s="1121">
        <f t="shared" si="10"/>
        <v>0</v>
      </c>
      <c r="X49" s="1121">
        <f t="shared" si="10"/>
        <v>0</v>
      </c>
      <c r="Y49" s="1121">
        <f t="shared" si="10"/>
        <v>3642500</v>
      </c>
      <c r="Z49" s="1121">
        <f t="shared" si="10"/>
        <v>1850000</v>
      </c>
      <c r="AA49" s="1121">
        <f t="shared" ref="AA49" si="13">SUM(Y49:Z49)</f>
        <v>5492500</v>
      </c>
      <c r="AB49" s="1121">
        <f t="shared" si="10"/>
        <v>87400</v>
      </c>
      <c r="AC49" s="1121">
        <f t="shared" si="10"/>
        <v>0</v>
      </c>
      <c r="AD49" s="1121">
        <f t="shared" si="10"/>
        <v>5405100</v>
      </c>
      <c r="AE49" s="1121">
        <f t="shared" si="10"/>
        <v>0</v>
      </c>
      <c r="AF49" s="1121"/>
      <c r="AG49" s="1122"/>
    </row>
    <row r="50" spans="1:33" ht="24.6" x14ac:dyDescent="0.25">
      <c r="A50" s="1123"/>
      <c r="B50" s="1124" t="str">
        <f>[2]ระบบการควบคุมฯ!B745</f>
        <v xml:space="preserve"> รวมงบดำเนินงาน 69112xx</v>
      </c>
      <c r="C50" s="1221">
        <f>+[2]ระบบการควบคุมฯ!C769</f>
        <v>0</v>
      </c>
      <c r="D50" s="1075">
        <f t="shared" ref="D50:AE50" si="14">+D51+D65</f>
        <v>1122710</v>
      </c>
      <c r="E50" s="1075">
        <f t="shared" si="14"/>
        <v>227290</v>
      </c>
      <c r="F50" s="1075">
        <f t="shared" si="14"/>
        <v>1350000</v>
      </c>
      <c r="G50" s="1075">
        <f t="shared" si="14"/>
        <v>67355</v>
      </c>
      <c r="H50" s="1075">
        <f t="shared" si="14"/>
        <v>0</v>
      </c>
      <c r="I50" s="1075">
        <f t="shared" si="14"/>
        <v>1282645</v>
      </c>
      <c r="J50" s="1075">
        <f t="shared" si="14"/>
        <v>0</v>
      </c>
      <c r="K50" s="1075">
        <f t="shared" si="14"/>
        <v>2519790</v>
      </c>
      <c r="L50" s="1075">
        <f t="shared" si="14"/>
        <v>1622710</v>
      </c>
      <c r="M50" s="1075">
        <f t="shared" si="14"/>
        <v>4142500</v>
      </c>
      <c r="N50" s="1075">
        <f t="shared" si="14"/>
        <v>20045</v>
      </c>
      <c r="O50" s="1075">
        <f t="shared" si="14"/>
        <v>0</v>
      </c>
      <c r="P50" s="1075">
        <f t="shared" si="14"/>
        <v>4122455</v>
      </c>
      <c r="Q50" s="1075">
        <f t="shared" si="14"/>
        <v>127853</v>
      </c>
      <c r="R50" s="1075">
        <f t="shared" si="14"/>
        <v>0</v>
      </c>
      <c r="S50" s="1075">
        <f t="shared" si="14"/>
        <v>0</v>
      </c>
      <c r="T50" s="1075">
        <f t="shared" si="14"/>
        <v>0</v>
      </c>
      <c r="U50" s="1075">
        <f t="shared" si="14"/>
        <v>0</v>
      </c>
      <c r="V50" s="1075">
        <f t="shared" si="14"/>
        <v>0</v>
      </c>
      <c r="W50" s="1075">
        <f t="shared" si="14"/>
        <v>0</v>
      </c>
      <c r="X50" s="1075">
        <f t="shared" si="14"/>
        <v>0</v>
      </c>
      <c r="Y50" s="1075">
        <f t="shared" si="14"/>
        <v>3642500</v>
      </c>
      <c r="Z50" s="1075">
        <f t="shared" si="14"/>
        <v>1850000</v>
      </c>
      <c r="AA50" s="1075">
        <f t="shared" si="14"/>
        <v>5492500</v>
      </c>
      <c r="AB50" s="1075">
        <f t="shared" si="14"/>
        <v>87400</v>
      </c>
      <c r="AC50" s="1075">
        <f t="shared" si="14"/>
        <v>0</v>
      </c>
      <c r="AD50" s="1075">
        <f t="shared" si="14"/>
        <v>5405100</v>
      </c>
      <c r="AE50" s="1075">
        <f t="shared" si="14"/>
        <v>0</v>
      </c>
      <c r="AF50" s="1075"/>
      <c r="AG50" s="1125"/>
    </row>
    <row r="51" spans="1:33" ht="73.8" x14ac:dyDescent="0.25">
      <c r="A51" s="1126" t="str">
        <f>+[2]ระบบการควบคุมฯ!A775</f>
        <v>1.4.1</v>
      </c>
      <c r="B51" s="1094" t="str">
        <f>+[2]ระบบการควบคุมฯ!B775</f>
        <v>งบประจำ บริหารจัดการสำนักงาน 790,000 บาท</v>
      </c>
      <c r="C51" s="1127" t="str">
        <f>+C49</f>
        <v>20004 69 00148 00000</v>
      </c>
      <c r="D51" s="1128">
        <f t="shared" ref="D51:AE51" si="15">SUM(D52:D64)</f>
        <v>1122710</v>
      </c>
      <c r="E51" s="1128">
        <f t="shared" si="15"/>
        <v>50000</v>
      </c>
      <c r="F51" s="1128">
        <f t="shared" si="15"/>
        <v>1172710</v>
      </c>
      <c r="G51" s="1128">
        <f t="shared" si="15"/>
        <v>67355</v>
      </c>
      <c r="H51" s="1128">
        <f t="shared" si="15"/>
        <v>0</v>
      </c>
      <c r="I51" s="1128">
        <f t="shared" si="15"/>
        <v>1105355</v>
      </c>
      <c r="J51" s="1128">
        <f t="shared" si="15"/>
        <v>0</v>
      </c>
      <c r="K51" s="1128">
        <f t="shared" si="15"/>
        <v>2519790</v>
      </c>
      <c r="L51" s="1128">
        <f t="shared" si="15"/>
        <v>0</v>
      </c>
      <c r="M51" s="1128">
        <f t="shared" si="15"/>
        <v>2519790</v>
      </c>
      <c r="N51" s="1128">
        <f t="shared" si="15"/>
        <v>20045</v>
      </c>
      <c r="O51" s="1128">
        <f t="shared" si="15"/>
        <v>0</v>
      </c>
      <c r="P51" s="1128">
        <f t="shared" si="15"/>
        <v>2499745</v>
      </c>
      <c r="Q51" s="1128">
        <f t="shared" si="15"/>
        <v>0</v>
      </c>
      <c r="R51" s="1128">
        <f t="shared" si="15"/>
        <v>0</v>
      </c>
      <c r="S51" s="1128">
        <f t="shared" si="15"/>
        <v>0</v>
      </c>
      <c r="T51" s="1128">
        <f t="shared" si="15"/>
        <v>0</v>
      </c>
      <c r="U51" s="1128">
        <f t="shared" si="15"/>
        <v>0</v>
      </c>
      <c r="V51" s="1128">
        <f t="shared" si="15"/>
        <v>0</v>
      </c>
      <c r="W51" s="1128">
        <f t="shared" si="15"/>
        <v>0</v>
      </c>
      <c r="X51" s="1128">
        <f t="shared" si="15"/>
        <v>0</v>
      </c>
      <c r="Y51" s="1128">
        <f t="shared" si="15"/>
        <v>3642500</v>
      </c>
      <c r="Z51" s="1128">
        <f t="shared" si="15"/>
        <v>50000</v>
      </c>
      <c r="AA51" s="1128">
        <f t="shared" si="15"/>
        <v>3692500</v>
      </c>
      <c r="AB51" s="1128">
        <f t="shared" si="15"/>
        <v>87400</v>
      </c>
      <c r="AC51" s="1128">
        <f t="shared" si="15"/>
        <v>0</v>
      </c>
      <c r="AD51" s="1128">
        <f t="shared" si="15"/>
        <v>3605100</v>
      </c>
      <c r="AE51" s="1128">
        <f t="shared" si="15"/>
        <v>0</v>
      </c>
      <c r="AF51" s="1128"/>
      <c r="AG51" s="1129" t="s">
        <v>14</v>
      </c>
    </row>
    <row r="52" spans="1:33" ht="73.8" x14ac:dyDescent="0.25">
      <c r="A52" s="1130">
        <f>+[2]ระบบการควบคุมฯ!A776</f>
        <v>1</v>
      </c>
      <c r="B52" s="1131" t="str">
        <f>+[2]ระบบการควบคุมฯ!B903</f>
        <v>ค่าสาธารณูปโภค    1,000,000 บาท อนุมัตครั้งที่ 1 300,000 บาท ครั้งที่ 2  140,000 บาท</v>
      </c>
      <c r="C52" s="1131" t="str">
        <f>+[2]ระบบการควบคุมฯ!C902</f>
        <v>ศธ04002/ว11486 ลว.9 ก.ค. 69 ครั้งที่ 698  1,642,500 บาท</v>
      </c>
      <c r="D52" s="1132">
        <f>[2]ระบบการควบคุมฯ!F776</f>
        <v>0</v>
      </c>
      <c r="E52" s="1132"/>
      <c r="F52" s="1133">
        <f>SUM(D52:E52)</f>
        <v>0</v>
      </c>
      <c r="G52" s="1134">
        <f>+[2]ระบบการควบคุมฯ!G776+[2]ระบบการควบคุมฯ!H776</f>
        <v>0</v>
      </c>
      <c r="H52" s="1134">
        <f>+[2]ระบบการควบคุมฯ!I776+[2]ระบบการควบคุมฯ!J776</f>
        <v>0</v>
      </c>
      <c r="I52" s="1134">
        <f>+[2]ระบบการควบคุมฯ!K776+[2]ระบบการควบคุมฯ!L776</f>
        <v>0</v>
      </c>
      <c r="J52" s="1134">
        <f>+F52-G52-H52-I52</f>
        <v>0</v>
      </c>
      <c r="K52" s="1134"/>
      <c r="L52" s="1134"/>
      <c r="M52" s="1134"/>
      <c r="N52" s="1134"/>
      <c r="O52" s="1134"/>
      <c r="P52" s="1134"/>
      <c r="Q52" s="1134"/>
      <c r="R52" s="1134"/>
      <c r="S52" s="1134"/>
      <c r="T52" s="1134"/>
      <c r="U52" s="1134"/>
      <c r="V52" s="1134"/>
      <c r="W52" s="1134"/>
      <c r="X52" s="1134"/>
      <c r="Y52" s="1134">
        <f t="shared" ref="Y52:Z59" si="16">+R52+K52+D52</f>
        <v>0</v>
      </c>
      <c r="Z52" s="1134">
        <f t="shared" si="16"/>
        <v>0</v>
      </c>
      <c r="AA52" s="1134">
        <f t="shared" ref="AA52:AA59" si="17">SUM(Y52:Z52)</f>
        <v>0</v>
      </c>
      <c r="AB52" s="1134">
        <f t="shared" ref="AB52:AD59" si="18">+G52+N52+U52</f>
        <v>0</v>
      </c>
      <c r="AC52" s="1134">
        <f t="shared" si="18"/>
        <v>0</v>
      </c>
      <c r="AD52" s="1134">
        <f t="shared" si="18"/>
        <v>0</v>
      </c>
      <c r="AE52" s="1134">
        <f t="shared" ref="AE52:AE59" si="19">+AA52-AB52-AC52-AD52</f>
        <v>0</v>
      </c>
      <c r="AF52" s="1134"/>
      <c r="AG52" s="1135"/>
    </row>
    <row r="53" spans="1:33" ht="73.8" x14ac:dyDescent="0.25">
      <c r="A53" s="1101" t="str">
        <f>+[2]ระบบการควบคุมฯ!A778</f>
        <v>1)</v>
      </c>
      <c r="B53" s="1136" t="str">
        <f>+[2]ระบบการควบคุมฯ!B903</f>
        <v>ค่าสาธารณูปโภค    1,000,000 บาท อนุมัตครั้งที่ 1 300,000 บาท ครั้งที่ 2  140,000 บาท</v>
      </c>
      <c r="C53" s="1136" t="str">
        <f>+[2]ระบบการควบคุมฯ!C903</f>
        <v>ศธ04002/ว46832 ลว.17 ต.ค. 68 ครั้งที่ 7  2,000,000 บาท</v>
      </c>
      <c r="D53" s="1137">
        <f>+[2]ระบบการควบคุมฯ!F778</f>
        <v>440000</v>
      </c>
      <c r="E53" s="1138"/>
      <c r="F53" s="1084">
        <f>SUM(D53:E53)</f>
        <v>440000</v>
      </c>
      <c r="G53" s="1103">
        <f>+[2]ระบบการควบคุมฯ!G778+[2]ระบบการควบคุมฯ!H778</f>
        <v>0</v>
      </c>
      <c r="H53" s="1103">
        <f>+[2]ระบบการควบคุมฯ!I778+[2]ระบบการควบคุมฯ!J778</f>
        <v>0</v>
      </c>
      <c r="I53" s="1103">
        <f>+[2]ระบบการควบคุมฯ!K778+[2]ระบบการควบคุมฯ!L778</f>
        <v>440000</v>
      </c>
      <c r="J53" s="1103">
        <f>+F53-G53-H53-I53</f>
        <v>0</v>
      </c>
      <c r="K53" s="1137">
        <f>+[2]ระบบการควบคุมฯ!E903</f>
        <v>760000</v>
      </c>
      <c r="L53" s="1139"/>
      <c r="M53" s="1084">
        <f>SUM(K53:K53)</f>
        <v>760000</v>
      </c>
      <c r="N53" s="1103">
        <f>+[2]ระบบการควบคุมฯ!G903+[2]ระบบการควบคุมฯ!H903</f>
        <v>0</v>
      </c>
      <c r="O53" s="1103"/>
      <c r="P53" s="1103">
        <f>+[2]ระบบการควบคุมฯ!K903+[2]ระบบการควบคุมฯ!L903</f>
        <v>760000</v>
      </c>
      <c r="Q53" s="1103">
        <f>+M53-N53-O53-P53</f>
        <v>0</v>
      </c>
      <c r="R53" s="1103"/>
      <c r="S53" s="1103"/>
      <c r="T53" s="1103"/>
      <c r="U53" s="1103"/>
      <c r="V53" s="1103"/>
      <c r="W53" s="1103"/>
      <c r="X53" s="1103"/>
      <c r="Y53" s="1103">
        <f t="shared" si="16"/>
        <v>1200000</v>
      </c>
      <c r="Z53" s="1103">
        <f t="shared" si="16"/>
        <v>0</v>
      </c>
      <c r="AA53" s="1103">
        <f t="shared" si="17"/>
        <v>1200000</v>
      </c>
      <c r="AB53" s="1103">
        <f t="shared" si="18"/>
        <v>0</v>
      </c>
      <c r="AC53" s="1103">
        <f t="shared" si="18"/>
        <v>0</v>
      </c>
      <c r="AD53" s="1103">
        <f t="shared" si="18"/>
        <v>1200000</v>
      </c>
      <c r="AE53" s="1103">
        <f t="shared" si="19"/>
        <v>0</v>
      </c>
      <c r="AF53" s="1103"/>
      <c r="AG53" s="1104" t="s">
        <v>14</v>
      </c>
    </row>
    <row r="54" spans="1:33" ht="73.8" x14ac:dyDescent="0.25">
      <c r="A54" s="1101" t="str">
        <f>+[2]ระบบการควบคุมฯ!A905</f>
        <v>2)</v>
      </c>
      <c r="B54" s="1136" t="str">
        <f>+[2]ระบบการควบคุมฯ!B905</f>
        <v>ค้าจ้างเหมาบริการ ลูกจ้างสพป.ปท.2 15000x5คนx12 เดือน 900,000 บาท จัดสรรครั้งที่ 1  225,000 บาท</v>
      </c>
      <c r="C54" s="1136" t="str">
        <f>+[2]ระบบการควบคุมฯ!C905</f>
        <v>ศธ04002/ว46832 ลว.17 ต.ค. 68 ครั้งที่ 7  2,000,000 บาท</v>
      </c>
      <c r="D54" s="1137">
        <f>+[2]ระบบการควบคุมฯ!F780</f>
        <v>222000</v>
      </c>
      <c r="E54" s="1137"/>
      <c r="F54" s="1084">
        <f>SUM(D54:E54)</f>
        <v>222000</v>
      </c>
      <c r="G54" s="1103">
        <f>+[2]ระบบการควบคุมฯ!G780+[2]ระบบการควบคุมฯ!H780</f>
        <v>0</v>
      </c>
      <c r="H54" s="1103">
        <f>+[2]ระบบการควบคุมฯ!I780+[2]ระบบการควบคุมฯ!J780</f>
        <v>0</v>
      </c>
      <c r="I54" s="1103">
        <f>+[2]ระบบการควบคุมฯ!K780+[2]ระบบการควบคุมฯ!L780</f>
        <v>222000</v>
      </c>
      <c r="J54" s="1103">
        <f t="shared" ref="J54:J59" si="20">+F54-G54-H54-I54</f>
        <v>0</v>
      </c>
      <c r="K54" s="1137">
        <f>+[2]ระบบการควบคุมฯ!E905</f>
        <v>678000</v>
      </c>
      <c r="L54" s="1139"/>
      <c r="M54" s="1084">
        <f>SUM(K54:K54)</f>
        <v>678000</v>
      </c>
      <c r="N54" s="1103">
        <f>+[2]ระบบการควบคุมฯ!G905+[2]ระบบการควบคุมฯ!H905</f>
        <v>0</v>
      </c>
      <c r="O54" s="1103"/>
      <c r="P54" s="1103">
        <f>+[2]ระบบการควบคุมฯ!K905+[2]ระบบการควบคุมฯ!L905</f>
        <v>678000</v>
      </c>
      <c r="Q54" s="1103">
        <f>+M54-N54-O54-P54</f>
        <v>0</v>
      </c>
      <c r="R54" s="1103"/>
      <c r="S54" s="1103"/>
      <c r="T54" s="1103"/>
      <c r="U54" s="1103"/>
      <c r="V54" s="1103"/>
      <c r="W54" s="1103"/>
      <c r="X54" s="1103"/>
      <c r="Y54" s="1103">
        <f t="shared" si="16"/>
        <v>900000</v>
      </c>
      <c r="Z54" s="1103">
        <f t="shared" si="16"/>
        <v>0</v>
      </c>
      <c r="AA54" s="1103">
        <f t="shared" si="17"/>
        <v>900000</v>
      </c>
      <c r="AB54" s="1103">
        <f t="shared" si="18"/>
        <v>0</v>
      </c>
      <c r="AC54" s="1103">
        <f t="shared" si="18"/>
        <v>0</v>
      </c>
      <c r="AD54" s="1103">
        <f t="shared" si="18"/>
        <v>900000</v>
      </c>
      <c r="AE54" s="1103">
        <f t="shared" si="19"/>
        <v>0</v>
      </c>
      <c r="AF54" s="1103"/>
      <c r="AG54" s="1104" t="s">
        <v>14</v>
      </c>
    </row>
    <row r="55" spans="1:33" ht="73.8" x14ac:dyDescent="0.25">
      <c r="A55" s="1101" t="str">
        <f>+[2]ระบบการควบคุมฯ!A906</f>
        <v>2.1)</v>
      </c>
      <c r="B55" s="1136" t="str">
        <f>+[2]ระบบการควบคุมฯ!B906</f>
        <v>ค้าจ้างเหมาบริการ ลูกจ้างสพป.ปท.2 ครั้งที่ 2  75,000 บาท ยืมยกย่องเชิดชูเกียรติ 50,000 บาท</v>
      </c>
      <c r="C55" s="1136" t="str">
        <f>+[2]ระบบการควบคุมฯ!C906</f>
        <v>ศธ04002/ว2369 ลว.11 ก.พ.69 ครั้งที่ 294  500,000 บาท</v>
      </c>
      <c r="D55" s="1137">
        <f>+[2]ระบบการควบคุมฯ!F782</f>
        <v>0</v>
      </c>
      <c r="E55" s="1137"/>
      <c r="F55" s="1084">
        <f>SUM(D55:E55)</f>
        <v>0</v>
      </c>
      <c r="G55" s="1103">
        <f>+[2]ระบบการควบคุมฯ!G782+[2]ระบบการควบคุมฯ!H782</f>
        <v>0</v>
      </c>
      <c r="H55" s="1103">
        <f>+[2]ระบบการควบคุมฯ!I782+[2]ระบบการควบคุมฯ!J782</f>
        <v>0</v>
      </c>
      <c r="I55" s="1103">
        <f>+[2]ระบบการควบคุมฯ!K782+[2]ระบบการควบคุมฯ!L782</f>
        <v>0</v>
      </c>
      <c r="J55" s="1103">
        <f t="shared" si="20"/>
        <v>0</v>
      </c>
      <c r="K55" s="1137">
        <f>+[2]ระบบการควบคุมฯ!E906</f>
        <v>0</v>
      </c>
      <c r="L55" s="1139"/>
      <c r="M55" s="1084">
        <f>SUM(K55:K55)</f>
        <v>0</v>
      </c>
      <c r="N55" s="1103">
        <f>+[2]ระบบการควบคุมฯ!G906+[2]ระบบการควบคุมฯ!H906</f>
        <v>0</v>
      </c>
      <c r="O55" s="1103"/>
      <c r="P55" s="1103">
        <f>+[2]ระบบการควบคุมฯ!K906+[2]ระบบการควบคุมฯ!L906</f>
        <v>0</v>
      </c>
      <c r="Q55" s="1103">
        <f>+M55-N55-O55-P55</f>
        <v>0</v>
      </c>
      <c r="R55" s="1103"/>
      <c r="S55" s="1103"/>
      <c r="T55" s="1103"/>
      <c r="U55" s="1103"/>
      <c r="V55" s="1103"/>
      <c r="W55" s="1103"/>
      <c r="X55" s="1103"/>
      <c r="Y55" s="1103">
        <f t="shared" si="16"/>
        <v>0</v>
      </c>
      <c r="Z55" s="1103">
        <f t="shared" si="16"/>
        <v>0</v>
      </c>
      <c r="AA55" s="1103">
        <f t="shared" si="17"/>
        <v>0</v>
      </c>
      <c r="AB55" s="1103">
        <f t="shared" si="18"/>
        <v>0</v>
      </c>
      <c r="AC55" s="1103">
        <f t="shared" si="18"/>
        <v>0</v>
      </c>
      <c r="AD55" s="1103">
        <f t="shared" si="18"/>
        <v>0</v>
      </c>
      <c r="AE55" s="1103">
        <f t="shared" si="19"/>
        <v>0</v>
      </c>
      <c r="AF55" s="1103"/>
      <c r="AG55" s="1104" t="s">
        <v>14</v>
      </c>
    </row>
    <row r="56" spans="1:33" ht="73.8" x14ac:dyDescent="0.25">
      <c r="A56" s="1101" t="str">
        <f>+[2]ระบบการควบคุมฯ!A909</f>
        <v>3)</v>
      </c>
      <c r="B56" s="1136" t="str">
        <f>+[2]ระบบการควบคุมฯ!B909</f>
        <v>ค่าใช้จ่ายในการประชุม อ.ก.ค.ศ. เขตพื้นที่การศึกษา  60,000 บาท</v>
      </c>
      <c r="C56" s="1136" t="str">
        <f>+[2]ระบบการควบคุมฯ!C909</f>
        <v>ศธ04002/ว46832 ลว.17 ต.ค. 68 ครั้งที่ 7  2,000,000 บาท</v>
      </c>
      <c r="D56" s="1137">
        <f>+[2]ระบบการควบคุมฯ!F782</f>
        <v>0</v>
      </c>
      <c r="E56" s="1138"/>
      <c r="F56" s="1084">
        <f>SUM(D56:E56)</f>
        <v>0</v>
      </c>
      <c r="G56" s="1103">
        <f>+[2]ระบบการควบคุมฯ!G782+[2]ระบบการควบคุมฯ!H782</f>
        <v>0</v>
      </c>
      <c r="H56" s="1103">
        <f>+[2]ระบบการควบคุมฯ!I782+[2]ระบบการควบคุมฯ!J782</f>
        <v>0</v>
      </c>
      <c r="I56" s="1103">
        <f>+[2]ระบบการควบคุมฯ!K782+[2]ระบบการควบคุมฯ!L782</f>
        <v>0</v>
      </c>
      <c r="J56" s="1103">
        <f t="shared" si="20"/>
        <v>0</v>
      </c>
      <c r="K56" s="1103"/>
      <c r="L56" s="1103"/>
      <c r="M56" s="1103"/>
      <c r="N56" s="1103"/>
      <c r="O56" s="1103"/>
      <c r="P56" s="1103"/>
      <c r="Q56" s="1103"/>
      <c r="R56" s="1103"/>
      <c r="S56" s="1103"/>
      <c r="T56" s="1103"/>
      <c r="U56" s="1103"/>
      <c r="V56" s="1103"/>
      <c r="W56" s="1103"/>
      <c r="X56" s="1103"/>
      <c r="Y56" s="1103">
        <f t="shared" si="16"/>
        <v>0</v>
      </c>
      <c r="Z56" s="1103">
        <f t="shared" si="16"/>
        <v>0</v>
      </c>
      <c r="AA56" s="1103">
        <f t="shared" si="17"/>
        <v>0</v>
      </c>
      <c r="AB56" s="1103">
        <f t="shared" si="18"/>
        <v>0</v>
      </c>
      <c r="AC56" s="1103">
        <f t="shared" si="18"/>
        <v>0</v>
      </c>
      <c r="AD56" s="1103">
        <f t="shared" si="18"/>
        <v>0</v>
      </c>
      <c r="AE56" s="1103">
        <f t="shared" si="19"/>
        <v>0</v>
      </c>
      <c r="AF56" s="1103"/>
      <c r="AG56" s="1104" t="s">
        <v>17</v>
      </c>
    </row>
    <row r="57" spans="1:33" ht="73.8" x14ac:dyDescent="0.25">
      <c r="A57" s="1101" t="str">
        <f>+[2]ระบบการควบคุมฯ!A910</f>
        <v>3)</v>
      </c>
      <c r="B57" s="1136" t="str">
        <f>+[2]ระบบการควบคุมฯ!B910</f>
        <v xml:space="preserve">ค่าซ่อมแซมยานพาหนะและขนส่ง 240,000 บาท ครั้งที่ 1  25,000 บาท </v>
      </c>
      <c r="C57" s="1136" t="str">
        <f>+[2]ระบบการควบคุมฯ!C910</f>
        <v>ศธ04002/ว46832 ลว.17 ต.ค. 68 ครั้งที่ 7  2,000,000 บาท</v>
      </c>
      <c r="D57" s="1137">
        <f>+[2]ระบบการควบคุมฯ!F783</f>
        <v>225000</v>
      </c>
      <c r="E57" s="1138"/>
      <c r="F57" s="1084">
        <f t="shared" ref="F57:F59" si="21">SUM(D57:E57)</f>
        <v>225000</v>
      </c>
      <c r="G57" s="1103">
        <f>+[2]ระบบการควบคุมฯ!G783+[2]ระบบการควบคุมฯ!H783</f>
        <v>67355</v>
      </c>
      <c r="H57" s="1103">
        <f>+[2]ระบบการควบคุมฯ!I783+[2]ระบบการควบคุมฯ!J783</f>
        <v>0</v>
      </c>
      <c r="I57" s="1103">
        <f>+[2]ระบบการควบคุมฯ!K783+[2]ระบบการควบคุมฯ!L783</f>
        <v>157645</v>
      </c>
      <c r="J57" s="1103">
        <f t="shared" si="20"/>
        <v>0</v>
      </c>
      <c r="K57" s="1137">
        <f>+[2]ระบบการควบคุมฯ!E910</f>
        <v>165000</v>
      </c>
      <c r="L57" s="1139"/>
      <c r="M57" s="1084">
        <f>SUM(K57:K57)</f>
        <v>165000</v>
      </c>
      <c r="N57" s="1103">
        <f>+[2]ระบบการควบคุมฯ!G910+[2]ระบบการควบคุมฯ!H910</f>
        <v>0</v>
      </c>
      <c r="O57" s="1103"/>
      <c r="P57" s="1103">
        <f>+[2]ระบบการควบคุมฯ!K910+[2]ระบบการควบคุมฯ!L910</f>
        <v>165000</v>
      </c>
      <c r="Q57" s="1103">
        <f>+M57-N57-O57-P57</f>
        <v>0</v>
      </c>
      <c r="R57" s="1103"/>
      <c r="S57" s="1103"/>
      <c r="T57" s="1103"/>
      <c r="U57" s="1103"/>
      <c r="V57" s="1103"/>
      <c r="W57" s="1103"/>
      <c r="X57" s="1103"/>
      <c r="Y57" s="1103">
        <f t="shared" si="16"/>
        <v>390000</v>
      </c>
      <c r="Z57" s="1103">
        <f t="shared" si="16"/>
        <v>0</v>
      </c>
      <c r="AA57" s="1103">
        <f t="shared" si="17"/>
        <v>390000</v>
      </c>
      <c r="AB57" s="1103">
        <f t="shared" si="18"/>
        <v>67355</v>
      </c>
      <c r="AC57" s="1103">
        <f t="shared" si="18"/>
        <v>0</v>
      </c>
      <c r="AD57" s="1103">
        <f t="shared" si="18"/>
        <v>322645</v>
      </c>
      <c r="AE57" s="1103">
        <f t="shared" si="19"/>
        <v>0</v>
      </c>
      <c r="AF57" s="1103"/>
      <c r="AG57" s="1104" t="s">
        <v>14</v>
      </c>
    </row>
    <row r="58" spans="1:33" ht="73.8" x14ac:dyDescent="0.25">
      <c r="A58" s="1101" t="str">
        <f>+[2]ระบบการควบคุมฯ!A912</f>
        <v>4)</v>
      </c>
      <c r="B58" s="1140" t="str">
        <f>+[2]ระบบการควบคุมฯ!B912</f>
        <v>ค่าซ่อมแซมครุภัณฑ์ 200,000 บาท ครั้งที่ 1  127,290 บาท</v>
      </c>
      <c r="C58" s="1136" t="str">
        <f>+[2]ระบบการควบคุมฯ!C912</f>
        <v>ศธ04002/ว46832 ลว.17 ต.ค. 68 ครั้งที่ 7  2,000,000 บาท</v>
      </c>
      <c r="D58" s="1137">
        <f>+[2]ระบบการควบคุมฯ!F785</f>
        <v>32710</v>
      </c>
      <c r="E58" s="1138"/>
      <c r="F58" s="1084">
        <f t="shared" si="21"/>
        <v>32710</v>
      </c>
      <c r="G58" s="1103">
        <f>+[2]ระบบการควบคุมฯ!G785+[2]ระบบการควบคุมฯ!H785</f>
        <v>0</v>
      </c>
      <c r="H58" s="1103">
        <f>+[2]ระบบการควบคุมฯ!I785+[2]ระบบการควบคุมฯ!J785</f>
        <v>0</v>
      </c>
      <c r="I58" s="1103">
        <f>+[2]ระบบการควบคุมฯ!K785+[2]ระบบการควบคุมฯ!L785</f>
        <v>32710</v>
      </c>
      <c r="J58" s="1103">
        <f t="shared" si="20"/>
        <v>0</v>
      </c>
      <c r="K58" s="1137">
        <f>+[2]ระบบการควบคุมฯ!E912</f>
        <v>167290</v>
      </c>
      <c r="L58" s="1139"/>
      <c r="M58" s="1084">
        <f>SUM(K58:K58)</f>
        <v>167290</v>
      </c>
      <c r="N58" s="1103">
        <f>+[2]ระบบการควบคุมฯ!G912+[2]ระบบการควบคุมฯ!H912</f>
        <v>0</v>
      </c>
      <c r="O58" s="1103"/>
      <c r="P58" s="1103">
        <f>+[2]ระบบการควบคุมฯ!K912+[2]ระบบการควบคุมฯ!L912</f>
        <v>167290</v>
      </c>
      <c r="Q58" s="1103">
        <f>+M58-N58-O58-P58</f>
        <v>0</v>
      </c>
      <c r="R58" s="1103"/>
      <c r="S58" s="1103"/>
      <c r="T58" s="1103"/>
      <c r="U58" s="1103"/>
      <c r="V58" s="1103"/>
      <c r="W58" s="1103"/>
      <c r="X58" s="1103"/>
      <c r="Y58" s="1103">
        <f t="shared" si="16"/>
        <v>200000</v>
      </c>
      <c r="Z58" s="1103">
        <f t="shared" si="16"/>
        <v>0</v>
      </c>
      <c r="AA58" s="1103">
        <f t="shared" si="17"/>
        <v>200000</v>
      </c>
      <c r="AB58" s="1103">
        <f t="shared" si="18"/>
        <v>0</v>
      </c>
      <c r="AC58" s="1103">
        <f t="shared" si="18"/>
        <v>0</v>
      </c>
      <c r="AD58" s="1103">
        <f t="shared" si="18"/>
        <v>200000</v>
      </c>
      <c r="AE58" s="1103">
        <f t="shared" si="19"/>
        <v>0</v>
      </c>
      <c r="AF58" s="1103"/>
      <c r="AG58" s="1104" t="s">
        <v>14</v>
      </c>
    </row>
    <row r="59" spans="1:33" ht="73.8" x14ac:dyDescent="0.25">
      <c r="A59" s="1101" t="str">
        <f>+[2]ระบบการควบคุมฯ!A914</f>
        <v>5)</v>
      </c>
      <c r="B59" s="1136" t="str">
        <f>+[2]ระบบการควบคุมฯ!B914</f>
        <v>ค่าวัสดุสำนักงาน 350000 บาท ครั้งที่ 1 150,000 บาทครั้งที่ 2   25,000 บาท</v>
      </c>
      <c r="C59" s="1136" t="str">
        <f>+[2]ระบบการควบคุมฯ!C914</f>
        <v>ศธ04002/ว46832 ลว.17 ต.ค. 68 ครั้งที่ 7  2,000,000 บาท</v>
      </c>
      <c r="D59" s="1137">
        <f>+[2]ระบบการควบคุมฯ!F786</f>
        <v>138000</v>
      </c>
      <c r="E59" s="1102"/>
      <c r="F59" s="1084">
        <f t="shared" si="21"/>
        <v>138000</v>
      </c>
      <c r="G59" s="1103">
        <f>+[2]ระบบการควบคุมฯ!G786+[2]ระบบการควบคุมฯ!H786</f>
        <v>0</v>
      </c>
      <c r="H59" s="1103">
        <f>+[2]ระบบการควบคุมฯ!I786+[2]ระบบการควบคุมฯ!J786</f>
        <v>0</v>
      </c>
      <c r="I59" s="1103">
        <f>+[2]ระบบการควบคุมฯ!K786+[2]ระบบการควบคุมฯ!L786</f>
        <v>138000</v>
      </c>
      <c r="J59" s="1103">
        <f t="shared" si="20"/>
        <v>0</v>
      </c>
      <c r="K59" s="1137">
        <f>+[2]ระบบการควบคุมฯ!E914</f>
        <v>312000</v>
      </c>
      <c r="L59" s="1139"/>
      <c r="M59" s="1084">
        <f>SUM(K59:K59)</f>
        <v>312000</v>
      </c>
      <c r="N59" s="1103">
        <f>+[2]ระบบการควบคุมฯ!G914+[2]ระบบการควบคุมฯ!H914</f>
        <v>0</v>
      </c>
      <c r="O59" s="1103"/>
      <c r="P59" s="1103">
        <f>+[2]ระบบการควบคุมฯ!K914+[2]ระบบการควบคุมฯ!L914</f>
        <v>312000</v>
      </c>
      <c r="Q59" s="1103">
        <f>+M59-N59-O59-P59</f>
        <v>0</v>
      </c>
      <c r="R59" s="1103"/>
      <c r="S59" s="1103"/>
      <c r="T59" s="1103"/>
      <c r="U59" s="1103"/>
      <c r="V59" s="1103"/>
      <c r="W59" s="1103"/>
      <c r="X59" s="1103"/>
      <c r="Y59" s="1103">
        <f t="shared" si="16"/>
        <v>450000</v>
      </c>
      <c r="Z59" s="1103">
        <f t="shared" si="16"/>
        <v>0</v>
      </c>
      <c r="AA59" s="1103">
        <f t="shared" si="17"/>
        <v>450000</v>
      </c>
      <c r="AB59" s="1103">
        <f t="shared" si="18"/>
        <v>0</v>
      </c>
      <c r="AC59" s="1103">
        <f t="shared" si="18"/>
        <v>0</v>
      </c>
      <c r="AD59" s="1103">
        <f t="shared" si="18"/>
        <v>450000</v>
      </c>
      <c r="AE59" s="1103">
        <f t="shared" si="19"/>
        <v>0</v>
      </c>
      <c r="AF59" s="1103"/>
      <c r="AG59" s="1104" t="s">
        <v>14</v>
      </c>
    </row>
    <row r="60" spans="1:33" ht="73.8" x14ac:dyDescent="0.25">
      <c r="A60" s="1101" t="str">
        <f>+[2]ระบบการควบคุมฯ!A915</f>
        <v>5.1)</v>
      </c>
      <c r="B60" s="1136" t="str">
        <f>+[2]ระบบการควบคุมฯ!B915</f>
        <v>ค่าวัสดุสำนักงาน ครั้งที่ 2  25,000 บาท</v>
      </c>
      <c r="C60" s="1136" t="str">
        <f>+[2]ระบบการควบคุมฯ!C915</f>
        <v>ศธ04002/ว2369 ลว.11 ก.พ.69 ครั้งที่ 294  500,000 บาท</v>
      </c>
      <c r="D60" s="1137"/>
      <c r="E60" s="1102"/>
      <c r="F60" s="1084"/>
      <c r="G60" s="1103"/>
      <c r="H60" s="1103"/>
      <c r="I60" s="1103"/>
      <c r="J60" s="1103"/>
      <c r="K60" s="1137"/>
      <c r="L60" s="1139"/>
      <c r="M60" s="1084"/>
      <c r="N60" s="1103"/>
      <c r="O60" s="1103"/>
      <c r="P60" s="1103"/>
      <c r="Q60" s="1103"/>
      <c r="R60" s="1103"/>
      <c r="S60" s="1103"/>
      <c r="T60" s="1103"/>
      <c r="U60" s="1103"/>
      <c r="V60" s="1103"/>
      <c r="W60" s="1103"/>
      <c r="X60" s="1103"/>
      <c r="Y60" s="1103"/>
      <c r="Z60" s="1103"/>
      <c r="AA60" s="1103"/>
      <c r="AB60" s="1103"/>
      <c r="AC60" s="1103"/>
      <c r="AD60" s="1103"/>
      <c r="AE60" s="1103"/>
      <c r="AF60" s="1103"/>
      <c r="AG60" s="1104"/>
    </row>
    <row r="61" spans="1:33" ht="73.8" x14ac:dyDescent="0.25">
      <c r="A61" s="1101" t="str">
        <f>+[2]ระบบการควบคุมฯ!A918</f>
        <v>7)</v>
      </c>
      <c r="B61" s="1136" t="str">
        <f>+[2]ระบบการควบคุมฯ!B918</f>
        <v>ค่าน้ำมันเชื้อเพลิงและหล่อลื่น 200,000 บาท อนุมัติครั้งที่ 1 60,000 บาท</v>
      </c>
      <c r="C61" s="1136" t="str">
        <f>+[2]ระบบการควบคุมฯ!C918</f>
        <v>ศธ04002/ว46832 ลว.17 ต.ค. 68 ครั้งที่ 7  2,000,000 บาท</v>
      </c>
      <c r="D61" s="1137">
        <f>+[2]ระบบการควบคุมฯ!F788</f>
        <v>65000</v>
      </c>
      <c r="E61" s="1102"/>
      <c r="F61" s="1084">
        <f t="shared" ref="F61:F64" si="22">SUM(D61:E61)</f>
        <v>65000</v>
      </c>
      <c r="G61" s="1103">
        <f>+[2]ระบบการควบคุมฯ!G788+[2]ระบบการควบคุมฯ!H788</f>
        <v>0</v>
      </c>
      <c r="H61" s="1103">
        <f>+[2]ระบบการควบคุมฯ!I788+[2]ระบบการควบคุมฯ!J788</f>
        <v>0</v>
      </c>
      <c r="I61" s="1103">
        <f>+[2]ระบบการควบคุมฯ!K788+[2]ระบบการควบคุมฯ!L788</f>
        <v>65000</v>
      </c>
      <c r="J61" s="1103">
        <f t="shared" ref="J61:J64" si="23">+F61-G61-H61-I61</f>
        <v>0</v>
      </c>
      <c r="K61" s="1137">
        <f>+[2]ระบบการควบคุมฯ!E918</f>
        <v>135000</v>
      </c>
      <c r="L61" s="1139"/>
      <c r="M61" s="1084">
        <f>SUM(K61:K61)</f>
        <v>135000</v>
      </c>
      <c r="N61" s="1103">
        <f>+[2]ระบบการควบคุมฯ!G918+[2]ระบบการควบคุมฯ!H918</f>
        <v>20045</v>
      </c>
      <c r="O61" s="1103"/>
      <c r="P61" s="1103">
        <f>+[2]ระบบการควบคุมฯ!K918+[2]ระบบการควบคุมฯ!L918</f>
        <v>114955</v>
      </c>
      <c r="Q61" s="1103">
        <f>+M61-N61-O61-P61</f>
        <v>0</v>
      </c>
      <c r="R61" s="1103"/>
      <c r="S61" s="1103"/>
      <c r="T61" s="1103"/>
      <c r="U61" s="1103"/>
      <c r="V61" s="1103"/>
      <c r="W61" s="1103"/>
      <c r="X61" s="1103"/>
      <c r="Y61" s="1103">
        <f t="shared" ref="Y61:Z63" si="24">+R61+K61+D61</f>
        <v>200000</v>
      </c>
      <c r="Z61" s="1103">
        <f t="shared" si="24"/>
        <v>0</v>
      </c>
      <c r="AA61" s="1103">
        <f t="shared" ref="AA61:AA63" si="25">SUM(Y61:Z61)</f>
        <v>200000</v>
      </c>
      <c r="AB61" s="1103">
        <f t="shared" ref="AB61:AD63" si="26">+G61+N61+U61</f>
        <v>20045</v>
      </c>
      <c r="AC61" s="1103">
        <f t="shared" si="26"/>
        <v>0</v>
      </c>
      <c r="AD61" s="1103">
        <f t="shared" si="26"/>
        <v>179955</v>
      </c>
      <c r="AE61" s="1103">
        <f t="shared" ref="AE61:AE63" si="27">+AA61-AB61-AC61-AD61</f>
        <v>0</v>
      </c>
      <c r="AF61" s="1103"/>
      <c r="AG61" s="1104" t="s">
        <v>14</v>
      </c>
    </row>
    <row r="62" spans="1:33" ht="73.8" x14ac:dyDescent="0.25">
      <c r="A62" s="1101" t="str">
        <f>+[2]ระบบการควบคุมฯ!A919</f>
        <v>7.1)</v>
      </c>
      <c r="B62" s="1136" t="str">
        <f>+[2]ระบบการควบคุมฯ!B792</f>
        <v xml:space="preserve"> อนุมัติโอนพาหนะ 50,000 บาท </v>
      </c>
      <c r="C62" s="1136">
        <f>+[2]ระบบการควบคุมฯ!C792</f>
        <v>0</v>
      </c>
      <c r="D62" s="1137">
        <f>+[2]ระบบการควบคุมฯ!F792</f>
        <v>0</v>
      </c>
      <c r="E62" s="1102"/>
      <c r="F62" s="1084">
        <f t="shared" si="22"/>
        <v>0</v>
      </c>
      <c r="G62" s="1103">
        <f>+[2]ระบบการควบคุมฯ!G792+[2]ระบบการควบคุมฯ!H792</f>
        <v>0</v>
      </c>
      <c r="H62" s="1103">
        <f>+[2]ระบบการควบคุมฯ!I792+[2]ระบบการควบคุมฯ!J792</f>
        <v>0</v>
      </c>
      <c r="I62" s="1103">
        <f>+[2]ระบบการควบคุมฯ!K792+[2]ระบบการควบคุมฯ!L792</f>
        <v>0</v>
      </c>
      <c r="J62" s="1103">
        <f t="shared" si="23"/>
        <v>0</v>
      </c>
      <c r="K62" s="1103"/>
      <c r="L62" s="1103"/>
      <c r="M62" s="1103"/>
      <c r="N62" s="1103"/>
      <c r="O62" s="1103"/>
      <c r="P62" s="1103"/>
      <c r="Q62" s="1103"/>
      <c r="R62" s="1103"/>
      <c r="S62" s="1103"/>
      <c r="T62" s="1103"/>
      <c r="U62" s="1103"/>
      <c r="V62" s="1103"/>
      <c r="W62" s="1103"/>
      <c r="X62" s="1103"/>
      <c r="Y62" s="1103">
        <f t="shared" si="24"/>
        <v>0</v>
      </c>
      <c r="Z62" s="1103">
        <f t="shared" si="24"/>
        <v>0</v>
      </c>
      <c r="AA62" s="1103">
        <f t="shared" si="25"/>
        <v>0</v>
      </c>
      <c r="AB62" s="1103">
        <f t="shared" si="26"/>
        <v>0</v>
      </c>
      <c r="AC62" s="1103">
        <f t="shared" si="26"/>
        <v>0</v>
      </c>
      <c r="AD62" s="1103">
        <f t="shared" si="26"/>
        <v>0</v>
      </c>
      <c r="AE62" s="1103">
        <f t="shared" si="27"/>
        <v>0</v>
      </c>
      <c r="AF62" s="1103"/>
      <c r="AG62" s="1104" t="s">
        <v>14</v>
      </c>
    </row>
    <row r="63" spans="1:33" ht="73.8" x14ac:dyDescent="0.25">
      <c r="A63" s="1101" t="str">
        <f>+[2]ระบบการควบคุมฯ!A920</f>
        <v>8.1)</v>
      </c>
      <c r="B63" s="1131" t="str">
        <f>+[2]ระบบการควบคุมฯ!B920</f>
        <v xml:space="preserve">ค่าใช้จ่ายในการเดินทางไปราชการและค่าใช้จ่ายในการประชุม งบประมาณ 110,000 บาท อนุมัติครั้งที่ 1 65,000 บาท  บวกครั้งที่ 2-3 55000 บาท </v>
      </c>
      <c r="C63" s="1131" t="str">
        <f>+[2]ระบบการควบคุมฯ!C920</f>
        <v>ศธ04002/ว46832 ลว.17 ต.ค. 68 ครั้งที่ 7  2,000,000 บาท</v>
      </c>
      <c r="D63" s="1132"/>
      <c r="E63" s="1141">
        <f>+[2]ระบบการควบคุมฯ!F789</f>
        <v>50000</v>
      </c>
      <c r="F63" s="1133">
        <f>SUM(D63:E63)</f>
        <v>50000</v>
      </c>
      <c r="G63" s="1134">
        <f>+[2]ระบบการควบคุมฯ!G789+[2]ระบบการควบคุมฯ!H789</f>
        <v>0</v>
      </c>
      <c r="H63" s="1134">
        <f>+[2]ระบบการควบคุมฯ!I789+[2]ระบบการควบคุมฯ!J789</f>
        <v>0</v>
      </c>
      <c r="I63" s="1134">
        <f>+[2]ระบบการควบคุมฯ!K789+[2]ระบบการควบคุมฯ!L789</f>
        <v>50000</v>
      </c>
      <c r="J63" s="1134">
        <f>+F63-G63-H63-I63</f>
        <v>0</v>
      </c>
      <c r="K63" s="1132">
        <f>+[2]ระบบการควบคุมฯ!E920</f>
        <v>110000</v>
      </c>
      <c r="L63" s="1142"/>
      <c r="M63" s="1133">
        <f t="shared" ref="M63" si="28">SUM(K63:K63)</f>
        <v>110000</v>
      </c>
      <c r="N63" s="1134">
        <f>+[2]ระบบการควบคุมฯ!G920+[2]ระบบการควบคุมฯ!H920</f>
        <v>0</v>
      </c>
      <c r="O63" s="1134"/>
      <c r="P63" s="1134">
        <f>+[2]ระบบการควบคุมฯ!K920+[2]ระบบการควบคุมฯ!L920</f>
        <v>110000</v>
      </c>
      <c r="Q63" s="1134">
        <f t="shared" ref="Q63" si="29">+M63-N63-O63-P63</f>
        <v>0</v>
      </c>
      <c r="R63" s="1134"/>
      <c r="S63" s="1134"/>
      <c r="T63" s="1134"/>
      <c r="U63" s="1134"/>
      <c r="V63" s="1134"/>
      <c r="W63" s="1134"/>
      <c r="X63" s="1134"/>
      <c r="Y63" s="1134">
        <f t="shared" si="24"/>
        <v>110000</v>
      </c>
      <c r="Z63" s="1134">
        <f t="shared" si="24"/>
        <v>50000</v>
      </c>
      <c r="AA63" s="1134">
        <f t="shared" si="25"/>
        <v>160000</v>
      </c>
      <c r="AB63" s="1134">
        <f t="shared" si="26"/>
        <v>0</v>
      </c>
      <c r="AC63" s="1134">
        <f t="shared" si="26"/>
        <v>0</v>
      </c>
      <c r="AD63" s="1134">
        <f t="shared" si="26"/>
        <v>160000</v>
      </c>
      <c r="AE63" s="1134">
        <f t="shared" si="27"/>
        <v>0</v>
      </c>
      <c r="AF63" s="1134"/>
      <c r="AG63" s="1104" t="s">
        <v>14</v>
      </c>
    </row>
    <row r="64" spans="1:33" ht="73.8" x14ac:dyDescent="0.25">
      <c r="A64" s="1143" t="str">
        <f>+[2]ระบบการควบคุมฯ!A922</f>
        <v>9)</v>
      </c>
      <c r="B64" s="1131" t="str">
        <f>+[2]ระบบการควบคุมฯ!B922</f>
        <v>งบกลาง 200,000 บาท +เพิ่มเติม 142,500 บาท อนุมัติพาหนะ 50,000บาท วัสดุ 100,000 บาท</v>
      </c>
      <c r="C64" s="1131" t="str">
        <f>+[2]ระบบการควบคุมฯ!C922</f>
        <v>ศธ04002/ว46832 ลว.17 ต.ค. 68 ครั้งที่ 7  2,000,000 บาท</v>
      </c>
      <c r="D64" s="1132">
        <f>+[2]ระบบการควบคุมฯ!F791</f>
        <v>0</v>
      </c>
      <c r="E64" s="1141"/>
      <c r="F64" s="1133">
        <f t="shared" si="22"/>
        <v>0</v>
      </c>
      <c r="G64" s="1134">
        <f>+[2]ระบบการควบคุมฯ!G791+[2]ระบบการควบคุมฯ!H791</f>
        <v>0</v>
      </c>
      <c r="H64" s="1134">
        <f>+[2]ระบบการควบคุมฯ!I791+[2]ระบบการควบคุมฯ!J791</f>
        <v>0</v>
      </c>
      <c r="I64" s="1134">
        <f>+[2]ระบบการควบคุมฯ!K791+[2]ระบบการควบคุมฯ!L791</f>
        <v>0</v>
      </c>
      <c r="J64" s="1134">
        <f t="shared" si="23"/>
        <v>0</v>
      </c>
      <c r="K64" s="1134">
        <f>+[2]ระบบการควบคุมฯ!E922</f>
        <v>192500</v>
      </c>
      <c r="L64" s="1144"/>
      <c r="M64" s="1133">
        <f>SUM(K64:K64)</f>
        <v>192500</v>
      </c>
      <c r="N64" s="1134">
        <f>+[2]ระบบการควบคุมฯ!G922+[2]ระบบการควบคุมฯ!H922</f>
        <v>0</v>
      </c>
      <c r="O64" s="1134"/>
      <c r="P64" s="1134">
        <f>+[2]ระบบการควบคุมฯ!K922+[2]ระบบการควบคุมฯ!L922</f>
        <v>192500</v>
      </c>
      <c r="Q64" s="1134">
        <f>+M64-N64-O64-P64</f>
        <v>0</v>
      </c>
      <c r="R64" s="1134"/>
      <c r="S64" s="1134"/>
      <c r="T64" s="1134"/>
      <c r="U64" s="1134"/>
      <c r="V64" s="1134"/>
      <c r="W64" s="1134"/>
      <c r="X64" s="1134"/>
      <c r="Y64" s="1134">
        <f>+R64+K64+D64</f>
        <v>192500</v>
      </c>
      <c r="Z64" s="1134">
        <f>+S64+L64+E64</f>
        <v>0</v>
      </c>
      <c r="AA64" s="1134">
        <f>SUM(Y64:Z64)</f>
        <v>192500</v>
      </c>
      <c r="AB64" s="1134">
        <f>+G64+N64+U64</f>
        <v>0</v>
      </c>
      <c r="AC64" s="1134">
        <f>+H64+O64+V64</f>
        <v>0</v>
      </c>
      <c r="AD64" s="1134">
        <f>+I64+P64+W64</f>
        <v>192500</v>
      </c>
      <c r="AE64" s="1134">
        <f>+AA64-AB64-AC64-AD64</f>
        <v>0</v>
      </c>
      <c r="AF64" s="1134"/>
      <c r="AG64" s="1135" t="s">
        <v>15</v>
      </c>
    </row>
    <row r="65" spans="1:33" ht="73.8" x14ac:dyDescent="0.25">
      <c r="A65" s="1145">
        <f>+[2]ระบบการควบคุมฯ!A927</f>
        <v>2</v>
      </c>
      <c r="B65" s="1146" t="str">
        <f>+[2]ระบบการควบคุมฯ!B927</f>
        <v>งบกลยุทธ์ ของสพป.ปท.2 1,800,000 บาท</v>
      </c>
      <c r="C65" s="1145" t="str">
        <f>+[2]ระบบการควบคุมฯ!C927</f>
        <v>ศธ04002/ว11486 ลว.9 ก.ค. 69 ครั้งที่ 698  1,642,500 บาท</v>
      </c>
      <c r="D65" s="1147">
        <f t="shared" ref="D65:AE65" si="30">+D66+D77+D82+D85</f>
        <v>0</v>
      </c>
      <c r="E65" s="1147">
        <f t="shared" si="30"/>
        <v>177290</v>
      </c>
      <c r="F65" s="1147">
        <f t="shared" si="30"/>
        <v>177290</v>
      </c>
      <c r="G65" s="1147">
        <f t="shared" si="30"/>
        <v>0</v>
      </c>
      <c r="H65" s="1147">
        <f t="shared" si="30"/>
        <v>0</v>
      </c>
      <c r="I65" s="1147">
        <f t="shared" si="30"/>
        <v>177290</v>
      </c>
      <c r="J65" s="1147">
        <f t="shared" si="30"/>
        <v>0</v>
      </c>
      <c r="K65" s="1147">
        <f t="shared" si="30"/>
        <v>0</v>
      </c>
      <c r="L65" s="1147">
        <f t="shared" si="30"/>
        <v>1622710</v>
      </c>
      <c r="M65" s="1147">
        <f t="shared" si="30"/>
        <v>1622710</v>
      </c>
      <c r="N65" s="1147">
        <f t="shared" si="30"/>
        <v>0</v>
      </c>
      <c r="O65" s="1147">
        <f t="shared" si="30"/>
        <v>0</v>
      </c>
      <c r="P65" s="1147">
        <f t="shared" si="30"/>
        <v>1622710</v>
      </c>
      <c r="Q65" s="1147">
        <f t="shared" si="30"/>
        <v>127853</v>
      </c>
      <c r="R65" s="1147">
        <f t="shared" si="30"/>
        <v>0</v>
      </c>
      <c r="S65" s="1147">
        <f t="shared" si="30"/>
        <v>0</v>
      </c>
      <c r="T65" s="1147">
        <f t="shared" si="30"/>
        <v>0</v>
      </c>
      <c r="U65" s="1147">
        <f t="shared" si="30"/>
        <v>0</v>
      </c>
      <c r="V65" s="1147">
        <f t="shared" si="30"/>
        <v>0</v>
      </c>
      <c r="W65" s="1147">
        <f t="shared" si="30"/>
        <v>0</v>
      </c>
      <c r="X65" s="1147">
        <f t="shared" si="30"/>
        <v>0</v>
      </c>
      <c r="Y65" s="1147">
        <f t="shared" si="30"/>
        <v>0</v>
      </c>
      <c r="Z65" s="1147">
        <f>+Z66+Z77+Z82+Z85</f>
        <v>1800000</v>
      </c>
      <c r="AA65" s="1147">
        <f t="shared" si="30"/>
        <v>1800000</v>
      </c>
      <c r="AB65" s="1147">
        <f t="shared" si="30"/>
        <v>0</v>
      </c>
      <c r="AC65" s="1147">
        <f t="shared" si="30"/>
        <v>0</v>
      </c>
      <c r="AD65" s="1147">
        <f t="shared" si="30"/>
        <v>1800000</v>
      </c>
      <c r="AE65" s="1147">
        <f t="shared" si="30"/>
        <v>0</v>
      </c>
      <c r="AF65" s="1147">
        <f>SUM(AF82:AF104)</f>
        <v>0</v>
      </c>
      <c r="AG65" s="1148" t="s">
        <v>13</v>
      </c>
    </row>
    <row r="66" spans="1:33" ht="73.8" x14ac:dyDescent="0.25">
      <c r="A66" s="1149" t="str">
        <f>+[2]ระบบการควบคุมฯ!A928</f>
        <v>2.1)</v>
      </c>
      <c r="B66" s="1150" t="str">
        <f>+[2]ระบบการควบคุมฯ!B928</f>
        <v>กลยุทธ์ที่ 1 ยกระดับคุณภาพการศึกษา 391,200 บาท จัดสรรครั้งที่ 1 362,000 บาท จัดครั้งที่ 2   4,200 บาท</v>
      </c>
      <c r="C66" s="1151" t="str">
        <f>+C65</f>
        <v>ศธ04002/ว11486 ลว.9 ก.ค. 69 ครั้งที่ 698  1,642,500 บาท</v>
      </c>
      <c r="D66" s="1152">
        <f>SUM(D67:D76)</f>
        <v>0</v>
      </c>
      <c r="E66" s="1152">
        <f t="shared" ref="E66:J66" si="31">SUM(E67:E76)</f>
        <v>4200</v>
      </c>
      <c r="F66" s="1152">
        <f t="shared" si="31"/>
        <v>4200</v>
      </c>
      <c r="G66" s="1152">
        <f t="shared" si="31"/>
        <v>0</v>
      </c>
      <c r="H66" s="1152">
        <f t="shared" si="31"/>
        <v>0</v>
      </c>
      <c r="I66" s="1152">
        <f t="shared" si="31"/>
        <v>4200</v>
      </c>
      <c r="J66" s="1152">
        <f t="shared" si="31"/>
        <v>0</v>
      </c>
      <c r="K66" s="1152">
        <f>SUM(K67:K76)</f>
        <v>0</v>
      </c>
      <c r="L66" s="1152">
        <f>SUM(L67:L76)</f>
        <v>387000</v>
      </c>
      <c r="M66" s="1152">
        <f t="shared" ref="M66:AF66" si="32">SUM(M67:M76)</f>
        <v>387000</v>
      </c>
      <c r="N66" s="1152">
        <f t="shared" si="32"/>
        <v>0</v>
      </c>
      <c r="O66" s="1152">
        <f t="shared" si="32"/>
        <v>0</v>
      </c>
      <c r="P66" s="1152">
        <f t="shared" si="32"/>
        <v>387000</v>
      </c>
      <c r="Q66" s="1152">
        <f t="shared" si="32"/>
        <v>0</v>
      </c>
      <c r="R66" s="1152">
        <f t="shared" si="32"/>
        <v>0</v>
      </c>
      <c r="S66" s="1152">
        <f t="shared" si="32"/>
        <v>0</v>
      </c>
      <c r="T66" s="1152">
        <f t="shared" si="32"/>
        <v>0</v>
      </c>
      <c r="U66" s="1152">
        <f t="shared" si="32"/>
        <v>0</v>
      </c>
      <c r="V66" s="1152">
        <f t="shared" si="32"/>
        <v>0</v>
      </c>
      <c r="W66" s="1152">
        <f t="shared" si="32"/>
        <v>0</v>
      </c>
      <c r="X66" s="1152">
        <f t="shared" si="32"/>
        <v>0</v>
      </c>
      <c r="Y66" s="1152">
        <f t="shared" si="32"/>
        <v>0</v>
      </c>
      <c r="Z66" s="1152">
        <f t="shared" si="32"/>
        <v>391200</v>
      </c>
      <c r="AA66" s="1152">
        <f t="shared" si="32"/>
        <v>391200</v>
      </c>
      <c r="AB66" s="1152">
        <f t="shared" si="32"/>
        <v>0</v>
      </c>
      <c r="AC66" s="1152">
        <f t="shared" si="32"/>
        <v>0</v>
      </c>
      <c r="AD66" s="1152">
        <f t="shared" si="32"/>
        <v>391200</v>
      </c>
      <c r="AE66" s="1152">
        <f t="shared" si="32"/>
        <v>0</v>
      </c>
      <c r="AF66" s="1152">
        <f t="shared" si="32"/>
        <v>0</v>
      </c>
      <c r="AG66" s="1153"/>
    </row>
    <row r="67" spans="1:33" ht="73.8" x14ac:dyDescent="0.25">
      <c r="A67" s="1154" t="str">
        <f>+[2]ระบบการควบคุมฯ!A929</f>
        <v>2.1.1)</v>
      </c>
      <c r="B67" s="1112" t="str">
        <f>+[2]ระบบการควบคุมฯ!B929</f>
        <v>โครงการพัฒนาหลักสูตรสถานศึกษาและกระบวนการจัดการเรียนรู้สู่ฐานสมรรถนะ 67,950 บาท</v>
      </c>
      <c r="C67" s="1111" t="str">
        <f>+[2]ระบบการควบคุมฯ!C929</f>
        <v>ศธ04002/ว46832 ลว.17 ต.ค. 68 ครั้งที่ 7  2,000,000 บาท</v>
      </c>
      <c r="D67" s="1155"/>
      <c r="E67" s="1155"/>
      <c r="F67" s="1155"/>
      <c r="G67" s="1155"/>
      <c r="H67" s="1155"/>
      <c r="I67" s="1155"/>
      <c r="J67" s="1155"/>
      <c r="K67" s="1084">
        <f>+[2]ระบบการควบคุมฯ!D937</f>
        <v>0</v>
      </c>
      <c r="L67" s="1084">
        <f>+[2]ระบบการควบคุมฯ!E929</f>
        <v>67950</v>
      </c>
      <c r="M67" s="1084">
        <f t="shared" ref="M67:M76" si="33">SUM(K67:L67)</f>
        <v>67950</v>
      </c>
      <c r="N67" s="1084">
        <f>+[2]ระบบการควบคุมฯ!G929+[2]ระบบการควบคุมฯ!H929</f>
        <v>0</v>
      </c>
      <c r="O67" s="1084"/>
      <c r="P67" s="1084">
        <f>+[2]ระบบการควบคุมฯ!K929+[2]ระบบการควบคุมฯ!L929</f>
        <v>67950</v>
      </c>
      <c r="Q67" s="1084">
        <f>+M67-N67-O67-P67</f>
        <v>0</v>
      </c>
      <c r="R67" s="1155"/>
      <c r="S67" s="1155"/>
      <c r="T67" s="1155"/>
      <c r="U67" s="1155"/>
      <c r="V67" s="1155"/>
      <c r="W67" s="1155"/>
      <c r="X67" s="1155"/>
      <c r="Y67" s="1084">
        <f>+D67+K67+R67</f>
        <v>0</v>
      </c>
      <c r="Z67" s="1084">
        <f>+E67+S67+L67</f>
        <v>67950</v>
      </c>
      <c r="AA67" s="1084">
        <f>SUM(Y67:Z67)</f>
        <v>67950</v>
      </c>
      <c r="AB67" s="1084">
        <f>+G67+U67+N67</f>
        <v>0</v>
      </c>
      <c r="AC67" s="1084">
        <f>+H67+V67+O67</f>
        <v>0</v>
      </c>
      <c r="AD67" s="1084">
        <f>+I67+W67+P67</f>
        <v>67950</v>
      </c>
      <c r="AE67" s="1084">
        <f>+AA67-AB67-AC67-AD67</f>
        <v>0</v>
      </c>
      <c r="AF67" s="1155"/>
      <c r="AG67" s="1156" t="s">
        <v>13</v>
      </c>
    </row>
    <row r="68" spans="1:33" ht="73.8" x14ac:dyDescent="0.25">
      <c r="A68" s="1154">
        <f>+[2]ระบบการควบคุมฯ!A930</f>
        <v>0</v>
      </c>
      <c r="B68" s="1112" t="str">
        <f>+[2]ระบบการควบคุมฯ!B930</f>
        <v>อนุมพิ่มครั้งที่ 2   49,950 บาท</v>
      </c>
      <c r="C68" s="1111" t="str">
        <f>+[2]ระบบการควบคุมฯ!C930</f>
        <v>ศธ04002/ว2369 ลว.11 ก.พ.69 ครั้งที่ 294  500,000 บาท</v>
      </c>
      <c r="D68" s="1155"/>
      <c r="E68" s="1155"/>
      <c r="F68" s="1155"/>
      <c r="G68" s="1155"/>
      <c r="H68" s="1155"/>
      <c r="I68" s="1155"/>
      <c r="J68" s="1155"/>
      <c r="K68" s="1084">
        <f>+[2]ระบบการควบคุมฯ!D939</f>
        <v>0</v>
      </c>
      <c r="L68" s="1084">
        <f>+[2]ระบบการควบคุมฯ!E930</f>
        <v>0</v>
      </c>
      <c r="M68" s="1084">
        <f t="shared" si="33"/>
        <v>0</v>
      </c>
      <c r="N68" s="1084">
        <f>+[2]ระบบการควบคุมฯ!G930+[2]ระบบการควบคุมฯ!H930</f>
        <v>0</v>
      </c>
      <c r="O68" s="1084"/>
      <c r="P68" s="1084">
        <f>+[2]ระบบการควบคุมฯ!K930+[2]ระบบการควบคุมฯ!L930</f>
        <v>0</v>
      </c>
      <c r="Q68" s="1084">
        <f t="shared" ref="Q68:Q75" si="34">+M68-N68-O68-P68</f>
        <v>0</v>
      </c>
      <c r="R68" s="1155"/>
      <c r="S68" s="1155"/>
      <c r="T68" s="1155"/>
      <c r="U68" s="1155"/>
      <c r="V68" s="1155"/>
      <c r="W68" s="1155"/>
      <c r="X68" s="1155"/>
      <c r="Y68" s="1084">
        <f t="shared" ref="Y68:Y76" si="35">+D68+K68+R68</f>
        <v>0</v>
      </c>
      <c r="Z68" s="1084">
        <f t="shared" ref="Z68:Z76" si="36">+E68+S68+L68</f>
        <v>0</v>
      </c>
      <c r="AA68" s="1084">
        <f t="shared" ref="AA68:AA76" si="37">SUM(Y68:Z68)</f>
        <v>0</v>
      </c>
      <c r="AB68" s="1084">
        <f t="shared" ref="AB68:AD76" si="38">+G68+U68+N68</f>
        <v>0</v>
      </c>
      <c r="AC68" s="1084">
        <f t="shared" si="38"/>
        <v>0</v>
      </c>
      <c r="AD68" s="1084">
        <f t="shared" si="38"/>
        <v>0</v>
      </c>
      <c r="AE68" s="1084">
        <f t="shared" ref="AE68:AE76" si="39">+AA68-AB68-AC68-AD68</f>
        <v>0</v>
      </c>
      <c r="AF68" s="1155"/>
      <c r="AG68" s="1156"/>
    </row>
    <row r="69" spans="1:33" ht="73.8" x14ac:dyDescent="0.25">
      <c r="A69" s="1154" t="str">
        <f>+[2]ระบบการควบคุมฯ!A931</f>
        <v>2.1.2)</v>
      </c>
      <c r="B69" s="1112" t="str">
        <f>+[2]ระบบการควบคุมฯ!B931</f>
        <v>โครงการขับเคลื่อนพัฒนาระบบการประกันคุณภาพภายในโดยใช้กลุ่มเครือข่ายสถานศึกษาแบบยั่งยืน 50,000 บาท</v>
      </c>
      <c r="C69" s="1111" t="str">
        <f>+[2]ระบบการควบคุมฯ!C931</f>
        <v>ศธ04002/ว46832 ลว.17 ต.ค. 68 ครั้งที่ 7  2,000,000 บาท</v>
      </c>
      <c r="D69" s="1155"/>
      <c r="E69" s="1155"/>
      <c r="F69" s="1155"/>
      <c r="G69" s="1155"/>
      <c r="H69" s="1155"/>
      <c r="I69" s="1155"/>
      <c r="J69" s="1155"/>
      <c r="K69" s="1084">
        <f>+[2]ระบบการควบคุมฯ!D940</f>
        <v>0</v>
      </c>
      <c r="L69" s="1084">
        <f>+[2]ระบบการควบคุมฯ!E931</f>
        <v>50000</v>
      </c>
      <c r="M69" s="1084">
        <f t="shared" si="33"/>
        <v>50000</v>
      </c>
      <c r="N69" s="1084">
        <f>+[2]ระบบการควบคุมฯ!G931+[2]ระบบการควบคุมฯ!H931</f>
        <v>0</v>
      </c>
      <c r="O69" s="1084"/>
      <c r="P69" s="1084">
        <f>+[2]ระบบการควบคุมฯ!K931+[2]ระบบการควบคุมฯ!L931</f>
        <v>50000</v>
      </c>
      <c r="Q69" s="1084">
        <f t="shared" si="34"/>
        <v>0</v>
      </c>
      <c r="R69" s="1155"/>
      <c r="S69" s="1155"/>
      <c r="T69" s="1155"/>
      <c r="U69" s="1155"/>
      <c r="V69" s="1155"/>
      <c r="W69" s="1155"/>
      <c r="X69" s="1155"/>
      <c r="Y69" s="1084">
        <f t="shared" si="35"/>
        <v>0</v>
      </c>
      <c r="Z69" s="1084">
        <f t="shared" si="36"/>
        <v>50000</v>
      </c>
      <c r="AA69" s="1084">
        <f t="shared" si="37"/>
        <v>50000</v>
      </c>
      <c r="AB69" s="1084">
        <f t="shared" si="38"/>
        <v>0</v>
      </c>
      <c r="AC69" s="1084">
        <f t="shared" si="38"/>
        <v>0</v>
      </c>
      <c r="AD69" s="1084">
        <f t="shared" si="38"/>
        <v>50000</v>
      </c>
      <c r="AE69" s="1084">
        <f t="shared" si="39"/>
        <v>0</v>
      </c>
      <c r="AF69" s="1155"/>
      <c r="AG69" s="1156" t="s">
        <v>13</v>
      </c>
    </row>
    <row r="70" spans="1:33" ht="73.8" x14ac:dyDescent="0.25">
      <c r="A70" s="1154">
        <f>+[2]ระบบการควบคุมฯ!A932</f>
        <v>0</v>
      </c>
      <c r="B70" s="1112" t="str">
        <f>+[2]ระบบการควบคุมฯ!B932</f>
        <v>อนุมพิ่มครั้งที่ 2  30,000 บาท</v>
      </c>
      <c r="C70" s="1111" t="str">
        <f>+[2]ระบบการควบคุมฯ!C932</f>
        <v>ศธ04002/ว2369 ลว.11 ก.พ.69 ครั้งที่ 294  500,000 บาท</v>
      </c>
      <c r="D70" s="1155"/>
      <c r="E70" s="1155"/>
      <c r="F70" s="1155"/>
      <c r="G70" s="1155"/>
      <c r="H70" s="1155"/>
      <c r="I70" s="1155"/>
      <c r="J70" s="1155"/>
      <c r="K70" s="1084">
        <f>+[2]ระบบการควบคุมฯ!D941</f>
        <v>0</v>
      </c>
      <c r="L70" s="1084">
        <f>+[2]ระบบการควบคุมฯ!E932</f>
        <v>0</v>
      </c>
      <c r="M70" s="1084">
        <f t="shared" si="33"/>
        <v>0</v>
      </c>
      <c r="N70" s="1084">
        <f>+[2]ระบบการควบคุมฯ!G932+[2]ระบบการควบคุมฯ!H932</f>
        <v>0</v>
      </c>
      <c r="O70" s="1084"/>
      <c r="P70" s="1084">
        <f>+[2]ระบบการควบคุมฯ!K932+[2]ระบบการควบคุมฯ!L932</f>
        <v>0</v>
      </c>
      <c r="Q70" s="1084">
        <f t="shared" si="34"/>
        <v>0</v>
      </c>
      <c r="R70" s="1155"/>
      <c r="S70" s="1155"/>
      <c r="T70" s="1155"/>
      <c r="U70" s="1155"/>
      <c r="V70" s="1155"/>
      <c r="W70" s="1155"/>
      <c r="X70" s="1155"/>
      <c r="Y70" s="1084">
        <f t="shared" si="35"/>
        <v>0</v>
      </c>
      <c r="Z70" s="1084">
        <f t="shared" si="36"/>
        <v>0</v>
      </c>
      <c r="AA70" s="1084">
        <f t="shared" si="37"/>
        <v>0</v>
      </c>
      <c r="AB70" s="1084">
        <f t="shared" si="38"/>
        <v>0</v>
      </c>
      <c r="AC70" s="1084">
        <f t="shared" si="38"/>
        <v>0</v>
      </c>
      <c r="AD70" s="1084">
        <f t="shared" si="38"/>
        <v>0</v>
      </c>
      <c r="AE70" s="1084">
        <f t="shared" si="39"/>
        <v>0</v>
      </c>
      <c r="AF70" s="1155"/>
      <c r="AG70" s="1156"/>
    </row>
    <row r="71" spans="1:33" ht="73.8" x14ac:dyDescent="0.25">
      <c r="A71" s="1154" t="str">
        <f>+[2]ระบบการควบคุมฯ!A933</f>
        <v>2.1.3)</v>
      </c>
      <c r="B71" s="1112" t="str">
        <f>+[2]ระบบการควบคุมฯ!B933</f>
        <v>โครงการส่งเสริมประสิทธิผลการสอนของครูโดยการใช้ปัญญาประดิษฐ์ (AI) บนแพลตฟอร์ดิจิทัล 43,850 บาท</v>
      </c>
      <c r="C71" s="1111" t="str">
        <f>+[2]ระบบการควบคุมฯ!C933</f>
        <v>ศธ04002/ว46832 ลว.17 ต.ค. 68 ครั้งที่ 7  2,000,000 บาท</v>
      </c>
      <c r="D71" s="1155"/>
      <c r="E71" s="1155"/>
      <c r="F71" s="1155"/>
      <c r="G71" s="1155"/>
      <c r="H71" s="1155"/>
      <c r="I71" s="1155"/>
      <c r="J71" s="1155"/>
      <c r="K71" s="1084">
        <f>+[2]ระบบการควบคุมฯ!D942</f>
        <v>0</v>
      </c>
      <c r="L71" s="1084">
        <f>+[2]ระบบการควบคุมฯ!E933</f>
        <v>43850</v>
      </c>
      <c r="M71" s="1084">
        <f t="shared" si="33"/>
        <v>43850</v>
      </c>
      <c r="N71" s="1084">
        <f>+[2]ระบบการควบคุมฯ!G933+[2]ระบบการควบคุมฯ!H933</f>
        <v>0</v>
      </c>
      <c r="O71" s="1084"/>
      <c r="P71" s="1084">
        <f>+[2]ระบบการควบคุมฯ!K933+[2]ระบบการควบคุมฯ!L933</f>
        <v>43850</v>
      </c>
      <c r="Q71" s="1084">
        <f t="shared" si="34"/>
        <v>0</v>
      </c>
      <c r="R71" s="1155"/>
      <c r="S71" s="1155"/>
      <c r="T71" s="1155"/>
      <c r="U71" s="1155"/>
      <c r="V71" s="1155"/>
      <c r="W71" s="1155"/>
      <c r="X71" s="1155"/>
      <c r="Y71" s="1084">
        <f t="shared" si="35"/>
        <v>0</v>
      </c>
      <c r="Z71" s="1084">
        <f t="shared" si="36"/>
        <v>43850</v>
      </c>
      <c r="AA71" s="1084">
        <f t="shared" si="37"/>
        <v>43850</v>
      </c>
      <c r="AB71" s="1084">
        <f t="shared" si="38"/>
        <v>0</v>
      </c>
      <c r="AC71" s="1084">
        <f t="shared" si="38"/>
        <v>0</v>
      </c>
      <c r="AD71" s="1084">
        <f t="shared" si="38"/>
        <v>43850</v>
      </c>
      <c r="AE71" s="1084">
        <f t="shared" si="39"/>
        <v>0</v>
      </c>
      <c r="AF71" s="1155"/>
      <c r="AG71" s="1156" t="s">
        <v>13</v>
      </c>
    </row>
    <row r="72" spans="1:33" ht="73.8" x14ac:dyDescent="0.25">
      <c r="A72" s="1154">
        <f>+[2]ระบบการควบคุมฯ!A934</f>
        <v>0</v>
      </c>
      <c r="B72" s="1112" t="str">
        <f>+[2]ระบบการควบคุมฯ!B934</f>
        <v>อนุมัติครั้งที่ 2 31850 บาท</v>
      </c>
      <c r="C72" s="1111" t="str">
        <f>+[2]ระบบการควบคุมฯ!C934</f>
        <v>ศธ04002/ว2369 ลว.11 ก.พ.69 ครั้งที่ 294  500,000 บาท</v>
      </c>
      <c r="D72" s="1155"/>
      <c r="E72" s="1155"/>
      <c r="F72" s="1155"/>
      <c r="G72" s="1155"/>
      <c r="H72" s="1155"/>
      <c r="I72" s="1155"/>
      <c r="J72" s="1155"/>
      <c r="K72" s="1084">
        <f>+[2]ระบบการควบคุมฯ!D943</f>
        <v>0</v>
      </c>
      <c r="L72" s="1084">
        <f>+[2]ระบบการควบคุมฯ!E934</f>
        <v>0</v>
      </c>
      <c r="M72" s="1084">
        <f t="shared" si="33"/>
        <v>0</v>
      </c>
      <c r="N72" s="1084">
        <f>+[2]ระบบการควบคุมฯ!G934+[2]ระบบการควบคุมฯ!H934</f>
        <v>0</v>
      </c>
      <c r="O72" s="1084"/>
      <c r="P72" s="1084">
        <f>+[2]ระบบการควบคุมฯ!K934+[2]ระบบการควบคุมฯ!L934</f>
        <v>0</v>
      </c>
      <c r="Q72" s="1084">
        <f>+M72-N72-O72-P72</f>
        <v>0</v>
      </c>
      <c r="R72" s="1155"/>
      <c r="S72" s="1155"/>
      <c r="T72" s="1155"/>
      <c r="U72" s="1155"/>
      <c r="V72" s="1155"/>
      <c r="W72" s="1155"/>
      <c r="X72" s="1155"/>
      <c r="Y72" s="1084">
        <f t="shared" si="35"/>
        <v>0</v>
      </c>
      <c r="Z72" s="1084">
        <f t="shared" si="36"/>
        <v>0</v>
      </c>
      <c r="AA72" s="1084">
        <f t="shared" si="37"/>
        <v>0</v>
      </c>
      <c r="AB72" s="1084">
        <f t="shared" si="38"/>
        <v>0</v>
      </c>
      <c r="AC72" s="1084">
        <f t="shared" si="38"/>
        <v>0</v>
      </c>
      <c r="AD72" s="1084">
        <f t="shared" si="38"/>
        <v>0</v>
      </c>
      <c r="AE72" s="1084">
        <f t="shared" si="39"/>
        <v>0</v>
      </c>
      <c r="AF72" s="1155"/>
      <c r="AG72" s="1156"/>
    </row>
    <row r="73" spans="1:33" ht="73.8" x14ac:dyDescent="0.25">
      <c r="A73" s="1154" t="str">
        <f>+[2]ระบบการควบคุมฯ!A935</f>
        <v>2.1.4</v>
      </c>
      <c r="B73" s="1112" t="str">
        <f>+[2]ระบบการควบคุมฯ!B935</f>
        <v xml:space="preserve">โครงการโรงเรียนคุณธรรม สพฐ. 25,000 บาท </v>
      </c>
      <c r="C73" s="1111" t="str">
        <f>+[2]ระบบการควบคุมฯ!C935</f>
        <v>ศธ04002/ว2369 ลว.11 ก.พ.69 ครั้งที่ 294  500,000 บาท</v>
      </c>
      <c r="D73" s="1155"/>
      <c r="E73" s="1155"/>
      <c r="F73" s="1155"/>
      <c r="G73" s="1155"/>
      <c r="H73" s="1155"/>
      <c r="I73" s="1155"/>
      <c r="J73" s="1155"/>
      <c r="K73" s="1084">
        <f>+[2]ระบบการควบคุมฯ!D944</f>
        <v>0</v>
      </c>
      <c r="L73" s="1084">
        <f>+[2]ระบบการควบคุมฯ!E935</f>
        <v>25000</v>
      </c>
      <c r="M73" s="1084">
        <f t="shared" si="33"/>
        <v>25000</v>
      </c>
      <c r="N73" s="1084">
        <f>+[2]ระบบการควบคุมฯ!G935+[2]ระบบการควบคุมฯ!H935</f>
        <v>0</v>
      </c>
      <c r="O73" s="1084"/>
      <c r="P73" s="1084">
        <f>+[2]ระบบการควบคุมฯ!K935+[2]ระบบการควบคุมฯ!L935</f>
        <v>25000</v>
      </c>
      <c r="Q73" s="1084">
        <f t="shared" si="34"/>
        <v>0</v>
      </c>
      <c r="R73" s="1155"/>
      <c r="S73" s="1155"/>
      <c r="T73" s="1155"/>
      <c r="U73" s="1155"/>
      <c r="V73" s="1155"/>
      <c r="W73" s="1155"/>
      <c r="X73" s="1155"/>
      <c r="Y73" s="1084">
        <f t="shared" si="35"/>
        <v>0</v>
      </c>
      <c r="Z73" s="1084">
        <f t="shared" si="36"/>
        <v>25000</v>
      </c>
      <c r="AA73" s="1084">
        <f t="shared" si="37"/>
        <v>25000</v>
      </c>
      <c r="AB73" s="1084">
        <f t="shared" si="38"/>
        <v>0</v>
      </c>
      <c r="AC73" s="1084">
        <f t="shared" si="38"/>
        <v>0</v>
      </c>
      <c r="AD73" s="1084">
        <f t="shared" si="38"/>
        <v>25000</v>
      </c>
      <c r="AE73" s="1084">
        <f t="shared" si="39"/>
        <v>0</v>
      </c>
      <c r="AF73" s="1155"/>
      <c r="AG73" s="1156" t="s">
        <v>13</v>
      </c>
    </row>
    <row r="74" spans="1:33" ht="73.8" x14ac:dyDescent="0.25">
      <c r="A74" s="1154" t="str">
        <f>+[2]ระบบการควบคุมฯ!A936</f>
        <v>2.1.5</v>
      </c>
      <c r="B74" s="1112" t="str">
        <f>+[2]ระบบการควบคุมฯ!B936</f>
        <v>โครงการส่งเสริมคุณภาพการจัดการเรียนรู้แนวใหม่  จำนวนเงิน 104,400 บาท อนุมัติครั้งที่ 1   30,000 บาทครั้งที่ 2   63,200 บาท ครั้งที่ 3    4200 บาท</v>
      </c>
      <c r="C74" s="1111" t="str">
        <f>+[2]ระบบการควบคุมฯ!C936</f>
        <v>ศธ04002/ว46832 ลว.17 ต.ค. 68 ครั้งที่ 7  2,000,000 บาท</v>
      </c>
      <c r="D74" s="1155">
        <f>+[2]ระบบการควบคุมฯ!D809</f>
        <v>0</v>
      </c>
      <c r="E74" s="1155">
        <f>+[2]ระบบการควบคุมฯ!E809</f>
        <v>4200</v>
      </c>
      <c r="F74" s="1155">
        <f>SUM(D74:E74)</f>
        <v>4200</v>
      </c>
      <c r="G74" s="1155">
        <f>+[2]ระบบการควบคุมฯ!G809+[2]ระบบการควบคุมฯ!H809</f>
        <v>0</v>
      </c>
      <c r="H74" s="1155">
        <f>+[2]ระบบการควบคุมฯ!I809+[2]ระบบการควบคุมฯ!J809</f>
        <v>0</v>
      </c>
      <c r="I74" s="1155">
        <f>+[2]ระบบการควบคุมฯ!K809+[2]ระบบการควบคุมฯ!L809</f>
        <v>4200</v>
      </c>
      <c r="J74" s="1155">
        <f>+F74-G74-H74-I74</f>
        <v>0</v>
      </c>
      <c r="K74" s="1084">
        <f>+[2]ระบบการควบคุมฯ!D945</f>
        <v>0</v>
      </c>
      <c r="L74" s="1084">
        <f>+[2]ระบบการควบคุมฯ!E936</f>
        <v>100200</v>
      </c>
      <c r="M74" s="1084">
        <f t="shared" si="33"/>
        <v>100200</v>
      </c>
      <c r="N74" s="1084">
        <f>+[2]ระบบการควบคุมฯ!G936+[2]ระบบการควบคุมฯ!H936</f>
        <v>0</v>
      </c>
      <c r="O74" s="1084"/>
      <c r="P74" s="1084">
        <f>+[2]ระบบการควบคุมฯ!K936+[2]ระบบการควบคุมฯ!L936</f>
        <v>100200</v>
      </c>
      <c r="Q74" s="1084">
        <f t="shared" si="34"/>
        <v>0</v>
      </c>
      <c r="R74" s="1155"/>
      <c r="S74" s="1155"/>
      <c r="T74" s="1155"/>
      <c r="U74" s="1155"/>
      <c r="V74" s="1155"/>
      <c r="W74" s="1155"/>
      <c r="X74" s="1155"/>
      <c r="Y74" s="1084">
        <f t="shared" si="35"/>
        <v>0</v>
      </c>
      <c r="Z74" s="1084">
        <f t="shared" si="36"/>
        <v>104400</v>
      </c>
      <c r="AA74" s="1084">
        <f t="shared" si="37"/>
        <v>104400</v>
      </c>
      <c r="AB74" s="1084">
        <f t="shared" si="38"/>
        <v>0</v>
      </c>
      <c r="AC74" s="1084">
        <f t="shared" si="38"/>
        <v>0</v>
      </c>
      <c r="AD74" s="1084">
        <f t="shared" si="38"/>
        <v>104400</v>
      </c>
      <c r="AE74" s="1084">
        <f t="shared" si="39"/>
        <v>0</v>
      </c>
      <c r="AF74" s="1155"/>
      <c r="AG74" s="1156" t="s">
        <v>13</v>
      </c>
    </row>
    <row r="75" spans="1:33" ht="73.8" x14ac:dyDescent="0.25">
      <c r="A75" s="1154">
        <f>+[2]ระบบการควบคุมฯ!A937</f>
        <v>0</v>
      </c>
      <c r="B75" s="1112" t="str">
        <f>+[2]ระบบการควบคุมฯ!B937</f>
        <v>อนุมัติครั้งที่ 2  63,200 บาท</v>
      </c>
      <c r="C75" s="1111" t="str">
        <f>+[2]ระบบการควบคุมฯ!C937</f>
        <v>ศธ04002/ว2369 ลว.11 ก.พ.69 ครั้งที่ 294  500,000 บาท</v>
      </c>
      <c r="D75" s="1155"/>
      <c r="E75" s="1155"/>
      <c r="F75" s="1155"/>
      <c r="G75" s="1155"/>
      <c r="H75" s="1155"/>
      <c r="I75" s="1155"/>
      <c r="J75" s="1155"/>
      <c r="K75" s="1084">
        <f>+[2]ระบบการควบคุมฯ!D946</f>
        <v>0</v>
      </c>
      <c r="L75" s="1084">
        <f>+[2]ระบบการควบคุมฯ!E937</f>
        <v>0</v>
      </c>
      <c r="M75" s="1084">
        <f t="shared" si="33"/>
        <v>0</v>
      </c>
      <c r="N75" s="1084">
        <f>+[2]ระบบการควบคุมฯ!G937+[2]ระบบการควบคุมฯ!H937</f>
        <v>0</v>
      </c>
      <c r="O75" s="1084"/>
      <c r="P75" s="1084">
        <f>+[2]ระบบการควบคุมฯ!K937+[2]ระบบการควบคุมฯ!L937</f>
        <v>0</v>
      </c>
      <c r="Q75" s="1084">
        <f t="shared" si="34"/>
        <v>0</v>
      </c>
      <c r="R75" s="1155"/>
      <c r="S75" s="1155"/>
      <c r="T75" s="1155"/>
      <c r="U75" s="1155"/>
      <c r="V75" s="1155"/>
      <c r="W75" s="1155"/>
      <c r="X75" s="1155"/>
      <c r="Y75" s="1084">
        <f t="shared" si="35"/>
        <v>0</v>
      </c>
      <c r="Z75" s="1084">
        <f t="shared" si="36"/>
        <v>0</v>
      </c>
      <c r="AA75" s="1084">
        <f t="shared" si="37"/>
        <v>0</v>
      </c>
      <c r="AB75" s="1084">
        <f t="shared" si="38"/>
        <v>0</v>
      </c>
      <c r="AC75" s="1084">
        <f t="shared" si="38"/>
        <v>0</v>
      </c>
      <c r="AD75" s="1084">
        <f t="shared" si="38"/>
        <v>0</v>
      </c>
      <c r="AE75" s="1084">
        <f t="shared" si="39"/>
        <v>0</v>
      </c>
      <c r="AF75" s="1155"/>
      <c r="AG75" s="1156"/>
    </row>
    <row r="76" spans="1:33" ht="73.8" x14ac:dyDescent="0.25">
      <c r="A76" s="1082" t="str">
        <f>+[2]ระบบการควบคุมฯ!A939</f>
        <v>2.1.6)</v>
      </c>
      <c r="B76" s="1112" t="str">
        <f>+[2]ระบบการควบคุมฯ!B939</f>
        <v>โครงการวัดและประเมินผลเพื่อพัฒนาการเรียนรู้ของผู้เรียน  100,000 บาท อนุมัติครั้งที่  1   82,000 บาท</v>
      </c>
      <c r="C76" s="1112" t="str">
        <f>+[2]ระบบการควบคุมฯ!C939</f>
        <v>ศธ04002/ว46832 ลว.17 ต.ค. 68 ครั้งที่ 7  2,000,000 บาท</v>
      </c>
      <c r="D76" s="1084"/>
      <c r="E76" s="1084"/>
      <c r="F76" s="1084"/>
      <c r="G76" s="1084"/>
      <c r="H76" s="1084"/>
      <c r="I76" s="1084"/>
      <c r="J76" s="1084"/>
      <c r="K76" s="1084">
        <f>+[2]ระบบการควบคุมฯ!D939</f>
        <v>0</v>
      </c>
      <c r="L76" s="1084">
        <f>+[2]ระบบการควบคุมฯ!E939</f>
        <v>100000</v>
      </c>
      <c r="M76" s="1084">
        <f t="shared" si="33"/>
        <v>100000</v>
      </c>
      <c r="N76" s="1084">
        <f>+[2]ระบบการควบคุมฯ!G939+[2]ระบบการควบคุมฯ!H939</f>
        <v>0</v>
      </c>
      <c r="O76" s="1084"/>
      <c r="P76" s="1084">
        <f>+[2]ระบบการควบคุมฯ!K939+[2]ระบบการควบคุมฯ!L939</f>
        <v>100000</v>
      </c>
      <c r="Q76" s="1084">
        <f>+M76-N76-O76-P76</f>
        <v>0</v>
      </c>
      <c r="R76" s="1084"/>
      <c r="S76" s="1084"/>
      <c r="T76" s="1084"/>
      <c r="U76" s="1084"/>
      <c r="V76" s="1084"/>
      <c r="W76" s="1084"/>
      <c r="X76" s="1084"/>
      <c r="Y76" s="1084">
        <f t="shared" si="35"/>
        <v>0</v>
      </c>
      <c r="Z76" s="1084">
        <f t="shared" si="36"/>
        <v>100000</v>
      </c>
      <c r="AA76" s="1084">
        <f t="shared" si="37"/>
        <v>100000</v>
      </c>
      <c r="AB76" s="1084">
        <f t="shared" si="38"/>
        <v>0</v>
      </c>
      <c r="AC76" s="1084">
        <f t="shared" si="38"/>
        <v>0</v>
      </c>
      <c r="AD76" s="1084">
        <f t="shared" si="38"/>
        <v>100000</v>
      </c>
      <c r="AE76" s="1084">
        <f t="shared" si="39"/>
        <v>0</v>
      </c>
      <c r="AF76" s="1084"/>
      <c r="AG76" s="1156" t="s">
        <v>13</v>
      </c>
    </row>
    <row r="77" spans="1:33" ht="73.8" x14ac:dyDescent="0.25">
      <c r="A77" s="1149" t="str">
        <f>+[2]ระบบการควบคุมฯ!A943</f>
        <v>2.2)</v>
      </c>
      <c r="B77" s="1150" t="str">
        <f>+[2]ระบบการควบคุมฯ!B943</f>
        <v>กลยุทธ์ที่ 2 เพิ่มโอกาสและความเสมอภาคทางการศึกษา 98,710 บาท จัดสรรครั้งที่ 1 50,000 บาท ยืมงบกลาง 30710 บาท</v>
      </c>
      <c r="C77" s="1151" t="str">
        <f>+C66</f>
        <v>ศธ04002/ว11486 ลว.9 ก.ค. 69 ครั้งที่ 698  1,642,500 บาท</v>
      </c>
      <c r="D77" s="1095">
        <f t="shared" ref="D77:AF77" si="40">SUM(D78:D81)</f>
        <v>0</v>
      </c>
      <c r="E77" s="1095">
        <f t="shared" si="40"/>
        <v>18000</v>
      </c>
      <c r="F77" s="1095">
        <f t="shared" si="40"/>
        <v>18000</v>
      </c>
      <c r="G77" s="1095">
        <f t="shared" si="40"/>
        <v>0</v>
      </c>
      <c r="H77" s="1095">
        <f t="shared" si="40"/>
        <v>0</v>
      </c>
      <c r="I77" s="1095">
        <f t="shared" si="40"/>
        <v>18000</v>
      </c>
      <c r="J77" s="1095">
        <f t="shared" si="40"/>
        <v>0</v>
      </c>
      <c r="K77" s="1157">
        <f t="shared" si="40"/>
        <v>0</v>
      </c>
      <c r="L77" s="1157">
        <f t="shared" si="40"/>
        <v>80710</v>
      </c>
      <c r="M77" s="1157">
        <f t="shared" si="40"/>
        <v>80710</v>
      </c>
      <c r="N77" s="1157">
        <f t="shared" si="40"/>
        <v>0</v>
      </c>
      <c r="O77" s="1157">
        <f t="shared" si="40"/>
        <v>0</v>
      </c>
      <c r="P77" s="1157">
        <f t="shared" si="40"/>
        <v>80710</v>
      </c>
      <c r="Q77" s="1157">
        <f t="shared" si="40"/>
        <v>0</v>
      </c>
      <c r="R77" s="1157">
        <f t="shared" si="40"/>
        <v>0</v>
      </c>
      <c r="S77" s="1157">
        <f t="shared" si="40"/>
        <v>0</v>
      </c>
      <c r="T77" s="1157">
        <f t="shared" si="40"/>
        <v>0</v>
      </c>
      <c r="U77" s="1157">
        <f t="shared" si="40"/>
        <v>0</v>
      </c>
      <c r="V77" s="1157">
        <f t="shared" si="40"/>
        <v>0</v>
      </c>
      <c r="W77" s="1157">
        <f t="shared" si="40"/>
        <v>0</v>
      </c>
      <c r="X77" s="1157">
        <f t="shared" si="40"/>
        <v>0</v>
      </c>
      <c r="Y77" s="1157">
        <f t="shared" si="40"/>
        <v>0</v>
      </c>
      <c r="Z77" s="1157">
        <f t="shared" si="40"/>
        <v>98710</v>
      </c>
      <c r="AA77" s="1157">
        <f t="shared" si="40"/>
        <v>98710</v>
      </c>
      <c r="AB77" s="1157">
        <f t="shared" si="40"/>
        <v>0</v>
      </c>
      <c r="AC77" s="1157">
        <f t="shared" si="40"/>
        <v>0</v>
      </c>
      <c r="AD77" s="1157">
        <f t="shared" si="40"/>
        <v>98710</v>
      </c>
      <c r="AE77" s="1157">
        <f t="shared" si="40"/>
        <v>0</v>
      </c>
      <c r="AF77" s="1157">
        <f t="shared" si="40"/>
        <v>0</v>
      </c>
      <c r="AG77" s="1158"/>
    </row>
    <row r="78" spans="1:33" ht="73.8" x14ac:dyDescent="0.25">
      <c r="A78" s="1154" t="str">
        <f>+[2]ระบบการควบคุมฯ!A944</f>
        <v>2.2.1)</v>
      </c>
      <c r="B78" s="1159" t="str">
        <f>+[2]ระบบการควบคุมฯ!B944</f>
        <v>โครงการเสริมสร้างพลเมืองดี วิถีประชาธิปไตยในสถานศึกษา ประจำปี 2569  10,000 บาท</v>
      </c>
      <c r="C78" s="1155" t="str">
        <f>+[2]ระบบการควบคุมฯ!C944</f>
        <v>ศธ04002/ว46832 ลว.17 ต.ค. 68 ครั้งที่ 7  2,000,000 บาท</v>
      </c>
      <c r="D78" s="1066">
        <f>+[2]ระบบการควบคุมฯ!D812</f>
        <v>0</v>
      </c>
      <c r="E78" s="1066">
        <f>+[2]ระบบการควบคุมฯ!E812</f>
        <v>0</v>
      </c>
      <c r="F78" s="1066">
        <f>+[2]ระบบการควบคุมฯ!F812</f>
        <v>0</v>
      </c>
      <c r="G78" s="1084">
        <f>+[2]ระบบการควบคุมฯ!G812+[2]ระบบการควบคุมฯ!H812</f>
        <v>0</v>
      </c>
      <c r="H78" s="1084">
        <f>+[2]ระบบการควบคุมฯ!I812+[2]ระบบการควบคุมฯ!J812</f>
        <v>0</v>
      </c>
      <c r="I78" s="1160">
        <f>+[2]ระบบการควบคุมฯ!K812+[2]ระบบการควบคุมฯ!L812</f>
        <v>0</v>
      </c>
      <c r="J78" s="1066">
        <f t="shared" ref="J78:J81" si="41">+F78-G78-H78-I78</f>
        <v>0</v>
      </c>
      <c r="K78" s="1084"/>
      <c r="L78" s="1084">
        <f>+[2]ระบบการควบคุมฯ!E944</f>
        <v>10000</v>
      </c>
      <c r="M78" s="1084">
        <f>+K78+L78</f>
        <v>10000</v>
      </c>
      <c r="N78" s="1155">
        <f>+[2]ระบบการควบคุมฯ!G944+[2]ระบบการควบคุมฯ!H944</f>
        <v>0</v>
      </c>
      <c r="O78" s="1084"/>
      <c r="P78" s="1155">
        <f>+[2]ระบบการควบคุมฯ!K944+[2]ระบบการควบคุมฯ!L944</f>
        <v>10000</v>
      </c>
      <c r="Q78" s="1084">
        <f>+M78-N78-O78-P78</f>
        <v>0</v>
      </c>
      <c r="R78" s="1066"/>
      <c r="S78" s="1066"/>
      <c r="T78" s="1066"/>
      <c r="U78" s="1066"/>
      <c r="V78" s="1066"/>
      <c r="W78" s="1066"/>
      <c r="X78" s="1066"/>
      <c r="Y78" s="1103">
        <f t="shared" ref="Y78:Z79" si="42">+R78+K78+D78</f>
        <v>0</v>
      </c>
      <c r="Z78" s="1103">
        <f t="shared" si="42"/>
        <v>10000</v>
      </c>
      <c r="AA78" s="1103">
        <f t="shared" ref="AA78:AA79" si="43">SUM(Y78:Z78)</f>
        <v>10000</v>
      </c>
      <c r="AB78" s="1103">
        <f t="shared" ref="AB78:AD79" si="44">+G78+N78+U78</f>
        <v>0</v>
      </c>
      <c r="AC78" s="1103">
        <f t="shared" si="44"/>
        <v>0</v>
      </c>
      <c r="AD78" s="1103">
        <f t="shared" si="44"/>
        <v>10000</v>
      </c>
      <c r="AE78" s="1103">
        <f t="shared" ref="AE78:AE79" si="45">+AA78-AB78-AC78-AD78</f>
        <v>0</v>
      </c>
      <c r="AF78" s="1066"/>
      <c r="AG78" s="1156" t="s">
        <v>12</v>
      </c>
    </row>
    <row r="79" spans="1:33" ht="73.8" x14ac:dyDescent="0.25">
      <c r="A79" s="1154" t="str">
        <f>+[2]ระบบการควบคุมฯ!A945</f>
        <v>.2.2.2)</v>
      </c>
      <c r="B79" s="1159" t="str">
        <f>+[2]ระบบการควบคุมฯ!B945</f>
        <v>โครงการวัดและประเมินผลการจัดการศึกษาโดยครอบครัว ประจำปี 2569 10,710 บาท</v>
      </c>
      <c r="C79" s="1155" t="str">
        <f>+[2]ระบบการควบคุมฯ!C945</f>
        <v>ศธ04002/ว46832 ลว.17 ต.ค. 68 ครั้งที่ 7  2,000,000 บาท</v>
      </c>
      <c r="D79" s="1066">
        <f>+[2]ระบบการควบคุมฯ!D813</f>
        <v>0</v>
      </c>
      <c r="E79" s="1066">
        <f>+[2]ระบบการควบคุมฯ!E813</f>
        <v>0</v>
      </c>
      <c r="F79" s="1066">
        <f>+[2]ระบบการควบคุมฯ!F813</f>
        <v>0</v>
      </c>
      <c r="G79" s="1084">
        <f>+[2]ระบบการควบคุมฯ!G813+[2]ระบบการควบคุมฯ!H813</f>
        <v>0</v>
      </c>
      <c r="H79" s="1084">
        <f>+[2]ระบบการควบคุมฯ!I813+[2]ระบบการควบคุมฯ!J813</f>
        <v>0</v>
      </c>
      <c r="I79" s="1160">
        <f>+[2]ระบบการควบคุมฯ!K813+[2]ระบบการควบคุมฯ!L813</f>
        <v>0</v>
      </c>
      <c r="J79" s="1066">
        <f t="shared" si="41"/>
        <v>0</v>
      </c>
      <c r="K79" s="1084"/>
      <c r="L79" s="1084">
        <f>+[2]ระบบการควบคุมฯ!E945</f>
        <v>10710</v>
      </c>
      <c r="M79" s="1084">
        <f t="shared" ref="M79" si="46">+K79+L79</f>
        <v>10710</v>
      </c>
      <c r="N79" s="1155">
        <f>+[2]ระบบการควบคุมฯ!G945+[2]ระบบการควบคุมฯ!H945</f>
        <v>0</v>
      </c>
      <c r="O79" s="1084"/>
      <c r="P79" s="1155">
        <f>+[2]ระบบการควบคุมฯ!K945+[2]ระบบการควบคุมฯ!L945</f>
        <v>10710</v>
      </c>
      <c r="Q79" s="1084">
        <f t="shared" ref="Q79" si="47">+M79-N79-O79-P79</f>
        <v>0</v>
      </c>
      <c r="R79" s="1066"/>
      <c r="S79" s="1066"/>
      <c r="T79" s="1066"/>
      <c r="U79" s="1066"/>
      <c r="V79" s="1066"/>
      <c r="W79" s="1066"/>
      <c r="X79" s="1066"/>
      <c r="Y79" s="1103">
        <f t="shared" si="42"/>
        <v>0</v>
      </c>
      <c r="Z79" s="1103">
        <f t="shared" si="42"/>
        <v>10710</v>
      </c>
      <c r="AA79" s="1103">
        <f t="shared" si="43"/>
        <v>10710</v>
      </c>
      <c r="AB79" s="1103">
        <f t="shared" si="44"/>
        <v>0</v>
      </c>
      <c r="AC79" s="1103">
        <f t="shared" si="44"/>
        <v>0</v>
      </c>
      <c r="AD79" s="1103">
        <f t="shared" si="44"/>
        <v>10710</v>
      </c>
      <c r="AE79" s="1103">
        <f t="shared" si="45"/>
        <v>0</v>
      </c>
      <c r="AF79" s="1066"/>
      <c r="AG79" s="1156" t="s">
        <v>12</v>
      </c>
    </row>
    <row r="80" spans="1:33" ht="73.8" x14ac:dyDescent="0.25">
      <c r="A80" s="1154" t="str">
        <f>+[2]ระบบการควบคุมฯ!A946</f>
        <v>2.2.3)</v>
      </c>
      <c r="B80" s="1159" t="str">
        <f>+[2]ระบบการควบคุมฯ!B946</f>
        <v>โครงการพัฒนาสมรรถนะการจัดการเรียนรู้สำหรับเด็กที่มีความต้องการพิเศษ 60,000 บาท</v>
      </c>
      <c r="C80" s="1155" t="str">
        <f>+[2]ระบบการควบคุมฯ!C946</f>
        <v>ศธ04002/ว46832 ลว.17 ต.ค. 68 ครั้งที่ 7  2,000,000 บาท</v>
      </c>
      <c r="D80" s="1066"/>
      <c r="E80" s="1066">
        <f>+[2]ระบบการควบคุมฯ!E814</f>
        <v>0</v>
      </c>
      <c r="F80" s="1066">
        <f>SUM(E80)</f>
        <v>0</v>
      </c>
      <c r="G80" s="1084">
        <f>+[2]ระบบการควบคุมฯ!G814+[2]ระบบการควบคุมฯ!H814</f>
        <v>0</v>
      </c>
      <c r="H80" s="1084">
        <f>+[2]ระบบการควบคุมฯ!I814+[2]ระบบการควบคุมฯ!J814</f>
        <v>0</v>
      </c>
      <c r="I80" s="1160">
        <f>+[2]ระบบการควบคุมฯ!K814+[2]ระบบการควบคุมฯ!L814</f>
        <v>0</v>
      </c>
      <c r="J80" s="1066">
        <f t="shared" si="41"/>
        <v>0</v>
      </c>
      <c r="K80" s="1084"/>
      <c r="L80" s="1084">
        <f>+[2]ระบบการควบคุมฯ!E946</f>
        <v>60000</v>
      </c>
      <c r="M80" s="1084">
        <f>+K80+L80</f>
        <v>60000</v>
      </c>
      <c r="N80" s="1155">
        <f>+[2]ระบบการควบคุมฯ!G946+[2]ระบบการควบคุมฯ!H946</f>
        <v>0</v>
      </c>
      <c r="O80" s="1084"/>
      <c r="P80" s="1155">
        <f>+[2]ระบบการควบคุมฯ!K946+[2]ระบบการควบคุมฯ!L946</f>
        <v>60000</v>
      </c>
      <c r="Q80" s="1084">
        <f>+M80-N80-O80-P80</f>
        <v>0</v>
      </c>
      <c r="R80" s="1066"/>
      <c r="S80" s="1066"/>
      <c r="T80" s="1066"/>
      <c r="U80" s="1066"/>
      <c r="V80" s="1066"/>
      <c r="W80" s="1066"/>
      <c r="X80" s="1066"/>
      <c r="Y80" s="1103">
        <f>+R80+K80+D80</f>
        <v>0</v>
      </c>
      <c r="Z80" s="1103">
        <f>+S80+L80+E80</f>
        <v>60000</v>
      </c>
      <c r="AA80" s="1103">
        <f>SUM(Y80:Z80)</f>
        <v>60000</v>
      </c>
      <c r="AB80" s="1103">
        <f>+G80+N80+U80</f>
        <v>0</v>
      </c>
      <c r="AC80" s="1103">
        <f>+H80+O80+V80</f>
        <v>0</v>
      </c>
      <c r="AD80" s="1103">
        <f>+I80+P80+W80</f>
        <v>60000</v>
      </c>
      <c r="AE80" s="1103">
        <f>+AA80-AB80-AC80-AD80</f>
        <v>0</v>
      </c>
      <c r="AF80" s="1066"/>
      <c r="AG80" s="1156" t="s">
        <v>13</v>
      </c>
    </row>
    <row r="81" spans="1:33" ht="73.8" x14ac:dyDescent="0.25">
      <c r="A81" s="1154" t="str">
        <f>+[2]ระบบการควบคุมฯ!A945</f>
        <v>.2.2.2)</v>
      </c>
      <c r="B81" s="1159" t="str">
        <f>+[2]ระบบการควบคุมฯ!B815</f>
        <v>โครงการพัฒนาระบบแนะแนวการเรียน (Coaching) และแนะแนวเป้าหมายชีวิต 18,000 บาท</v>
      </c>
      <c r="C81" s="1155" t="str">
        <f>+[2]ระบบการควบคุมฯ!C815</f>
        <v>ศธ04002/ว6334 ลว.21 เม.ย. 69 ครั้งที่ 3 โอนครั้งที่ 440</v>
      </c>
      <c r="D81" s="1066"/>
      <c r="E81" s="1066">
        <f>+[2]ระบบการควบคุมฯ!E815</f>
        <v>18000</v>
      </c>
      <c r="F81" s="1066">
        <f>SUM(E81)</f>
        <v>18000</v>
      </c>
      <c r="G81" s="1084">
        <f>+[2]ระบบการควบคุมฯ!G815+[2]ระบบการควบคุมฯ!H815</f>
        <v>0</v>
      </c>
      <c r="H81" s="1084">
        <f>+[2]ระบบการควบคุมฯ!I815+[2]ระบบการควบคุมฯ!J815</f>
        <v>0</v>
      </c>
      <c r="I81" s="1160">
        <f>+[2]ระบบการควบคุมฯ!K815+[2]ระบบการควบคุมฯ!L815</f>
        <v>18000</v>
      </c>
      <c r="J81" s="1066">
        <f t="shared" si="41"/>
        <v>0</v>
      </c>
      <c r="K81" s="1084"/>
      <c r="L81" s="1084"/>
      <c r="M81" s="1084"/>
      <c r="N81" s="1155"/>
      <c r="O81" s="1084"/>
      <c r="P81" s="1155"/>
      <c r="Q81" s="1084"/>
      <c r="R81" s="1066"/>
      <c r="S81" s="1066"/>
      <c r="T81" s="1066"/>
      <c r="U81" s="1066"/>
      <c r="V81" s="1066"/>
      <c r="W81" s="1066"/>
      <c r="X81" s="1066"/>
      <c r="Y81" s="1103">
        <f t="shared" ref="Y81:Z95" si="48">+R81+K81+D81</f>
        <v>0</v>
      </c>
      <c r="Z81" s="1103">
        <f t="shared" si="48"/>
        <v>18000</v>
      </c>
      <c r="AA81" s="1103">
        <f t="shared" ref="AA81:AA104" si="49">SUM(Y81:Z81)</f>
        <v>18000</v>
      </c>
      <c r="AB81" s="1103">
        <f t="shared" ref="AB81:AD95" si="50">+G81+N81+U81</f>
        <v>0</v>
      </c>
      <c r="AC81" s="1103">
        <f t="shared" si="50"/>
        <v>0</v>
      </c>
      <c r="AD81" s="1103">
        <f t="shared" si="50"/>
        <v>18000</v>
      </c>
      <c r="AE81" s="1103">
        <f t="shared" ref="AE81:AE104" si="51">+AA81-AB81-AC81-AD81</f>
        <v>0</v>
      </c>
      <c r="AF81" s="1066"/>
      <c r="AG81" s="1156" t="s">
        <v>12</v>
      </c>
    </row>
    <row r="82" spans="1:33" ht="73.8" x14ac:dyDescent="0.25">
      <c r="A82" s="1149" t="str">
        <f>+[2]ระบบการควบคุมฯ!A950</f>
        <v>2.3)</v>
      </c>
      <c r="B82" s="1150" t="str">
        <f>+[2]ระบบการควบคุมฯ!B950</f>
        <v>กลยุทธ์ที่ 3 ส่งเสริมความปลอดภัยของผู้เรียน ครูและบุคลากรทางการศึกษาและสถานศึกษา 75,800 บาท จัดสรรครั้งที่ 1 50,000 บาท</v>
      </c>
      <c r="C82" s="1150" t="str">
        <f>+[2]ระบบการควบคุมฯ!C950</f>
        <v>ศธ04002/ว46832 ลว.17 ต.ค. 68 ครั้งที่ 7  2,000,000 บาท</v>
      </c>
      <c r="D82" s="1095">
        <f>SUM(D83:D84)</f>
        <v>0</v>
      </c>
      <c r="E82" s="1095">
        <f t="shared" ref="E82:J82" si="52">SUM(E83:E84)</f>
        <v>25800</v>
      </c>
      <c r="F82" s="1095">
        <f t="shared" si="52"/>
        <v>25800</v>
      </c>
      <c r="G82" s="1095">
        <f t="shared" si="52"/>
        <v>0</v>
      </c>
      <c r="H82" s="1095">
        <f t="shared" si="52"/>
        <v>0</v>
      </c>
      <c r="I82" s="1095">
        <f t="shared" si="52"/>
        <v>25800</v>
      </c>
      <c r="J82" s="1095">
        <f t="shared" si="52"/>
        <v>0</v>
      </c>
      <c r="K82" s="1157"/>
      <c r="L82" s="1157">
        <f>SUM(L83:L84)</f>
        <v>50000</v>
      </c>
      <c r="M82" s="1157">
        <f t="shared" ref="M82:P82" si="53">SUM(M83:M84)</f>
        <v>50000</v>
      </c>
      <c r="N82" s="1157">
        <f t="shared" si="53"/>
        <v>0</v>
      </c>
      <c r="O82" s="1157">
        <f t="shared" si="53"/>
        <v>0</v>
      </c>
      <c r="P82" s="1157">
        <f t="shared" si="53"/>
        <v>50000</v>
      </c>
      <c r="Q82" s="1157">
        <f>SUM(Q83:Q84)</f>
        <v>0</v>
      </c>
      <c r="R82" s="1157"/>
      <c r="S82" s="1157"/>
      <c r="T82" s="1157"/>
      <c r="U82" s="1157"/>
      <c r="V82" s="1157"/>
      <c r="W82" s="1157"/>
      <c r="X82" s="1157"/>
      <c r="Y82" s="1095">
        <f t="shared" si="48"/>
        <v>0</v>
      </c>
      <c r="Z82" s="1095">
        <f t="shared" si="48"/>
        <v>75800</v>
      </c>
      <c r="AA82" s="1095">
        <f t="shared" si="49"/>
        <v>75800</v>
      </c>
      <c r="AB82" s="1095">
        <f t="shared" si="50"/>
        <v>0</v>
      </c>
      <c r="AC82" s="1095">
        <f t="shared" si="50"/>
        <v>0</v>
      </c>
      <c r="AD82" s="1095">
        <f t="shared" si="50"/>
        <v>75800</v>
      </c>
      <c r="AE82" s="1095">
        <f t="shared" si="51"/>
        <v>0</v>
      </c>
      <c r="AF82" s="1157"/>
      <c r="AG82" s="1158"/>
    </row>
    <row r="83" spans="1:33" ht="73.8" x14ac:dyDescent="0.25">
      <c r="A83" s="1154" t="str">
        <f>+[2]ระบบการควบคุมฯ!A951</f>
        <v>2.3.1)</v>
      </c>
      <c r="B83" s="1112" t="str">
        <f>+[2]ระบบการควบคุมฯ!B951</f>
        <v>โครงการส่งเสริมทักษะชีวิตให้กับนักเรียน 30,000 บาท</v>
      </c>
      <c r="C83" s="1111" t="str">
        <f>+[2]ระบบการควบคุมฯ!C951</f>
        <v>ศธ04002/ว46832 ลว.17 ต.ค. 68 ครั้งที่ 7  2,000,000 บาท</v>
      </c>
      <c r="D83" s="1084">
        <f>+[2]ระบบการควบคุมฯ!D817</f>
        <v>0</v>
      </c>
      <c r="E83" s="1084">
        <f>+[2]ระบบการควบคุมฯ!E817</f>
        <v>0</v>
      </c>
      <c r="F83" s="1084">
        <f>+[2]ระบบการควบคุมฯ!F817</f>
        <v>0</v>
      </c>
      <c r="G83" s="1103">
        <f>+[2]ระบบการควบคุมฯ!G817+[2]ระบบการควบคุมฯ!H817</f>
        <v>0</v>
      </c>
      <c r="H83" s="1103">
        <f>+[2]ระบบการควบคุมฯ!I817+[2]ระบบการควบคุมฯ!J817</f>
        <v>0</v>
      </c>
      <c r="I83" s="1161">
        <f>+[2]ระบบการควบคุมฯ!K817+[2]ระบบการควบคุมฯ!L817</f>
        <v>0</v>
      </c>
      <c r="J83" s="1066">
        <f t="shared" ref="J83:J95" si="54">+F83-G83-H83-I83</f>
        <v>0</v>
      </c>
      <c r="K83" s="1066"/>
      <c r="L83" s="1066">
        <f>+[2]ระบบการควบคุมฯ!E951</f>
        <v>30000</v>
      </c>
      <c r="M83" s="1066">
        <f>SUM(K83:L83)</f>
        <v>30000</v>
      </c>
      <c r="N83" s="1155">
        <f>+[2]ระบบการควบคุมฯ!G951+[2]ระบบการควบคุมฯ!H951</f>
        <v>0</v>
      </c>
      <c r="O83" s="1066"/>
      <c r="P83" s="1155">
        <f>+[2]ระบบการควบคุมฯ!K951+[2]ระบบการควบคุมฯ!L951</f>
        <v>30000</v>
      </c>
      <c r="Q83" s="1066">
        <f>+M83-N83-O83-P83</f>
        <v>0</v>
      </c>
      <c r="R83" s="1066"/>
      <c r="S83" s="1066"/>
      <c r="T83" s="1066"/>
      <c r="U83" s="1066"/>
      <c r="V83" s="1066"/>
      <c r="W83" s="1066"/>
      <c r="X83" s="1066"/>
      <c r="Y83" s="1103">
        <f t="shared" si="48"/>
        <v>0</v>
      </c>
      <c r="Z83" s="1103">
        <f t="shared" si="48"/>
        <v>30000</v>
      </c>
      <c r="AA83" s="1103">
        <f t="shared" si="49"/>
        <v>30000</v>
      </c>
      <c r="AB83" s="1103">
        <f t="shared" si="50"/>
        <v>0</v>
      </c>
      <c r="AC83" s="1103">
        <f t="shared" si="50"/>
        <v>0</v>
      </c>
      <c r="AD83" s="1103">
        <f t="shared" si="50"/>
        <v>30000</v>
      </c>
      <c r="AE83" s="1103">
        <f t="shared" si="51"/>
        <v>0</v>
      </c>
      <c r="AF83" s="1066"/>
      <c r="AG83" s="1156" t="s">
        <v>13</v>
      </c>
    </row>
    <row r="84" spans="1:33" ht="73.8" x14ac:dyDescent="0.25">
      <c r="A84" s="1154" t="str">
        <f>+[2]ระบบการควบคุมฯ!A952</f>
        <v>2.3.2)</v>
      </c>
      <c r="B84" s="1112" t="str">
        <f>+[2]ระบบการควบคุมฯ!B952</f>
        <v>โครงการพัฒนาระบบและกลไกดูแลความปลอดภัย 45,800 บาท อนุมัติครั้งที่ 1   20,000 บาท ครั้งที่ 3   25,800 บาท</v>
      </c>
      <c r="C84" s="1111" t="str">
        <f>+[2]ระบบการควบคุมฯ!C952</f>
        <v>ศธ04002/ว46832 ลว.17 ต.ค. 68 ครั้งที่ 7  2,000,000 บาท</v>
      </c>
      <c r="D84" s="1084">
        <f>+[2]ระบบการควบคุมฯ!D818</f>
        <v>0</v>
      </c>
      <c r="E84" s="1084">
        <f>+[2]ระบบการควบคุมฯ!E818</f>
        <v>25800</v>
      </c>
      <c r="F84" s="1084">
        <f>+[2]ระบบการควบคุมฯ!F818</f>
        <v>25800</v>
      </c>
      <c r="G84" s="1103">
        <f>+[2]ระบบการควบคุมฯ!G818+[2]ระบบการควบคุมฯ!H818</f>
        <v>0</v>
      </c>
      <c r="H84" s="1103">
        <f>+[2]ระบบการควบคุมฯ!I818+[2]ระบบการควบคุมฯ!J818</f>
        <v>0</v>
      </c>
      <c r="I84" s="1161">
        <f>+[2]ระบบการควบคุมฯ!K818+[2]ระบบการควบคุมฯ!L818</f>
        <v>25800</v>
      </c>
      <c r="J84" s="1066">
        <f t="shared" si="54"/>
        <v>0</v>
      </c>
      <c r="K84" s="1066"/>
      <c r="L84" s="1066">
        <f>+[2]ระบบการควบคุมฯ!E952</f>
        <v>20000</v>
      </c>
      <c r="M84" s="1066">
        <f>SUM(K84:L84)</f>
        <v>20000</v>
      </c>
      <c r="N84" s="1155">
        <f>+[2]ระบบการควบคุมฯ!G952+[2]ระบบการควบคุมฯ!H952</f>
        <v>0</v>
      </c>
      <c r="O84" s="1066"/>
      <c r="P84" s="1155">
        <f>+[2]ระบบการควบคุมฯ!K952+[2]ระบบการควบคุมฯ!L952</f>
        <v>20000</v>
      </c>
      <c r="Q84" s="1066">
        <f>+M84-N84-O84-P84</f>
        <v>0</v>
      </c>
      <c r="R84" s="1066"/>
      <c r="S84" s="1066"/>
      <c r="T84" s="1066"/>
      <c r="U84" s="1066"/>
      <c r="V84" s="1066"/>
      <c r="W84" s="1066"/>
      <c r="X84" s="1066"/>
      <c r="Y84" s="1103">
        <f t="shared" si="48"/>
        <v>0</v>
      </c>
      <c r="Z84" s="1103">
        <f t="shared" si="48"/>
        <v>45800</v>
      </c>
      <c r="AA84" s="1103">
        <f t="shared" si="49"/>
        <v>45800</v>
      </c>
      <c r="AB84" s="1103">
        <f t="shared" si="50"/>
        <v>0</v>
      </c>
      <c r="AC84" s="1103">
        <f t="shared" si="50"/>
        <v>0</v>
      </c>
      <c r="AD84" s="1103">
        <f t="shared" si="50"/>
        <v>45800</v>
      </c>
      <c r="AE84" s="1103">
        <f t="shared" si="51"/>
        <v>0</v>
      </c>
      <c r="AF84" s="1066"/>
      <c r="AG84" s="1085" t="s">
        <v>12</v>
      </c>
    </row>
    <row r="85" spans="1:33" ht="73.8" x14ac:dyDescent="0.25">
      <c r="A85" s="1162" t="str">
        <f>+[2]ระบบการควบคุมฯ!A953</f>
        <v>2.4)</v>
      </c>
      <c r="B85" s="1163" t="str">
        <f>+[2]ระบบการควบคุมฯ!B953</f>
        <v xml:space="preserve">กลยุทธ์ที่ 4 เพิ่มประสิทธิภาพการบริหารจัดการศึกษา งบประมาณ 1,234,290 บาท จัดสรรครั้งที่ 1  554,400 บาท - โอนให้กลยุทธ์ที่ 1 ยืม 54400 </v>
      </c>
      <c r="C85" s="1164" t="str">
        <f>+[2]ระบบการควบคุมฯ!C953</f>
        <v>ศธ04002/ว46832 ลว.17 ต.ค. 68 ครั้งที่ 7  2,000,000 บาท</v>
      </c>
      <c r="D85" s="1165">
        <f>+[2]ระบบการควบคุมฯ!D819</f>
        <v>0</v>
      </c>
      <c r="E85" s="1165">
        <f>+[2]ระบบการควบคุมฯ!E819</f>
        <v>129290</v>
      </c>
      <c r="F85" s="1165">
        <f>+[2]ระบบการควบคุมฯ!F819</f>
        <v>129290</v>
      </c>
      <c r="G85" s="1165">
        <f>+[2]ระบบการควบคุมฯ!G819+[2]ระบบการควบคุมฯ!H819</f>
        <v>0</v>
      </c>
      <c r="H85" s="1165">
        <f>+[2]ระบบการควบคุมฯ!I819+[2]ระบบการควบคุมฯ!J819</f>
        <v>0</v>
      </c>
      <c r="I85" s="1166">
        <f>+[2]ระบบการควบคุมฯ!K819+[2]ระบบการควบคุมฯ!L819</f>
        <v>129290</v>
      </c>
      <c r="J85" s="1167">
        <f t="shared" si="54"/>
        <v>0</v>
      </c>
      <c r="K85" s="1167">
        <f>SUM(K87:K104)</f>
        <v>0</v>
      </c>
      <c r="L85" s="1167">
        <f>SUM(L87:L104)</f>
        <v>1105000</v>
      </c>
      <c r="M85" s="1167">
        <f t="shared" ref="M85" si="55">SUM(M87:M104)</f>
        <v>1105000</v>
      </c>
      <c r="N85" s="1167">
        <f>SUM(N87:N104)</f>
        <v>0</v>
      </c>
      <c r="O85" s="1167">
        <f>SUM(O87:O104)</f>
        <v>0</v>
      </c>
      <c r="P85" s="1167">
        <f>SUM(P87:P104)</f>
        <v>1105000</v>
      </c>
      <c r="Q85" s="1167">
        <f>SUM(Q87:Q104)</f>
        <v>127853</v>
      </c>
      <c r="R85" s="1167"/>
      <c r="S85" s="1167"/>
      <c r="T85" s="1167"/>
      <c r="U85" s="1167"/>
      <c r="V85" s="1167"/>
      <c r="W85" s="1167"/>
      <c r="X85" s="1167">
        <f t="shared" ref="X85" si="56">+T85-U85-V85-W85</f>
        <v>0</v>
      </c>
      <c r="Y85" s="1165">
        <f t="shared" si="48"/>
        <v>0</v>
      </c>
      <c r="Z85" s="1165">
        <f t="shared" si="48"/>
        <v>1234290</v>
      </c>
      <c r="AA85" s="1165">
        <f t="shared" si="49"/>
        <v>1234290</v>
      </c>
      <c r="AB85" s="1165">
        <f t="shared" si="50"/>
        <v>0</v>
      </c>
      <c r="AC85" s="1165">
        <f t="shared" si="50"/>
        <v>0</v>
      </c>
      <c r="AD85" s="1165">
        <f t="shared" si="50"/>
        <v>1234290</v>
      </c>
      <c r="AE85" s="1165">
        <f t="shared" si="51"/>
        <v>0</v>
      </c>
      <c r="AF85" s="1167"/>
      <c r="AG85" s="1168"/>
    </row>
    <row r="86" spans="1:33" ht="24.6" x14ac:dyDescent="0.25">
      <c r="A86" s="1169">
        <f>+[2]ระบบการควบคุมฯ!A954</f>
        <v>1</v>
      </c>
      <c r="B86" s="1170" t="str">
        <f>+[2]ระบบการควบคุมฯ!B954</f>
        <v>งบกลาง  กลยุทธ์ที่ 4</v>
      </c>
      <c r="C86" s="1171">
        <f>+[2]ระบบการควบคุมฯ!C954</f>
        <v>0</v>
      </c>
      <c r="D86" s="1172">
        <f>+[2]ระบบการควบคุมฯ!D820</f>
        <v>0</v>
      </c>
      <c r="E86" s="1172">
        <f>+[2]ระบบการควบคุมฯ!E820</f>
        <v>0</v>
      </c>
      <c r="F86" s="1172">
        <f>+[2]ระบบการควบคุมฯ!F820</f>
        <v>0</v>
      </c>
      <c r="G86" s="1172">
        <f>+[2]ระบบการควบคุมฯ!G820+[2]ระบบการควบคุมฯ!H820</f>
        <v>0</v>
      </c>
      <c r="H86" s="1172">
        <f>+[2]ระบบการควบคุมฯ!I820+[2]ระบบการควบคุมฯ!J820</f>
        <v>0</v>
      </c>
      <c r="I86" s="1173">
        <f>+[2]ระบบการควบคุมฯ!K820+[2]ระบบการควบคุมฯ!L820</f>
        <v>0</v>
      </c>
      <c r="J86" s="1174">
        <f t="shared" si="54"/>
        <v>0</v>
      </c>
      <c r="K86" s="1174"/>
      <c r="L86" s="1174"/>
      <c r="M86" s="1174"/>
      <c r="N86" s="1175"/>
      <c r="O86" s="1174"/>
      <c r="P86" s="1175"/>
      <c r="Q86" s="1174"/>
      <c r="R86" s="1174"/>
      <c r="S86" s="1174"/>
      <c r="T86" s="1174"/>
      <c r="U86" s="1174"/>
      <c r="V86" s="1174"/>
      <c r="W86" s="1174"/>
      <c r="X86" s="1174"/>
      <c r="Y86" s="1172">
        <f t="shared" si="48"/>
        <v>0</v>
      </c>
      <c r="Z86" s="1172">
        <f t="shared" si="48"/>
        <v>0</v>
      </c>
      <c r="AA86" s="1172">
        <f t="shared" si="49"/>
        <v>0</v>
      </c>
      <c r="AB86" s="1172">
        <f t="shared" si="50"/>
        <v>0</v>
      </c>
      <c r="AC86" s="1172">
        <f t="shared" si="50"/>
        <v>0</v>
      </c>
      <c r="AD86" s="1172">
        <f t="shared" si="50"/>
        <v>0</v>
      </c>
      <c r="AE86" s="1172">
        <f t="shared" si="51"/>
        <v>0</v>
      </c>
      <c r="AF86" s="1066"/>
      <c r="AG86" s="1085"/>
    </row>
    <row r="87" spans="1:33" ht="98.4" x14ac:dyDescent="0.25">
      <c r="A87" s="1154" t="str">
        <f>+[2]ระบบการควบคุมฯ!A955</f>
        <v>2.4.1)</v>
      </c>
      <c r="B87" s="1112" t="str">
        <f>+[2]ระบบการควบคุมฯ!B955</f>
        <v>โครงการเพิ่มประสิทธิภาพการบริหารจัดการงานนโยบายและแผนและการบริหารงบประมาณ 75,000 บาท อนุมัติครั้งที่ 1   47,000 บาท โอนไปประชุมเชิงปฏิบัติการสำนักงานเขตพื้นที่ 34,715 บาท</v>
      </c>
      <c r="C87" s="1111" t="str">
        <f>+[2]ระบบการควบคุมฯ!C955</f>
        <v>ศธ04002/ว46832 ลว.17 ต.ค. 68 ครั้งที่ 7  2,000,000 บาท</v>
      </c>
      <c r="D87" s="1084">
        <f>+[2]ระบบการควบคุมฯ!D821</f>
        <v>0</v>
      </c>
      <c r="E87" s="1084">
        <f>+[2]ระบบการควบคุมฯ!E821</f>
        <v>0</v>
      </c>
      <c r="F87" s="1084">
        <f>+[2]ระบบการควบคุมฯ!F821</f>
        <v>0</v>
      </c>
      <c r="G87" s="1103">
        <f>+[2]ระบบการควบคุมฯ!G821+[2]ระบบการควบคุมฯ!H821</f>
        <v>0</v>
      </c>
      <c r="H87" s="1103">
        <f>+[2]ระบบการควบคุมฯ!I821+[2]ระบบการควบคุมฯ!J821</f>
        <v>0</v>
      </c>
      <c r="I87" s="1161">
        <f>+[2]ระบบการควบคุมฯ!K821+[2]ระบบการควบคุมฯ!L821</f>
        <v>0</v>
      </c>
      <c r="J87" s="1066">
        <f t="shared" si="54"/>
        <v>0</v>
      </c>
      <c r="K87" s="1084">
        <f>+[2]ระบบการควบคุมฯ!D955</f>
        <v>0</v>
      </c>
      <c r="L87" s="1084">
        <f>+[2]ระบบการควบคุมฯ!E955</f>
        <v>40285</v>
      </c>
      <c r="M87" s="1084">
        <f>+K87+L87</f>
        <v>40285</v>
      </c>
      <c r="N87" s="1155">
        <f>+[2]ระบบการควบคุมฯ!G955+[2]ระบบการควบคุมฯ!H955</f>
        <v>0</v>
      </c>
      <c r="O87" s="1155">
        <f>+[2]ระบบการควบคุมฯ!I955+[2]ระบบการควบคุมฯ!J955</f>
        <v>0</v>
      </c>
      <c r="P87" s="1155">
        <f>+[2]ระบบการควบคุมฯ!K955+[2]ระบบการควบคุมฯ!L955</f>
        <v>40285</v>
      </c>
      <c r="Q87" s="1084">
        <f>+M87-N87-O87-P87</f>
        <v>0</v>
      </c>
      <c r="R87" s="1066"/>
      <c r="S87" s="1066"/>
      <c r="T87" s="1066"/>
      <c r="U87" s="1066"/>
      <c r="V87" s="1066"/>
      <c r="W87" s="1066"/>
      <c r="X87" s="1066"/>
      <c r="Y87" s="1103">
        <f t="shared" si="48"/>
        <v>0</v>
      </c>
      <c r="Z87" s="1103">
        <f t="shared" si="48"/>
        <v>40285</v>
      </c>
      <c r="AA87" s="1103">
        <f t="shared" si="49"/>
        <v>40285</v>
      </c>
      <c r="AB87" s="1103">
        <f t="shared" si="50"/>
        <v>0</v>
      </c>
      <c r="AC87" s="1103">
        <f t="shared" si="50"/>
        <v>0</v>
      </c>
      <c r="AD87" s="1103">
        <f t="shared" si="50"/>
        <v>40285</v>
      </c>
      <c r="AE87" s="1103">
        <f t="shared" si="51"/>
        <v>0</v>
      </c>
      <c r="AF87" s="1066"/>
      <c r="AG87" s="1085" t="s">
        <v>15</v>
      </c>
    </row>
    <row r="88" spans="1:33" ht="98.4" x14ac:dyDescent="0.25">
      <c r="A88" s="1154" t="str">
        <f>+[2]ระบบการควบคุมฯ!A822</f>
        <v>2.4.2)</v>
      </c>
      <c r="B88" s="1112" t="str">
        <f>+[2]ระบบการควบคุมฯ!B822</f>
        <v>โครงการสร้างเครือข่ายตรวจสอบภายใน 25,000 บาท โอนไปกลุ่มอำนวยการอบรมผู้บริหาร  12070 บาท  โอนไปประชุมเชิงปฏิบัติการสำนักงานเขตพื้นที่ 12,930 บาท</v>
      </c>
      <c r="C88" s="1111">
        <f t="shared" ref="C88" si="57">+C86</f>
        <v>0</v>
      </c>
      <c r="D88" s="1084">
        <f>+[2]ระบบการควบคุมฯ!D822</f>
        <v>0</v>
      </c>
      <c r="E88" s="1084">
        <f>+[2]ระบบการควบคุมฯ!E822</f>
        <v>0</v>
      </c>
      <c r="F88" s="1084">
        <f>+[2]ระบบการควบคุมฯ!F822</f>
        <v>0</v>
      </c>
      <c r="G88" s="1103">
        <f>+[2]ระบบการควบคุมฯ!G822+[2]ระบบการควบคุมฯ!H822</f>
        <v>0</v>
      </c>
      <c r="H88" s="1103">
        <f>+[2]ระบบการควบคุมฯ!I822+[2]ระบบการควบคุมฯ!J822</f>
        <v>0</v>
      </c>
      <c r="I88" s="1161">
        <f>+[2]ระบบการควบคุมฯ!K822+[2]ระบบการควบคุมฯ!L822</f>
        <v>0</v>
      </c>
      <c r="J88" s="1066">
        <f t="shared" si="54"/>
        <v>0</v>
      </c>
      <c r="K88" s="1084">
        <f>+[2]ระบบการควบคุมฯ!D957</f>
        <v>0</v>
      </c>
      <c r="L88" s="1084">
        <f>+[2]ระบบการควบคุมฯ!E957</f>
        <v>0</v>
      </c>
      <c r="M88" s="1084">
        <f t="shared" ref="M88:M103" si="58">+K88+L88</f>
        <v>0</v>
      </c>
      <c r="N88" s="1155">
        <f>+[2]ระบบการควบคุมฯ!G957+[2]ระบบการควบคุมฯ!H957</f>
        <v>0</v>
      </c>
      <c r="O88" s="1155">
        <f>+[2]ระบบการควบคุมฯ!I957+[2]ระบบการควบคุมฯ!J957</f>
        <v>0</v>
      </c>
      <c r="P88" s="1155">
        <f>+[2]ระบบการควบคุมฯ!K957+[2]ระบบการควบคุมฯ!L957</f>
        <v>0</v>
      </c>
      <c r="Q88" s="1084">
        <f t="shared" ref="Q88:Q103" si="59">+M88-N88-O88-P88</f>
        <v>0</v>
      </c>
      <c r="R88" s="1066"/>
      <c r="S88" s="1066"/>
      <c r="T88" s="1066"/>
      <c r="U88" s="1066"/>
      <c r="V88" s="1066"/>
      <c r="W88" s="1066"/>
      <c r="X88" s="1066"/>
      <c r="Y88" s="1103">
        <f t="shared" si="48"/>
        <v>0</v>
      </c>
      <c r="Z88" s="1103">
        <f t="shared" si="48"/>
        <v>0</v>
      </c>
      <c r="AA88" s="1103">
        <f t="shared" si="49"/>
        <v>0</v>
      </c>
      <c r="AB88" s="1103">
        <f t="shared" si="50"/>
        <v>0</v>
      </c>
      <c r="AC88" s="1103">
        <f t="shared" si="50"/>
        <v>0</v>
      </c>
      <c r="AD88" s="1103">
        <f t="shared" si="50"/>
        <v>0</v>
      </c>
      <c r="AE88" s="1103">
        <f t="shared" si="51"/>
        <v>0</v>
      </c>
      <c r="AF88" s="1066"/>
      <c r="AG88" s="1085" t="s">
        <v>242</v>
      </c>
    </row>
    <row r="89" spans="1:33" ht="98.4" x14ac:dyDescent="0.25">
      <c r="A89" s="1082" t="str">
        <f>+[2]ระบบการควบคุมฯ!A823</f>
        <v>2.4.3)</v>
      </c>
      <c r="B89" s="1112" t="str">
        <f>+[2]ระบบการควบคุมฯ!B823</f>
        <v>โครงการพัฒนาศักยภาพการจัดการศึกษาแบบมีส่วนร่วมของคณะกรรมการติดตาม ตรวจสอบ ประเมินผลและนิเทศการศึกษาของเขตพื้นที่การศึกษา (ก.ต.ป.น.) 92,000 บาท  อนุมัติครั้งที่ 1   25,550 บาท</v>
      </c>
      <c r="C89" s="1111" t="str">
        <f>+C83</f>
        <v>ศธ04002/ว46832 ลว.17 ต.ค. 68 ครั้งที่ 7  2,000,000 บาท</v>
      </c>
      <c r="D89" s="1084">
        <f>+[2]ระบบการควบคุมฯ!D823</f>
        <v>0</v>
      </c>
      <c r="E89" s="1084">
        <f>+[2]ระบบการควบคุมฯ!E823</f>
        <v>0</v>
      </c>
      <c r="F89" s="1084">
        <f>+[2]ระบบการควบคุมฯ!F823</f>
        <v>0</v>
      </c>
      <c r="G89" s="1103">
        <f>+[2]ระบบการควบคุมฯ!G823+[2]ระบบการควบคุมฯ!H823</f>
        <v>0</v>
      </c>
      <c r="H89" s="1103">
        <f>+[2]ระบบการควบคุมฯ!I823+[2]ระบบการควบคุมฯ!J823</f>
        <v>0</v>
      </c>
      <c r="I89" s="1103">
        <f>+[2]ระบบการควบคุมฯ!K823+[2]ระบบการควบคุมฯ!L823</f>
        <v>0</v>
      </c>
      <c r="J89" s="1084">
        <f t="shared" si="54"/>
        <v>0</v>
      </c>
      <c r="K89" s="1084">
        <f>+[2]ระบบการควบคุมฯ!D959</f>
        <v>0</v>
      </c>
      <c r="L89" s="1084">
        <f>+[2]ระบบการควบคุมฯ!E959</f>
        <v>92000</v>
      </c>
      <c r="M89" s="1084">
        <f t="shared" si="58"/>
        <v>92000</v>
      </c>
      <c r="N89" s="1155">
        <f>+[2]ระบบการควบคุมฯ!G959+[2]ระบบการควบคุมฯ!H959</f>
        <v>0</v>
      </c>
      <c r="O89" s="1155">
        <f>+[2]ระบบการควบคุมฯ!I959+[2]ระบบการควบคุมฯ!J959</f>
        <v>0</v>
      </c>
      <c r="P89" s="1155">
        <f>+[2]ระบบการควบคุมฯ!K959+[2]ระบบการควบคุมฯ!L959</f>
        <v>92000</v>
      </c>
      <c r="Q89" s="1084">
        <f t="shared" si="59"/>
        <v>0</v>
      </c>
      <c r="R89" s="1066"/>
      <c r="S89" s="1066"/>
      <c r="T89" s="1066"/>
      <c r="U89" s="1066"/>
      <c r="V89" s="1066"/>
      <c r="W89" s="1066"/>
      <c r="X89" s="1066"/>
      <c r="Y89" s="1103">
        <f t="shared" si="48"/>
        <v>0</v>
      </c>
      <c r="Z89" s="1103">
        <f t="shared" si="48"/>
        <v>92000</v>
      </c>
      <c r="AA89" s="1103">
        <f t="shared" si="49"/>
        <v>92000</v>
      </c>
      <c r="AB89" s="1103">
        <f t="shared" si="50"/>
        <v>0</v>
      </c>
      <c r="AC89" s="1103">
        <f t="shared" si="50"/>
        <v>0</v>
      </c>
      <c r="AD89" s="1103">
        <f t="shared" si="50"/>
        <v>92000</v>
      </c>
      <c r="AE89" s="1103">
        <f t="shared" si="51"/>
        <v>0</v>
      </c>
      <c r="AF89" s="1084"/>
      <c r="AG89" s="1085" t="s">
        <v>13</v>
      </c>
    </row>
    <row r="90" spans="1:33" ht="73.8" x14ac:dyDescent="0.25">
      <c r="A90" s="1082" t="str">
        <f>+[2]ระบบการควบคุมฯ!A824</f>
        <v>2.4.4)</v>
      </c>
      <c r="B90" s="1112" t="str">
        <f>+[2]ระบบการควบคุมฯ!B824</f>
        <v>โครงการประชุมเชิงปฏิบัติการเพื่อเพิ่มประสิทธิภาพการบริหารจัดการด้านงบประมาณ ด้านการเงินบัญชีและพัสดุ 65,000 บาท</v>
      </c>
      <c r="C90" s="1111" t="str">
        <f t="shared" ref="C90:C98" si="60">+C89</f>
        <v>ศธ04002/ว46832 ลว.17 ต.ค. 68 ครั้งที่ 7  2,000,000 บาท</v>
      </c>
      <c r="D90" s="1084">
        <f>+[2]ระบบการควบคุมฯ!D824</f>
        <v>0</v>
      </c>
      <c r="E90" s="1084">
        <f>+[2]ระบบการควบคุมฯ!E824</f>
        <v>65000</v>
      </c>
      <c r="F90" s="1084">
        <f>+[2]ระบบการควบคุมฯ!F824</f>
        <v>65000</v>
      </c>
      <c r="G90" s="1103">
        <f>+[2]ระบบการควบคุมฯ!G824+[2]ระบบการควบคุมฯ!H824</f>
        <v>0</v>
      </c>
      <c r="H90" s="1103">
        <f>+[2]ระบบการควบคุมฯ!I824+[2]ระบบการควบคุมฯ!J824</f>
        <v>0</v>
      </c>
      <c r="I90" s="1103">
        <f>+[2]ระบบการควบคุมฯ!K824+[2]ระบบการควบคุมฯ!L824</f>
        <v>65000</v>
      </c>
      <c r="J90" s="1084">
        <f t="shared" si="54"/>
        <v>0</v>
      </c>
      <c r="K90" s="1084">
        <f>+[2]ระบบการควบคุมฯ!D961</f>
        <v>0</v>
      </c>
      <c r="L90" s="1084">
        <f>+[2]ระบบการควบคุมฯ!E961</f>
        <v>0</v>
      </c>
      <c r="M90" s="1084">
        <f t="shared" si="58"/>
        <v>0</v>
      </c>
      <c r="N90" s="1155">
        <f>+[2]ระบบการควบคุมฯ!G961+[2]ระบบการควบคุมฯ!H961</f>
        <v>0</v>
      </c>
      <c r="O90" s="1155">
        <f>+[2]ระบบการควบคุมฯ!I961+[2]ระบบการควบคุมฯ!J961</f>
        <v>0</v>
      </c>
      <c r="P90" s="1155">
        <f>+[2]ระบบการควบคุมฯ!K961+[2]ระบบการควบคุมฯ!L961</f>
        <v>0</v>
      </c>
      <c r="Q90" s="1084">
        <f t="shared" si="59"/>
        <v>0</v>
      </c>
      <c r="R90" s="1066"/>
      <c r="S90" s="1066"/>
      <c r="T90" s="1066"/>
      <c r="U90" s="1066"/>
      <c r="V90" s="1066"/>
      <c r="W90" s="1066"/>
      <c r="X90" s="1066"/>
      <c r="Y90" s="1103">
        <f t="shared" si="48"/>
        <v>0</v>
      </c>
      <c r="Z90" s="1103">
        <f t="shared" si="48"/>
        <v>65000</v>
      </c>
      <c r="AA90" s="1103">
        <f t="shared" si="49"/>
        <v>65000</v>
      </c>
      <c r="AB90" s="1103">
        <f t="shared" si="50"/>
        <v>0</v>
      </c>
      <c r="AC90" s="1103">
        <f t="shared" si="50"/>
        <v>0</v>
      </c>
      <c r="AD90" s="1103">
        <f t="shared" si="50"/>
        <v>65000</v>
      </c>
      <c r="AE90" s="1103">
        <f t="shared" si="51"/>
        <v>0</v>
      </c>
      <c r="AF90" s="1084"/>
      <c r="AG90" s="1085" t="s">
        <v>14</v>
      </c>
    </row>
    <row r="91" spans="1:33" ht="98.4" x14ac:dyDescent="0.25">
      <c r="A91" s="1082" t="str">
        <f>+[2]ระบบการควบคุมฯ!A825</f>
        <v>2.4.5)</v>
      </c>
      <c r="B91" s="1112" t="str">
        <f>+[2]ระบบการควบคุมฯ!B825</f>
        <v>โครงการงานศิลปหัตถกรรมนักเรียน ระดับเขตพื้นที่การศึกษา ปีการศึกษา 2568  250,000 บาท ศูนย์ประสานการดำเนินงาน ข้อ 13 อนุมัติครั้งที่ 1   24,195 บาท</v>
      </c>
      <c r="C91" s="1111" t="str">
        <f t="shared" si="60"/>
        <v>ศธ04002/ว46832 ลว.17 ต.ค. 68 ครั้งที่ 7  2,000,000 บาท</v>
      </c>
      <c r="D91" s="1084">
        <f>+[2]ระบบการควบคุมฯ!D825</f>
        <v>0</v>
      </c>
      <c r="E91" s="1084">
        <f>+[2]ระบบการควบคุมฯ!E825</f>
        <v>0</v>
      </c>
      <c r="F91" s="1084">
        <f>+[2]ระบบการควบคุมฯ!F825</f>
        <v>0</v>
      </c>
      <c r="G91" s="1103">
        <f>+[2]ระบบการควบคุมฯ!G825+[2]ระบบการควบคุมฯ!H825</f>
        <v>0</v>
      </c>
      <c r="H91" s="1103">
        <f>+[2]ระบบการควบคุมฯ!I825+[2]ระบบการควบคุมฯ!J825</f>
        <v>0</v>
      </c>
      <c r="I91" s="1103">
        <f>+[2]ระบบการควบคุมฯ!K825+[2]ระบบการควบคุมฯ!L825</f>
        <v>0</v>
      </c>
      <c r="J91" s="1084">
        <f t="shared" si="54"/>
        <v>0</v>
      </c>
      <c r="K91" s="1084">
        <f>+[2]ระบบการควบคุมฯ!D962</f>
        <v>0</v>
      </c>
      <c r="L91" s="1084">
        <f>+[2]ระบบการควบคุมฯ!E962</f>
        <v>250000</v>
      </c>
      <c r="M91" s="1084">
        <f t="shared" si="58"/>
        <v>250000</v>
      </c>
      <c r="N91" s="1155">
        <f>+[2]ระบบการควบคุมฯ!G962+[2]ระบบการควบคุมฯ!H962</f>
        <v>0</v>
      </c>
      <c r="O91" s="1155">
        <f>+[2]ระบบการควบคุมฯ!I962+[2]ระบบการควบคุมฯ!J962</f>
        <v>0</v>
      </c>
      <c r="P91" s="1155">
        <f>+[2]ระบบการควบคุมฯ!K962+[2]ระบบการควบคุมฯ!L962</f>
        <v>250000</v>
      </c>
      <c r="Q91" s="1084">
        <f t="shared" si="59"/>
        <v>0</v>
      </c>
      <c r="R91" s="1066"/>
      <c r="S91" s="1066"/>
      <c r="T91" s="1066"/>
      <c r="U91" s="1066"/>
      <c r="V91" s="1066"/>
      <c r="W91" s="1066"/>
      <c r="X91" s="1066"/>
      <c r="Y91" s="1103">
        <f t="shared" si="48"/>
        <v>0</v>
      </c>
      <c r="Z91" s="1103">
        <f t="shared" si="48"/>
        <v>250000</v>
      </c>
      <c r="AA91" s="1103">
        <f t="shared" si="49"/>
        <v>250000</v>
      </c>
      <c r="AB91" s="1103">
        <f t="shared" si="50"/>
        <v>0</v>
      </c>
      <c r="AC91" s="1103">
        <f t="shared" si="50"/>
        <v>0</v>
      </c>
      <c r="AD91" s="1103">
        <f t="shared" si="50"/>
        <v>250000</v>
      </c>
      <c r="AE91" s="1103">
        <f t="shared" si="51"/>
        <v>0</v>
      </c>
      <c r="AF91" s="1084"/>
      <c r="AG91" s="1085" t="s">
        <v>12</v>
      </c>
    </row>
    <row r="92" spans="1:33" ht="73.8" x14ac:dyDescent="0.25">
      <c r="A92" s="1082">
        <f>+[2]ระบบการควบคุมฯ!A826</f>
        <v>0</v>
      </c>
      <c r="B92" s="1112" t="str">
        <f>+[2]ระบบการควบคุมฯ!B826</f>
        <v>อนุมัติ ครั้งที่ 2  225,805 บาท</v>
      </c>
      <c r="C92" s="1111" t="str">
        <f t="shared" si="60"/>
        <v>ศธ04002/ว46832 ลว.17 ต.ค. 68 ครั้งที่ 7  2,000,000 บาท</v>
      </c>
      <c r="D92" s="1084">
        <f>+[2]ระบบการควบคุมฯ!D826</f>
        <v>0</v>
      </c>
      <c r="E92" s="1084">
        <f>+[2]ระบบการควบคุมฯ!E826</f>
        <v>0</v>
      </c>
      <c r="F92" s="1084">
        <f>+[2]ระบบการควบคุมฯ!F826</f>
        <v>0</v>
      </c>
      <c r="G92" s="1103">
        <f>+[2]ระบบการควบคุมฯ!G826+[2]ระบบการควบคุมฯ!H826</f>
        <v>0</v>
      </c>
      <c r="H92" s="1103">
        <f>+[2]ระบบการควบคุมฯ!I826+[2]ระบบการควบคุมฯ!J826</f>
        <v>0</v>
      </c>
      <c r="I92" s="1103">
        <f>+[2]ระบบการควบคุมฯ!K826+[2]ระบบการควบคุมฯ!L826</f>
        <v>0</v>
      </c>
      <c r="J92" s="1084">
        <f t="shared" si="54"/>
        <v>0</v>
      </c>
      <c r="K92" s="1084">
        <f>+[2]ระบบการควบคุมฯ!D963</f>
        <v>0</v>
      </c>
      <c r="L92" s="1084">
        <f>+[2]ระบบการควบคุมฯ!E963</f>
        <v>0</v>
      </c>
      <c r="M92" s="1084">
        <f t="shared" si="58"/>
        <v>0</v>
      </c>
      <c r="N92" s="1155">
        <f>+[2]ระบบการควบคุมฯ!G963+[2]ระบบการควบคุมฯ!H963</f>
        <v>0</v>
      </c>
      <c r="O92" s="1155">
        <f>+[2]ระบบการควบคุมฯ!I963+[2]ระบบการควบคุมฯ!J963</f>
        <v>0</v>
      </c>
      <c r="P92" s="1155">
        <f>+[2]ระบบการควบคุมฯ!K963+[2]ระบบการควบคุมฯ!L963</f>
        <v>0</v>
      </c>
      <c r="Q92" s="1084">
        <f t="shared" si="59"/>
        <v>0</v>
      </c>
      <c r="R92" s="1066"/>
      <c r="S92" s="1066"/>
      <c r="T92" s="1066"/>
      <c r="U92" s="1066"/>
      <c r="V92" s="1066"/>
      <c r="W92" s="1066"/>
      <c r="X92" s="1066"/>
      <c r="Y92" s="1103">
        <f t="shared" si="48"/>
        <v>0</v>
      </c>
      <c r="Z92" s="1103">
        <f t="shared" si="48"/>
        <v>0</v>
      </c>
      <c r="AA92" s="1103">
        <f t="shared" si="49"/>
        <v>0</v>
      </c>
      <c r="AB92" s="1103">
        <f t="shared" si="50"/>
        <v>0</v>
      </c>
      <c r="AC92" s="1103">
        <f t="shared" si="50"/>
        <v>0</v>
      </c>
      <c r="AD92" s="1103">
        <f t="shared" si="50"/>
        <v>0</v>
      </c>
      <c r="AE92" s="1103">
        <f t="shared" si="51"/>
        <v>0</v>
      </c>
      <c r="AF92" s="1084"/>
      <c r="AG92" s="1085"/>
    </row>
    <row r="93" spans="1:33" ht="98.4" x14ac:dyDescent="0.25">
      <c r="A93" s="1082" t="str">
        <f>+[2]ระบบการควบคุมฯ!A827</f>
        <v>2.4.6)</v>
      </c>
      <c r="B93" s="1112" t="str">
        <f>+[2]ระบบการควบคุมฯ!B827</f>
        <v>โครงการยกย่องเชิดชูเกียรติข้าราชการครูและบุคลากรทางการศึกษา 80,000 บาท อนุมัติครั้งที่ 1    30,000 บาท โอนไปประชุมเชิงปฏิบัติการสำนักงานเขตพื้นที่ 20875,000 บาท</v>
      </c>
      <c r="C93" s="1111" t="str">
        <f t="shared" si="60"/>
        <v>ศธ04002/ว46832 ลว.17 ต.ค. 68 ครั้งที่ 7  2,000,000 บาท</v>
      </c>
      <c r="D93" s="1084">
        <f>+[2]ระบบการควบคุมฯ!D827</f>
        <v>0</v>
      </c>
      <c r="E93" s="1084">
        <f>+[2]ระบบการควบคุมฯ!E827</f>
        <v>0</v>
      </c>
      <c r="F93" s="1084">
        <f>+[2]ระบบการควบคุมฯ!F827</f>
        <v>0</v>
      </c>
      <c r="G93" s="1103">
        <f>+[2]ระบบการควบคุมฯ!G827+[2]ระบบการควบคุมฯ!H827</f>
        <v>0</v>
      </c>
      <c r="H93" s="1103">
        <f>+[2]ระบบการควบคุมฯ!I827+[2]ระบบการควบคุมฯ!J827</f>
        <v>0</v>
      </c>
      <c r="I93" s="1103">
        <f>+[2]ระบบการควบคุมฯ!K827+[2]ระบบการควบคุมฯ!L827</f>
        <v>0</v>
      </c>
      <c r="J93" s="1084">
        <f t="shared" si="54"/>
        <v>0</v>
      </c>
      <c r="K93" s="1084">
        <f>+[2]ระบบการควบคุมฯ!D964</f>
        <v>0</v>
      </c>
      <c r="L93" s="1084">
        <f>+[2]ระบบการควบคุมฯ!E964</f>
        <v>59125</v>
      </c>
      <c r="M93" s="1084">
        <f t="shared" si="58"/>
        <v>59125</v>
      </c>
      <c r="N93" s="1155">
        <f>+[2]ระบบการควบคุมฯ!G964+[2]ระบบการควบคุมฯ!H964</f>
        <v>0</v>
      </c>
      <c r="O93" s="1155">
        <f>+[2]ระบบการควบคุมฯ!I964+[2]ระบบการควบคุมฯ!J964</f>
        <v>0</v>
      </c>
      <c r="P93" s="1155">
        <f>+[2]ระบบการควบคุมฯ!K964+[2]ระบบการควบคุมฯ!L964</f>
        <v>59125</v>
      </c>
      <c r="Q93" s="1084">
        <f t="shared" si="59"/>
        <v>0</v>
      </c>
      <c r="R93" s="1066"/>
      <c r="S93" s="1066"/>
      <c r="T93" s="1066"/>
      <c r="U93" s="1066"/>
      <c r="V93" s="1066"/>
      <c r="W93" s="1066"/>
      <c r="X93" s="1066"/>
      <c r="Y93" s="1103">
        <f t="shared" si="48"/>
        <v>0</v>
      </c>
      <c r="Z93" s="1103">
        <f t="shared" si="48"/>
        <v>59125</v>
      </c>
      <c r="AA93" s="1103">
        <f t="shared" si="49"/>
        <v>59125</v>
      </c>
      <c r="AB93" s="1103">
        <f t="shared" si="50"/>
        <v>0</v>
      </c>
      <c r="AC93" s="1103">
        <f t="shared" si="50"/>
        <v>0</v>
      </c>
      <c r="AD93" s="1103">
        <f t="shared" si="50"/>
        <v>59125</v>
      </c>
      <c r="AE93" s="1103">
        <f t="shared" si="51"/>
        <v>0</v>
      </c>
      <c r="AF93" s="1084"/>
      <c r="AG93" s="1085" t="s">
        <v>169</v>
      </c>
    </row>
    <row r="94" spans="1:33" ht="73.8" x14ac:dyDescent="0.25">
      <c r="A94" s="1082" t="str">
        <f>+[2]ระบบการควบคุมฯ!A828</f>
        <v>2.4.7)</v>
      </c>
      <c r="B94" s="1112" t="str">
        <f>+[2]ระบบการควบคุมฯ!B828</f>
        <v xml:space="preserve">โครงการเสริมสร้างศักยภาพบุคลากรในสังกัดสพป.ปทุมธานี เขต 2 130,595 บาท  </v>
      </c>
      <c r="C94" s="1111" t="str">
        <f t="shared" si="60"/>
        <v>ศธ04002/ว46832 ลว.17 ต.ค. 68 ครั้งที่ 7  2,000,000 บาท</v>
      </c>
      <c r="D94" s="1084">
        <f>+[2]ระบบการควบคุมฯ!D828</f>
        <v>0</v>
      </c>
      <c r="E94" s="1084">
        <f>+[2]ระบบการควบคุมฯ!E828</f>
        <v>0</v>
      </c>
      <c r="F94" s="1084">
        <f>+[2]ระบบการควบคุมฯ!F828</f>
        <v>0</v>
      </c>
      <c r="G94" s="1103">
        <f>+[2]ระบบการควบคุมฯ!G828+[2]ระบบการควบคุมฯ!H828</f>
        <v>0</v>
      </c>
      <c r="H94" s="1103">
        <f>+[2]ระบบการควบคุมฯ!I828+[2]ระบบการควบคุมฯ!J828</f>
        <v>0</v>
      </c>
      <c r="I94" s="1103">
        <f>+[2]ระบบการควบคุมฯ!K828+[2]ระบบการควบคุมฯ!L828</f>
        <v>0</v>
      </c>
      <c r="J94" s="1084">
        <f t="shared" si="54"/>
        <v>0</v>
      </c>
      <c r="K94" s="1084">
        <f>+[2]ระบบการควบคุมฯ!D966</f>
        <v>0</v>
      </c>
      <c r="L94" s="1084">
        <f>+[2]ระบบการควบคุมฯ!E966</f>
        <v>130595</v>
      </c>
      <c r="M94" s="1084">
        <f t="shared" si="58"/>
        <v>130595</v>
      </c>
      <c r="N94" s="1155">
        <f>+[2]ระบบการควบคุมฯ!G966+[2]ระบบการควบคุมฯ!H966</f>
        <v>0</v>
      </c>
      <c r="O94" s="1155">
        <f>+[2]ระบบการควบคุมฯ!I966+[2]ระบบการควบคุมฯ!J966</f>
        <v>0</v>
      </c>
      <c r="P94" s="1155">
        <f>+[2]ระบบการควบคุมฯ!K966+[2]ระบบการควบคุมฯ!L966</f>
        <v>130595</v>
      </c>
      <c r="Q94" s="1084">
        <f t="shared" si="59"/>
        <v>0</v>
      </c>
      <c r="R94" s="1066"/>
      <c r="S94" s="1066"/>
      <c r="T94" s="1066"/>
      <c r="U94" s="1066"/>
      <c r="V94" s="1066"/>
      <c r="W94" s="1066"/>
      <c r="X94" s="1066"/>
      <c r="Y94" s="1103">
        <f t="shared" si="48"/>
        <v>0</v>
      </c>
      <c r="Z94" s="1103">
        <f t="shared" si="48"/>
        <v>130595</v>
      </c>
      <c r="AA94" s="1103">
        <f t="shared" si="49"/>
        <v>130595</v>
      </c>
      <c r="AB94" s="1103">
        <f t="shared" si="50"/>
        <v>0</v>
      </c>
      <c r="AC94" s="1103">
        <f t="shared" si="50"/>
        <v>0</v>
      </c>
      <c r="AD94" s="1103">
        <f t="shared" si="50"/>
        <v>130595</v>
      </c>
      <c r="AE94" s="1103">
        <f t="shared" si="51"/>
        <v>0</v>
      </c>
      <c r="AF94" s="1084"/>
      <c r="AG94" s="1085" t="str">
        <f>+AG93</f>
        <v>กลุ่มพัฒนาครูและบุคลากรทางการศึกษา</v>
      </c>
    </row>
    <row r="95" spans="1:33" ht="73.8" x14ac:dyDescent="0.25">
      <c r="A95" s="1082" t="str">
        <f>+[2]ระบบการควบคุมฯ!A829</f>
        <v>2.4.8)</v>
      </c>
      <c r="B95" s="1112" t="str">
        <f>+[2]ระบบการควบคุมฯ!B829</f>
        <v>โครงการประชุม อ.ก.ค.ศ. เขตพื้นที่ 258,060 บาท  อนุมัติครั้งที่ 1   95,000 บาท โอนไปประชุมเชิงปฏิบัติการสำนักงานเขตพื้นที่ 49,333 บาท</v>
      </c>
      <c r="C95" s="1111" t="str">
        <f t="shared" si="60"/>
        <v>ศธ04002/ว46832 ลว.17 ต.ค. 68 ครั้งที่ 7  2,000,000 บาท</v>
      </c>
      <c r="D95" s="1084">
        <f>+[2]ระบบการควบคุมฯ!D829</f>
        <v>0</v>
      </c>
      <c r="E95" s="1084">
        <f>+[2]ระบบการควบคุมฯ!E829</f>
        <v>25000</v>
      </c>
      <c r="F95" s="1084">
        <f>+[2]ระบบการควบคุมฯ!F829</f>
        <v>25000</v>
      </c>
      <c r="G95" s="1103">
        <f>+[2]ระบบการควบคุมฯ!G829+[2]ระบบการควบคุมฯ!H829</f>
        <v>0</v>
      </c>
      <c r="H95" s="1103">
        <f>+[2]ระบบการควบคุมฯ!I829+[2]ระบบการควบคุมฯ!J829</f>
        <v>0</v>
      </c>
      <c r="I95" s="1103">
        <f>+[2]ระบบการควบคุมฯ!K829+[2]ระบบการควบคุมฯ!L829</f>
        <v>25000</v>
      </c>
      <c r="J95" s="1084">
        <f t="shared" si="54"/>
        <v>0</v>
      </c>
      <c r="K95" s="1084">
        <f>+[2]ระบบการควบคุมฯ!D967</f>
        <v>0</v>
      </c>
      <c r="L95" s="1084">
        <f>+[2]ระบบการควบคุมฯ!E967</f>
        <v>183727</v>
      </c>
      <c r="M95" s="1084">
        <f t="shared" si="58"/>
        <v>183727</v>
      </c>
      <c r="N95" s="1155">
        <f>+[2]ระบบการควบคุมฯ!G967+[2]ระบบการควบคุมฯ!H967</f>
        <v>0</v>
      </c>
      <c r="O95" s="1155">
        <f>+[2]ระบบการควบคุมฯ!I967+[2]ระบบการควบคุมฯ!J967</f>
        <v>0</v>
      </c>
      <c r="P95" s="1155">
        <f>+[2]ระบบการควบคุมฯ!K967+[2]ระบบการควบคุมฯ!L967</f>
        <v>183727</v>
      </c>
      <c r="Q95" s="1084">
        <f t="shared" si="59"/>
        <v>0</v>
      </c>
      <c r="R95" s="1066"/>
      <c r="S95" s="1066"/>
      <c r="T95" s="1066"/>
      <c r="U95" s="1066"/>
      <c r="V95" s="1066"/>
      <c r="W95" s="1066"/>
      <c r="X95" s="1066"/>
      <c r="Y95" s="1103">
        <f t="shared" si="48"/>
        <v>0</v>
      </c>
      <c r="Z95" s="1103">
        <f t="shared" si="48"/>
        <v>208727</v>
      </c>
      <c r="AA95" s="1103">
        <f t="shared" si="49"/>
        <v>208727</v>
      </c>
      <c r="AB95" s="1103">
        <f t="shared" si="50"/>
        <v>0</v>
      </c>
      <c r="AC95" s="1103">
        <f t="shared" si="50"/>
        <v>0</v>
      </c>
      <c r="AD95" s="1103">
        <f t="shared" si="50"/>
        <v>208727</v>
      </c>
      <c r="AE95" s="1103">
        <f t="shared" si="51"/>
        <v>0</v>
      </c>
      <c r="AF95" s="1084"/>
      <c r="AG95" s="1085" t="s">
        <v>17</v>
      </c>
    </row>
    <row r="96" spans="1:33" ht="49.2" x14ac:dyDescent="0.25">
      <c r="A96" s="1082" t="str">
        <f>+[2]ระบบการควบคุมฯ!A968</f>
        <v>2.4.8.1)</v>
      </c>
      <c r="B96" s="1112" t="str">
        <f>+[2]ระบบการควบคุมฯ!B968</f>
        <v>โครงการประชุม อ.ก.ค.ศ. เขตพื้นที่ 258,060 บาท  อนุมัติครั้งที่ 4  138,060 บาท</v>
      </c>
      <c r="C96" s="1111"/>
      <c r="D96" s="1084"/>
      <c r="E96" s="1084"/>
      <c r="F96" s="1084"/>
      <c r="G96" s="1103"/>
      <c r="H96" s="1103"/>
      <c r="I96" s="1103"/>
      <c r="J96" s="1084"/>
      <c r="K96" s="1084"/>
      <c r="L96" s="1084"/>
      <c r="M96" s="1084"/>
      <c r="N96" s="1155"/>
      <c r="O96" s="1155"/>
      <c r="P96" s="1155"/>
      <c r="Q96" s="1084"/>
      <c r="R96" s="1066"/>
      <c r="S96" s="1066"/>
      <c r="T96" s="1066"/>
      <c r="U96" s="1066"/>
      <c r="V96" s="1066"/>
      <c r="W96" s="1066"/>
      <c r="X96" s="1066"/>
      <c r="Y96" s="1103"/>
      <c r="Z96" s="1103"/>
      <c r="AA96" s="1103"/>
      <c r="AB96" s="1103"/>
      <c r="AC96" s="1103"/>
      <c r="AD96" s="1103"/>
      <c r="AE96" s="1103"/>
      <c r="AF96" s="1084"/>
      <c r="AG96" s="1085"/>
    </row>
    <row r="97" spans="1:33" ht="98.4" x14ac:dyDescent="0.25">
      <c r="A97" s="1082" t="str">
        <f>+[2]ระบบการควบคุมฯ!A830</f>
        <v>2.4.9)</v>
      </c>
      <c r="B97" s="1112" t="str">
        <f>+[2]ระบบการควบคุมฯ!B830</f>
        <v>โครงการกิจกรรมการบริหารอัตรากำลังในสถานศึกษาระดับเขตพื้นที่การศึกษาฯ 80,145 บาท  อนุมัติครั้งที่ 1    30,000 บาทโอนไปกลุ่มอำนวยการอบรมผู้บริหาร  70525 บาท</v>
      </c>
      <c r="C97" s="1111" t="str">
        <f>+C95</f>
        <v>ศธ04002/ว46832 ลว.17 ต.ค. 68 ครั้งที่ 7  2,000,000 บาท</v>
      </c>
      <c r="D97" s="1084">
        <f>+[2]ระบบการควบคุมฯ!D830</f>
        <v>0</v>
      </c>
      <c r="E97" s="1084">
        <f>+[2]ระบบการควบคุมฯ!E830</f>
        <v>0</v>
      </c>
      <c r="F97" s="1084">
        <f>+[2]ระบบการควบคุมฯ!F830</f>
        <v>0</v>
      </c>
      <c r="G97" s="1103">
        <f>+[2]ระบบการควบคุมฯ!G830+[2]ระบบการควบคุมฯ!H830</f>
        <v>0</v>
      </c>
      <c r="H97" s="1103">
        <f>+[2]ระบบการควบคุมฯ!I830+[2]ระบบการควบคุมฯ!J830</f>
        <v>0</v>
      </c>
      <c r="I97" s="1103">
        <f>+[2]ระบบการควบคุมฯ!K830+[2]ระบบการควบคุมฯ!L830</f>
        <v>0</v>
      </c>
      <c r="J97" s="1084">
        <f t="shared" ref="J97:J98" si="61">+F97-G97-H97-I97</f>
        <v>0</v>
      </c>
      <c r="K97" s="1084">
        <f>+[2]ระบบการควบคุมฯ!D969</f>
        <v>0</v>
      </c>
      <c r="L97" s="1084">
        <f>+[2]ระบบการควบคุมฯ!E969</f>
        <v>9620</v>
      </c>
      <c r="M97" s="1084">
        <f t="shared" si="58"/>
        <v>9620</v>
      </c>
      <c r="N97" s="1155">
        <f>+[2]ระบบการควบคุมฯ!G969+[2]ระบบการควบคุมฯ!H969</f>
        <v>0</v>
      </c>
      <c r="O97" s="1155">
        <f>+[2]ระบบการควบคุมฯ!I969+[2]ระบบการควบคุมฯ!J969</f>
        <v>0</v>
      </c>
      <c r="P97" s="1155">
        <f>+[2]ระบบการควบคุมฯ!K969+[2]ระบบการควบคุมฯ!L969</f>
        <v>9620</v>
      </c>
      <c r="Q97" s="1084">
        <f t="shared" si="59"/>
        <v>0</v>
      </c>
      <c r="R97" s="1066"/>
      <c r="S97" s="1066"/>
      <c r="T97" s="1066"/>
      <c r="U97" s="1066"/>
      <c r="V97" s="1066"/>
      <c r="W97" s="1066"/>
      <c r="X97" s="1066"/>
      <c r="Y97" s="1103">
        <f t="shared" ref="Y97:Z104" si="62">+R97+K97+D97</f>
        <v>0</v>
      </c>
      <c r="Z97" s="1103">
        <f t="shared" si="62"/>
        <v>9620</v>
      </c>
      <c r="AA97" s="1103">
        <f t="shared" si="49"/>
        <v>9620</v>
      </c>
      <c r="AB97" s="1103">
        <f t="shared" ref="AB97:AD104" si="63">+G97+N97+U97</f>
        <v>0</v>
      </c>
      <c r="AC97" s="1103">
        <f t="shared" si="63"/>
        <v>0</v>
      </c>
      <c r="AD97" s="1103">
        <f t="shared" si="63"/>
        <v>9620</v>
      </c>
      <c r="AE97" s="1103">
        <f t="shared" si="51"/>
        <v>0</v>
      </c>
      <c r="AF97" s="1084"/>
      <c r="AG97" s="1085" t="str">
        <f>+AG95</f>
        <v>กลุ่มบริหารงานบุคคล</v>
      </c>
    </row>
    <row r="98" spans="1:33" ht="98.4" x14ac:dyDescent="0.25">
      <c r="A98" s="1082" t="str">
        <f>+[2]ระบบการควบคุมฯ!A831</f>
        <v>2.4.10)</v>
      </c>
      <c r="B98" s="1112" t="str">
        <f>+[2]ระบบการควบคุมฯ!B831</f>
        <v>โครงการพัฒนาประสิทธิภาพการบริหารจัดการงานอำนวยการ 148,490 บาท  อนุมัติครั้งที่ 1    41,650 บาท รับโอนจากกลุ่มบุคคล 70,525 บาท ตรวจสอบภายใน 12,070 บาท</v>
      </c>
      <c r="C98" s="1111" t="str">
        <f t="shared" si="60"/>
        <v>ศธ04002/ว46832 ลว.17 ต.ค. 68 ครั้งที่ 7  2,000,000 บาท</v>
      </c>
      <c r="D98" s="1084">
        <f>+[2]ระบบการควบคุมฯ!D831</f>
        <v>0</v>
      </c>
      <c r="E98" s="1084">
        <f>+[2]ระบบการควบคุมฯ!E831</f>
        <v>19290</v>
      </c>
      <c r="F98" s="1084">
        <f>+[2]ระบบการควบคุมฯ!F831</f>
        <v>19290</v>
      </c>
      <c r="G98" s="1103">
        <f>+[2]ระบบการควบคุมฯ!G831+[2]ระบบการควบคุมฯ!H831</f>
        <v>0</v>
      </c>
      <c r="H98" s="1103">
        <f>+[2]ระบบการควบคุมฯ!I831+[2]ระบบการควบคุมฯ!J831</f>
        <v>0</v>
      </c>
      <c r="I98" s="1103">
        <f>+[2]ระบบการควบคุมฯ!K831+[2]ระบบการควบคุมฯ!L831</f>
        <v>19290</v>
      </c>
      <c r="J98" s="1084">
        <f t="shared" si="61"/>
        <v>0</v>
      </c>
      <c r="K98" s="1084">
        <f>+[2]ระบบการควบคุมฯ!D971</f>
        <v>0</v>
      </c>
      <c r="L98" s="1084">
        <f>+[2]ระบบการควบคุมฯ!E971</f>
        <v>211795</v>
      </c>
      <c r="M98" s="1084">
        <f t="shared" si="58"/>
        <v>211795</v>
      </c>
      <c r="N98" s="1155">
        <f>+[2]ระบบการควบคุมฯ!G971+[2]ระบบการควบคุมฯ!H971</f>
        <v>0</v>
      </c>
      <c r="O98" s="1155">
        <f>+[2]ระบบการควบคุมฯ!I971+[2]ระบบการควบคุมฯ!J971</f>
        <v>0</v>
      </c>
      <c r="P98" s="1155">
        <f>+[2]ระบบการควบคุมฯ!K971+[2]ระบบการควบคุมฯ!L971</f>
        <v>211795</v>
      </c>
      <c r="Q98" s="1084">
        <f t="shared" si="59"/>
        <v>0</v>
      </c>
      <c r="R98" s="1066"/>
      <c r="S98" s="1066"/>
      <c r="T98" s="1066"/>
      <c r="U98" s="1066"/>
      <c r="V98" s="1066"/>
      <c r="W98" s="1066"/>
      <c r="X98" s="1066"/>
      <c r="Y98" s="1103">
        <f t="shared" si="62"/>
        <v>0</v>
      </c>
      <c r="Z98" s="1103">
        <f t="shared" si="62"/>
        <v>231085</v>
      </c>
      <c r="AA98" s="1103">
        <f t="shared" si="49"/>
        <v>231085</v>
      </c>
      <c r="AB98" s="1103">
        <f t="shared" si="63"/>
        <v>0</v>
      </c>
      <c r="AC98" s="1103">
        <f t="shared" si="63"/>
        <v>0</v>
      </c>
      <c r="AD98" s="1103">
        <f t="shared" si="63"/>
        <v>231085</v>
      </c>
      <c r="AE98" s="1103">
        <f t="shared" si="51"/>
        <v>0</v>
      </c>
      <c r="AF98" s="1084"/>
      <c r="AG98" s="1085" t="s">
        <v>16</v>
      </c>
    </row>
    <row r="99" spans="1:33" ht="73.8" x14ac:dyDescent="0.25">
      <c r="A99" s="1082"/>
      <c r="B99" s="1112" t="str">
        <f>+[2]ระบบการควบคุมฯ!B972</f>
        <v>โครงการพัฒนาประสิทธิภาพการบริหารจัดการงานอำนวยการ 148,490 บาท  อนุมัติครั้งที่ 4    86,090 บาท</v>
      </c>
      <c r="C99" s="1111"/>
      <c r="D99" s="1084"/>
      <c r="E99" s="1084"/>
      <c r="F99" s="1084"/>
      <c r="G99" s="1103"/>
      <c r="H99" s="1103"/>
      <c r="I99" s="1103"/>
      <c r="J99" s="1084"/>
      <c r="K99" s="1084"/>
      <c r="L99" s="1084"/>
      <c r="M99" s="1084"/>
      <c r="N99" s="1155"/>
      <c r="O99" s="1155"/>
      <c r="P99" s="1155"/>
      <c r="Q99" s="1084"/>
      <c r="R99" s="1066"/>
      <c r="S99" s="1066"/>
      <c r="T99" s="1066"/>
      <c r="U99" s="1066"/>
      <c r="V99" s="1066"/>
      <c r="W99" s="1066"/>
      <c r="X99" s="1066"/>
      <c r="Y99" s="1103"/>
      <c r="Z99" s="1103"/>
      <c r="AA99" s="1103"/>
      <c r="AB99" s="1103"/>
      <c r="AC99" s="1103"/>
      <c r="AD99" s="1103"/>
      <c r="AE99" s="1103"/>
      <c r="AF99" s="1084"/>
      <c r="AG99" s="1085"/>
    </row>
    <row r="100" spans="1:33" ht="73.8" x14ac:dyDescent="0.25">
      <c r="A100" s="1082" t="str">
        <f>+[2]ระบบการควบคุมฯ!A832</f>
        <v>2.4.11)</v>
      </c>
      <c r="B100" s="1112" t="str">
        <f>+[2]ระบบการควบคุมฯ!B832</f>
        <v>โครงการพัฒนาระบบข้อมูลสารสนเทศ 30,000 บาท โอนไปประชุมเชิงปฏิบัติการสำนักงานเขตพื้นที่ 10,000 บาท</v>
      </c>
      <c r="C100" s="1111"/>
      <c r="D100" s="1084"/>
      <c r="E100" s="1084"/>
      <c r="F100" s="1084"/>
      <c r="G100" s="1103"/>
      <c r="H100" s="1103"/>
      <c r="I100" s="1103"/>
      <c r="J100" s="1084"/>
      <c r="K100" s="1084"/>
      <c r="L100" s="1084"/>
      <c r="M100" s="1084"/>
      <c r="N100" s="1155"/>
      <c r="O100" s="1155"/>
      <c r="P100" s="1155"/>
      <c r="Q100" s="1084"/>
      <c r="R100" s="1066"/>
      <c r="S100" s="1066"/>
      <c r="T100" s="1066"/>
      <c r="U100" s="1066"/>
      <c r="V100" s="1066"/>
      <c r="W100" s="1066"/>
      <c r="X100" s="1066"/>
      <c r="Y100" s="1103"/>
      <c r="Z100" s="1103"/>
      <c r="AA100" s="1103"/>
      <c r="AB100" s="1103"/>
      <c r="AC100" s="1103"/>
      <c r="AD100" s="1103"/>
      <c r="AE100" s="1103"/>
      <c r="AF100" s="1084"/>
      <c r="AG100" s="1085"/>
    </row>
    <row r="101" spans="1:33" ht="49.2" x14ac:dyDescent="0.25">
      <c r="A101" s="1082" t="str">
        <f>+[2]ระบบการควบคุมฯ!A833</f>
        <v>4)</v>
      </c>
      <c r="B101" s="1112" t="str">
        <f>+[2]ระบบการควบคุมฯ!B833</f>
        <v>โครงการเพิ่มประสิทธิภาพการบริหารจัดการศึกษา 800,000 บาท อนุมัติครั้งที่ 1 (400,000 บาท)</v>
      </c>
      <c r="C101" s="1111"/>
      <c r="D101" s="1084"/>
      <c r="E101" s="1084"/>
      <c r="F101" s="1084"/>
      <c r="G101" s="1103"/>
      <c r="H101" s="1103"/>
      <c r="I101" s="1103"/>
      <c r="J101" s="1084"/>
      <c r="K101" s="1084"/>
      <c r="L101" s="1084"/>
      <c r="M101" s="1084"/>
      <c r="N101" s="1155"/>
      <c r="O101" s="1155"/>
      <c r="P101" s="1155"/>
      <c r="Q101" s="1084"/>
      <c r="R101" s="1066"/>
      <c r="S101" s="1066"/>
      <c r="T101" s="1066"/>
      <c r="U101" s="1066"/>
      <c r="V101" s="1066"/>
      <c r="W101" s="1066"/>
      <c r="X101" s="1066"/>
      <c r="Y101" s="1103"/>
      <c r="Z101" s="1103"/>
      <c r="AA101" s="1103"/>
      <c r="AB101" s="1103"/>
      <c r="AC101" s="1103"/>
      <c r="AD101" s="1103"/>
      <c r="AE101" s="1103"/>
      <c r="AF101" s="1084"/>
      <c r="AG101" s="1085"/>
    </row>
    <row r="102" spans="1:33" ht="24.6" x14ac:dyDescent="0.25">
      <c r="A102" s="1082">
        <f>+[2]ระบบการควบคุมฯ!A834</f>
        <v>0</v>
      </c>
      <c r="B102" s="1112" t="str">
        <f>+[2]ระบบการควบคุมฯ!B834</f>
        <v>20004 68 00148 00000</v>
      </c>
      <c r="C102" s="1111"/>
      <c r="D102" s="1084"/>
      <c r="E102" s="1084"/>
      <c r="F102" s="1084"/>
      <c r="G102" s="1103"/>
      <c r="H102" s="1103"/>
      <c r="I102" s="1103"/>
      <c r="J102" s="1084"/>
      <c r="K102" s="1084"/>
      <c r="L102" s="1084"/>
      <c r="M102" s="1084"/>
      <c r="N102" s="1155"/>
      <c r="O102" s="1155"/>
      <c r="P102" s="1155"/>
      <c r="Q102" s="1084"/>
      <c r="R102" s="1066"/>
      <c r="S102" s="1066"/>
      <c r="T102" s="1066"/>
      <c r="U102" s="1066"/>
      <c r="V102" s="1066"/>
      <c r="W102" s="1066"/>
      <c r="X102" s="1066"/>
      <c r="Y102" s="1103"/>
      <c r="Z102" s="1103"/>
      <c r="AA102" s="1103"/>
      <c r="AB102" s="1103"/>
      <c r="AC102" s="1103"/>
      <c r="AD102" s="1103"/>
      <c r="AE102" s="1103"/>
      <c r="AF102" s="1084"/>
      <c r="AG102" s="1085"/>
    </row>
    <row r="103" spans="1:33" ht="123" x14ac:dyDescent="0.25">
      <c r="A103" s="1082" t="str">
        <f>+[2]ระบบการควบคุมฯ!A832</f>
        <v>2.4.11)</v>
      </c>
      <c r="B103" s="1112" t="str">
        <f>+[2]ระบบการควบคุมฯ!B832</f>
        <v>โครงการพัฒนาระบบข้อมูลสารสนเทศ 30,000 บาท โอนไปประชุมเชิงปฏิบัติการสำนักงานเขตพื้นที่ 10,000 บาท</v>
      </c>
      <c r="C103" s="1111" t="str">
        <f>+C98</f>
        <v>ศธ04002/ว46832 ลว.17 ต.ค. 68 ครั้งที่ 7  2,000,000 บาท</v>
      </c>
      <c r="D103" s="1084">
        <f>+[2]ระบบการควบคุมฯ!D832</f>
        <v>0</v>
      </c>
      <c r="E103" s="1084">
        <f>+[2]ระบบการควบคุมฯ!E832</f>
        <v>20000</v>
      </c>
      <c r="F103" s="1084">
        <f>+[2]ระบบการควบคุมฯ!F832</f>
        <v>20000</v>
      </c>
      <c r="G103" s="1103">
        <f>+[2]ระบบการควบคุมฯ!G832+[2]ระบบการควบคุมฯ!H832</f>
        <v>0</v>
      </c>
      <c r="H103" s="1103">
        <f>+[2]ระบบการควบคุมฯ!I832+[2]ระบบการควบคุมฯ!J832</f>
        <v>0</v>
      </c>
      <c r="I103" s="1103">
        <f>+[2]ระบบการควบคุมฯ!K832+[2]ระบบการควบคุมฯ!L832</f>
        <v>20000</v>
      </c>
      <c r="J103" s="1084">
        <f t="shared" ref="J103" si="64">+F103-G103-H103-I103</f>
        <v>0</v>
      </c>
      <c r="K103" s="1084">
        <f>+[2]ระบบการควบคุมฯ!D973</f>
        <v>0</v>
      </c>
      <c r="L103" s="1084">
        <f>+[2]ระบบการควบคุมฯ!E973</f>
        <v>0</v>
      </c>
      <c r="M103" s="1084">
        <f t="shared" si="58"/>
        <v>0</v>
      </c>
      <c r="N103" s="1155">
        <f>+[2]ระบบการควบคุมฯ!G973+[2]ระบบการควบคุมฯ!H973</f>
        <v>0</v>
      </c>
      <c r="O103" s="1155">
        <f>+[2]ระบบการควบคุมฯ!I973+[2]ระบบการควบคุมฯ!J973</f>
        <v>0</v>
      </c>
      <c r="P103" s="1155">
        <f>+[2]ระบบการควบคุมฯ!K973+[2]ระบบการควบคุมฯ!L973</f>
        <v>0</v>
      </c>
      <c r="Q103" s="1084">
        <f t="shared" si="59"/>
        <v>0</v>
      </c>
      <c r="R103" s="1066"/>
      <c r="S103" s="1066"/>
      <c r="T103" s="1066"/>
      <c r="U103" s="1066"/>
      <c r="V103" s="1066"/>
      <c r="W103" s="1066"/>
      <c r="X103" s="1066"/>
      <c r="Y103" s="1103">
        <f t="shared" si="62"/>
        <v>0</v>
      </c>
      <c r="Z103" s="1103">
        <f t="shared" si="62"/>
        <v>20000</v>
      </c>
      <c r="AA103" s="1103">
        <f t="shared" si="49"/>
        <v>20000</v>
      </c>
      <c r="AB103" s="1103">
        <f t="shared" si="63"/>
        <v>0</v>
      </c>
      <c r="AC103" s="1103">
        <f t="shared" si="63"/>
        <v>0</v>
      </c>
      <c r="AD103" s="1103">
        <f t="shared" si="63"/>
        <v>20000</v>
      </c>
      <c r="AE103" s="1103">
        <f t="shared" si="51"/>
        <v>0</v>
      </c>
      <c r="AF103" s="1084"/>
      <c r="AG103" s="1085" t="s">
        <v>243</v>
      </c>
    </row>
    <row r="104" spans="1:33" ht="73.8" x14ac:dyDescent="0.25">
      <c r="A104" s="1082" t="str">
        <f>+[2]ระบบการควบคุมฯ!A975</f>
        <v>2.4.12)</v>
      </c>
      <c r="B104" s="1112" t="str">
        <f>+[2]ระบบการควบคุมฯ!B975</f>
        <v>โครงการประชุมเชิงปฏิบัติการพัฒนาศักยภาพบุคลากรทางการศึกษาเพื่อขับเคลื่อนคุณภาพการศึกษาสู่องค์กรแห่งการแห่งการเรียนรู้</v>
      </c>
      <c r="C104" s="1111" t="str">
        <f>+[2]ระบบการควบคุมฯ!C975</f>
        <v>มติที่ประชุมเร่งรัดติดตาม 5 ส.ค.69</v>
      </c>
      <c r="D104" s="1084"/>
      <c r="E104" s="1051"/>
      <c r="F104" s="1051"/>
      <c r="G104" s="1051"/>
      <c r="H104" s="1051"/>
      <c r="I104" s="1051"/>
      <c r="J104" s="1084"/>
      <c r="K104" s="1084">
        <f>+[2]ระบบการควบคุมฯ!D974</f>
        <v>0</v>
      </c>
      <c r="L104" s="1084">
        <f>+[2]ระบบการควบคุมฯ!E975</f>
        <v>127853</v>
      </c>
      <c r="M104" s="1084">
        <f>SUM(K104:L104)</f>
        <v>127853</v>
      </c>
      <c r="N104" s="1084">
        <f>+[2]ระบบการควบคุมฯ!G975+[2]ระบบการควบคุมฯ!H975</f>
        <v>0</v>
      </c>
      <c r="O104" s="1103">
        <f>+[2]ระบบการควบคุมฯ!I975+[2]ระบบการควบคุมฯ!J975</f>
        <v>0</v>
      </c>
      <c r="P104" s="1103">
        <f>+[2]ระบบการควบคุมฯ!K975+[2]ระบบการควบคุมฯ!L975</f>
        <v>127853</v>
      </c>
      <c r="Q104" s="1103">
        <f>+[2]ระบบการควบคุมฯ!K975+[2]ระบบการควบคุมฯ!L975</f>
        <v>127853</v>
      </c>
      <c r="R104" s="1066"/>
      <c r="S104" s="1066"/>
      <c r="T104" s="1066"/>
      <c r="U104" s="1066"/>
      <c r="V104" s="1066"/>
      <c r="W104" s="1066"/>
      <c r="X104" s="1066"/>
      <c r="Y104" s="1103">
        <f t="shared" si="62"/>
        <v>0</v>
      </c>
      <c r="Z104" s="1103">
        <f t="shared" si="62"/>
        <v>127853</v>
      </c>
      <c r="AA104" s="1103">
        <f t="shared" si="49"/>
        <v>127853</v>
      </c>
      <c r="AB104" s="1103">
        <f t="shared" si="63"/>
        <v>0</v>
      </c>
      <c r="AC104" s="1103">
        <f t="shared" si="63"/>
        <v>0</v>
      </c>
      <c r="AD104" s="1103">
        <f t="shared" si="63"/>
        <v>127853</v>
      </c>
      <c r="AE104" s="1103">
        <f t="shared" si="51"/>
        <v>0</v>
      </c>
      <c r="AF104" s="1084"/>
      <c r="AG104" s="1085" t="s">
        <v>16</v>
      </c>
    </row>
    <row r="105" spans="1:33" ht="24.6" x14ac:dyDescent="0.25">
      <c r="A105" s="1176"/>
      <c r="B105" s="1177" t="s">
        <v>18</v>
      </c>
      <c r="C105" s="1178"/>
      <c r="D105" s="1179">
        <f t="shared" ref="D105:X105" si="65">+D10</f>
        <v>1122710</v>
      </c>
      <c r="E105" s="1179">
        <f t="shared" si="65"/>
        <v>227290</v>
      </c>
      <c r="F105" s="1179">
        <f t="shared" si="65"/>
        <v>1350000</v>
      </c>
      <c r="G105" s="1179">
        <f t="shared" si="65"/>
        <v>67355</v>
      </c>
      <c r="H105" s="1179">
        <f t="shared" si="65"/>
        <v>0</v>
      </c>
      <c r="I105" s="1179">
        <f t="shared" si="65"/>
        <v>1282645</v>
      </c>
      <c r="J105" s="1179">
        <f t="shared" si="65"/>
        <v>0</v>
      </c>
      <c r="K105" s="1179">
        <f t="shared" si="65"/>
        <v>2519790</v>
      </c>
      <c r="L105" s="1179">
        <f t="shared" si="65"/>
        <v>1622710</v>
      </c>
      <c r="M105" s="1179">
        <f t="shared" si="65"/>
        <v>4142500</v>
      </c>
      <c r="N105" s="1179">
        <f t="shared" si="65"/>
        <v>20045</v>
      </c>
      <c r="O105" s="1179">
        <f t="shared" si="65"/>
        <v>0</v>
      </c>
      <c r="P105" s="1179">
        <f t="shared" si="65"/>
        <v>4122455</v>
      </c>
      <c r="Q105" s="1179">
        <f t="shared" si="65"/>
        <v>127853</v>
      </c>
      <c r="R105" s="1179">
        <f t="shared" si="65"/>
        <v>0</v>
      </c>
      <c r="S105" s="1179">
        <f t="shared" si="65"/>
        <v>0</v>
      </c>
      <c r="T105" s="1179">
        <f t="shared" si="65"/>
        <v>0</v>
      </c>
      <c r="U105" s="1179">
        <f t="shared" si="65"/>
        <v>0</v>
      </c>
      <c r="V105" s="1179">
        <f t="shared" si="65"/>
        <v>0</v>
      </c>
      <c r="W105" s="1179">
        <f t="shared" si="65"/>
        <v>0</v>
      </c>
      <c r="X105" s="1179">
        <f t="shared" si="65"/>
        <v>0</v>
      </c>
      <c r="Y105" s="1179">
        <f t="shared" ref="Y105:AE105" si="66">+Y49</f>
        <v>3642500</v>
      </c>
      <c r="Z105" s="1179">
        <f t="shared" si="66"/>
        <v>1850000</v>
      </c>
      <c r="AA105" s="1179">
        <f t="shared" si="66"/>
        <v>5492500</v>
      </c>
      <c r="AB105" s="1179">
        <f t="shared" si="66"/>
        <v>87400</v>
      </c>
      <c r="AC105" s="1179">
        <f t="shared" si="66"/>
        <v>0</v>
      </c>
      <c r="AD105" s="1179">
        <f t="shared" si="66"/>
        <v>5405100</v>
      </c>
      <c r="AE105" s="1179">
        <f t="shared" si="66"/>
        <v>0</v>
      </c>
      <c r="AF105" s="1179"/>
      <c r="AG105" s="1180">
        <f>+AG49</f>
        <v>0</v>
      </c>
    </row>
    <row r="106" spans="1:33" ht="24.6" x14ac:dyDescent="0.25">
      <c r="A106" s="1181"/>
      <c r="B106" s="1182" t="s">
        <v>19</v>
      </c>
      <c r="C106" s="1086"/>
      <c r="D106" s="1183"/>
      <c r="E106" s="1184"/>
      <c r="F106" s="1185"/>
      <c r="G106" s="1186"/>
      <c r="H106" s="1187"/>
      <c r="I106" s="1183"/>
      <c r="J106" s="1188"/>
      <c r="K106" s="1188"/>
      <c r="L106" s="1188"/>
      <c r="M106" s="1188"/>
      <c r="N106" s="1188"/>
      <c r="O106" s="1188"/>
      <c r="P106" s="1188">
        <v>0</v>
      </c>
      <c r="Q106" s="1188"/>
      <c r="R106" s="1188"/>
      <c r="S106" s="1188"/>
      <c r="T106" s="1188"/>
      <c r="U106" s="1188"/>
      <c r="V106" s="1188"/>
      <c r="W106" s="1188"/>
      <c r="X106" s="1188"/>
      <c r="Y106" s="1256">
        <f>+Z105+Y105</f>
        <v>5492500</v>
      </c>
      <c r="Z106" s="1257"/>
      <c r="AA106" s="1188">
        <f>SUM(AB106:AE106)</f>
        <v>100</v>
      </c>
      <c r="AB106" s="1188">
        <f>+AB105*100/AA105</f>
        <v>1.5912608101957215</v>
      </c>
      <c r="AC106" s="1188">
        <f>+AC105*100/AA105</f>
        <v>0</v>
      </c>
      <c r="AD106" s="1188">
        <f>+AD105*100/AA105</f>
        <v>98.40873918980428</v>
      </c>
      <c r="AE106" s="1188">
        <f>+AE105*100/AA105</f>
        <v>0</v>
      </c>
      <c r="AF106" s="1188"/>
      <c r="AG106" s="1083"/>
    </row>
    <row r="107" spans="1:33" ht="24.6" x14ac:dyDescent="0.25">
      <c r="A107" s="1189"/>
      <c r="B107" s="1190"/>
      <c r="C107" s="1190"/>
      <c r="D107" s="1191"/>
      <c r="E107" s="1191"/>
      <c r="F107" s="1258" t="s">
        <v>104</v>
      </c>
      <c r="G107" s="1258"/>
      <c r="H107" s="1258"/>
      <c r="I107" s="1258"/>
      <c r="J107" s="1192"/>
      <c r="K107" s="1192"/>
      <c r="L107" s="1192"/>
      <c r="M107" s="1192"/>
      <c r="N107" s="1193" t="s">
        <v>244</v>
      </c>
      <c r="O107" s="1192"/>
      <c r="P107" s="1192"/>
      <c r="Q107" s="1192"/>
      <c r="R107" s="1192"/>
      <c r="S107" s="1192"/>
      <c r="T107" s="1192"/>
      <c r="U107" s="1192"/>
      <c r="V107" s="1192"/>
      <c r="W107" s="1192"/>
      <c r="X107" s="1192"/>
      <c r="Y107" s="1192"/>
      <c r="Z107" s="1192"/>
      <c r="AA107" s="1192"/>
      <c r="AB107" s="1192"/>
      <c r="AC107" s="1192"/>
      <c r="AD107" s="1192"/>
      <c r="AE107" s="1192"/>
      <c r="AF107" s="1192"/>
      <c r="AG107" s="1194"/>
    </row>
    <row r="108" spans="1:33" ht="24.6" x14ac:dyDescent="0.25">
      <c r="A108" s="1189"/>
      <c r="B108" s="1190"/>
      <c r="C108" s="1190"/>
      <c r="D108" s="1195"/>
      <c r="E108" s="1191"/>
      <c r="F108" s="1191"/>
      <c r="G108" s="1196"/>
      <c r="H108" s="1196"/>
      <c r="I108" s="1196"/>
      <c r="J108" s="1196"/>
      <c r="K108" s="1196"/>
      <c r="L108" s="1196"/>
      <c r="M108" s="1196"/>
      <c r="N108" s="1196"/>
      <c r="O108" s="1196"/>
      <c r="P108" s="1196"/>
      <c r="Q108" s="1196"/>
      <c r="R108" s="1196"/>
      <c r="S108" s="1196"/>
      <c r="T108" s="1196"/>
      <c r="U108" s="1196"/>
      <c r="V108" s="1196"/>
      <c r="W108" s="1196"/>
      <c r="X108" s="1196">
        <v>5142500</v>
      </c>
      <c r="Y108" s="1259" t="s">
        <v>265</v>
      </c>
      <c r="Z108" s="1259"/>
      <c r="AA108" s="1259"/>
      <c r="AB108" s="1259"/>
      <c r="AC108" s="1259"/>
      <c r="AD108" s="1196"/>
      <c r="AE108" s="1196"/>
      <c r="AF108" s="1196"/>
      <c r="AG108" s="1194"/>
    </row>
    <row r="109" spans="1:33" ht="24.6" x14ac:dyDescent="0.25">
      <c r="A109" s="1197" t="s">
        <v>105</v>
      </c>
      <c r="B109" s="1198"/>
      <c r="C109" s="1198"/>
      <c r="D109" s="1196"/>
      <c r="E109" s="1196"/>
      <c r="F109" s="1196"/>
      <c r="G109" s="1196"/>
      <c r="H109" s="1196"/>
      <c r="I109" s="1199"/>
      <c r="J109" s="1196"/>
      <c r="K109" s="1196"/>
      <c r="L109" s="1196"/>
      <c r="M109" s="1197" t="s">
        <v>237</v>
      </c>
      <c r="N109" s="1198"/>
      <c r="O109" s="1198"/>
      <c r="P109" s="1196"/>
      <c r="Q109" s="1196"/>
      <c r="R109" s="1196"/>
      <c r="S109" s="1196"/>
      <c r="T109" s="1196"/>
      <c r="U109" s="1196"/>
      <c r="V109" s="1196"/>
      <c r="W109" s="1196"/>
      <c r="X109" s="1196">
        <v>350000</v>
      </c>
      <c r="Y109" s="1200"/>
      <c r="Z109" s="1201"/>
      <c r="AA109" s="1202"/>
      <c r="AB109" s="1203"/>
      <c r="AC109" s="1204"/>
      <c r="AD109" s="1196"/>
      <c r="AE109" s="1196"/>
      <c r="AF109" s="1196"/>
      <c r="AG109" s="1194"/>
    </row>
    <row r="110" spans="1:33" ht="24.6" x14ac:dyDescent="0.25">
      <c r="A110" s="1205" t="s">
        <v>252</v>
      </c>
      <c r="B110" s="1205"/>
      <c r="C110" s="1204"/>
      <c r="D110" s="1196"/>
      <c r="E110" s="1196"/>
      <c r="F110" s="1196"/>
      <c r="G110" s="1196"/>
      <c r="H110" s="1196"/>
      <c r="I110" s="1196"/>
      <c r="J110" s="1196"/>
      <c r="K110" s="1196"/>
      <c r="L110" s="1196"/>
      <c r="M110" s="1205"/>
      <c r="N110" s="1205"/>
      <c r="O110" s="1204" t="s">
        <v>240</v>
      </c>
      <c r="P110" s="1196"/>
      <c r="Q110" s="1206" t="s">
        <v>20</v>
      </c>
      <c r="R110" s="1196"/>
      <c r="S110" s="1207" t="s">
        <v>106</v>
      </c>
      <c r="T110" s="1196" t="s">
        <v>107</v>
      </c>
      <c r="U110" s="1208"/>
      <c r="V110" s="1196"/>
      <c r="W110" s="1196"/>
      <c r="X110" s="1196"/>
      <c r="Y110" s="1209" t="s">
        <v>20</v>
      </c>
      <c r="Z110" s="1210"/>
      <c r="AA110" s="1211"/>
      <c r="AB110" s="1196" t="s">
        <v>102</v>
      </c>
      <c r="AC110" s="1211"/>
      <c r="AD110" s="1196"/>
      <c r="AE110" s="1196"/>
      <c r="AF110" s="1196"/>
      <c r="AG110" s="1194"/>
    </row>
    <row r="111" spans="1:33" ht="24.6" x14ac:dyDescent="0.25">
      <c r="A111" s="1197" t="s">
        <v>44</v>
      </c>
      <c r="B111" s="1212"/>
      <c r="C111" s="1198"/>
      <c r="D111" s="1196"/>
      <c r="E111" s="1196"/>
      <c r="F111" s="1196"/>
      <c r="G111" s="1196"/>
      <c r="H111" s="1196"/>
      <c r="I111" s="1196"/>
      <c r="J111" s="1213"/>
      <c r="K111" s="1213"/>
      <c r="L111" s="1213"/>
      <c r="M111" s="1197"/>
      <c r="N111" s="1212"/>
      <c r="O111" s="1198"/>
      <c r="P111" s="1214"/>
      <c r="Q111" s="1214"/>
      <c r="R111" s="1214"/>
      <c r="S111" s="1214"/>
      <c r="T111" s="1214"/>
      <c r="U111" s="1214"/>
      <c r="V111" s="1214"/>
      <c r="W111" s="1214"/>
      <c r="X111" s="1214"/>
      <c r="Y111" s="1214"/>
      <c r="Z111" s="1214"/>
      <c r="AA111" s="1214"/>
      <c r="AB111" s="1214" t="s">
        <v>293</v>
      </c>
      <c r="AC111" s="1214"/>
      <c r="AD111" s="1196"/>
      <c r="AE111" s="1213"/>
      <c r="AF111" s="1213"/>
      <c r="AG111" s="1194"/>
    </row>
  </sheetData>
  <mergeCells count="22">
    <mergeCell ref="A1:AG1"/>
    <mergeCell ref="A2:AG2"/>
    <mergeCell ref="A3:AG3"/>
    <mergeCell ref="A4:AG4"/>
    <mergeCell ref="A5:A8"/>
    <mergeCell ref="B5:B8"/>
    <mergeCell ref="D5:J5"/>
    <mergeCell ref="K5:Q5"/>
    <mergeCell ref="R5:X5"/>
    <mergeCell ref="Y5:AE5"/>
    <mergeCell ref="Y106:Z106"/>
    <mergeCell ref="F107:I107"/>
    <mergeCell ref="Y108:AC108"/>
    <mergeCell ref="AG5:AG8"/>
    <mergeCell ref="D6:D7"/>
    <mergeCell ref="E6:E7"/>
    <mergeCell ref="K6:K7"/>
    <mergeCell ref="L6:L7"/>
    <mergeCell ref="R6:R7"/>
    <mergeCell ref="S6:S7"/>
    <mergeCell ref="Y6:Y7"/>
    <mergeCell ref="Z6:Z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61FD6-8421-4ACD-85A0-6BE5757161F3}">
  <dimension ref="A1:I558"/>
  <sheetViews>
    <sheetView zoomScale="73" zoomScaleNormal="73" workbookViewId="0">
      <selection activeCell="D51" sqref="D51:H51"/>
    </sheetView>
  </sheetViews>
  <sheetFormatPr defaultRowHeight="13.8" x14ac:dyDescent="0.25"/>
  <cols>
    <col min="1" max="1" width="6.09765625" customWidth="1"/>
    <col min="2" max="2" width="21.59765625" customWidth="1"/>
    <col min="3" max="3" width="15.5" customWidth="1"/>
    <col min="4" max="4" width="10.296875" customWidth="1"/>
    <col min="7" max="7" width="14.296875" customWidth="1"/>
    <col min="9" max="9" width="12.8984375" customWidth="1"/>
  </cols>
  <sheetData>
    <row r="1" spans="1:9" ht="21" x14ac:dyDescent="0.6">
      <c r="A1" s="1285" t="s">
        <v>272</v>
      </c>
      <c r="B1" s="1285"/>
      <c r="C1" s="1285"/>
      <c r="D1" s="1285"/>
      <c r="E1" s="1285"/>
      <c r="F1" s="1285"/>
      <c r="G1" s="1285"/>
      <c r="H1" s="1285"/>
      <c r="I1" s="1285"/>
    </row>
    <row r="2" spans="1:9" ht="21" x14ac:dyDescent="0.6">
      <c r="A2" s="1285" t="s">
        <v>230</v>
      </c>
      <c r="B2" s="1285"/>
      <c r="C2" s="1285"/>
      <c r="D2" s="1285"/>
      <c r="E2" s="1285"/>
      <c r="F2" s="1285"/>
      <c r="G2" s="1285"/>
      <c r="H2" s="1285"/>
      <c r="I2" s="1285"/>
    </row>
    <row r="3" spans="1:9" ht="21" x14ac:dyDescent="0.6">
      <c r="A3" s="1285" t="s">
        <v>0</v>
      </c>
      <c r="B3" s="1285"/>
      <c r="C3" s="1285"/>
      <c r="D3" s="1285"/>
      <c r="E3" s="1285"/>
      <c r="F3" s="1285"/>
      <c r="G3" s="1285"/>
      <c r="H3" s="1285"/>
      <c r="I3" s="1285"/>
    </row>
    <row r="4" spans="1:9" ht="21" x14ac:dyDescent="0.55000000000000004">
      <c r="A4" s="333"/>
      <c r="B4" s="1286" t="str">
        <f>+[2]งบประจำและงบกลยุทธ์!A4</f>
        <v>ประจำเดือนกันยายน 2569</v>
      </c>
      <c r="C4" s="1286"/>
      <c r="D4" s="1286"/>
      <c r="E4" s="1286"/>
      <c r="F4" s="1286"/>
      <c r="G4" s="1286"/>
      <c r="H4" s="1286"/>
      <c r="I4" s="426" t="s">
        <v>108</v>
      </c>
    </row>
    <row r="5" spans="1:9" ht="42" x14ac:dyDescent="0.25">
      <c r="A5" s="84" t="s">
        <v>22</v>
      </c>
      <c r="B5" s="85" t="s">
        <v>23</v>
      </c>
      <c r="C5" s="26" t="s">
        <v>33</v>
      </c>
      <c r="D5" s="25" t="s">
        <v>21</v>
      </c>
      <c r="E5" s="27" t="s">
        <v>3</v>
      </c>
      <c r="F5" s="28" t="s">
        <v>256</v>
      </c>
      <c r="G5" s="27" t="s">
        <v>24</v>
      </c>
      <c r="H5" s="27" t="s">
        <v>5</v>
      </c>
      <c r="I5" s="29" t="s">
        <v>6</v>
      </c>
    </row>
    <row r="6" spans="1:9" ht="18.600000000000001" x14ac:dyDescent="0.25">
      <c r="A6" s="489" t="str">
        <f>+[2]ระบบการควบคุมฯ!A7</f>
        <v>ก</v>
      </c>
      <c r="B6" s="490" t="str">
        <f>+[2]ระบบการควบคุมฯ!B7</f>
        <v xml:space="preserve">แผนงานบุคลากรภาครัฐ </v>
      </c>
      <c r="C6" s="491" t="str">
        <f>+[2]ระบบการควบคุมฯ!C7 [2]ระบบการควบคุมฯ!C7</f>
        <v>20004 1400 0800</v>
      </c>
      <c r="D6" s="492">
        <f>+D7</f>
        <v>10891300</v>
      </c>
      <c r="E6" s="492">
        <f t="shared" ref="E6:H7" si="0">+E7</f>
        <v>0</v>
      </c>
      <c r="F6" s="492">
        <f t="shared" si="0"/>
        <v>0</v>
      </c>
      <c r="G6" s="492">
        <f t="shared" si="0"/>
        <v>10662934.68</v>
      </c>
      <c r="H6" s="492">
        <f t="shared" si="0"/>
        <v>228365.32000000039</v>
      </c>
      <c r="I6" s="493"/>
    </row>
    <row r="7" spans="1:9" ht="55.8" x14ac:dyDescent="0.25">
      <c r="A7" s="427">
        <f>+[2]ระบบการควบคุมฯ!A8</f>
        <v>1</v>
      </c>
      <c r="B7" s="88" t="str">
        <f>+[2]ระบบการควบคุมฯ!B8</f>
        <v>ผลผลิตรายการค่าใช้จ่ายบุคลากรภาครัฐ ยกระดับคุณภาพการศึกษาและการเรียนรู้ตลอดชีวิต</v>
      </c>
      <c r="C7" s="88" t="str">
        <f>+[2]ระบบการควบคุมฯ!C8</f>
        <v>20004 1400 0800</v>
      </c>
      <c r="D7" s="89">
        <f>+D8</f>
        <v>10891300</v>
      </c>
      <c r="E7" s="89">
        <f t="shared" si="0"/>
        <v>0</v>
      </c>
      <c r="F7" s="89">
        <f t="shared" si="0"/>
        <v>0</v>
      </c>
      <c r="G7" s="89">
        <f t="shared" si="0"/>
        <v>10662934.68</v>
      </c>
      <c r="H7" s="89">
        <f t="shared" si="0"/>
        <v>228365.32000000039</v>
      </c>
      <c r="I7" s="90"/>
    </row>
    <row r="8" spans="1:9" ht="55.8" x14ac:dyDescent="0.25">
      <c r="A8" s="98">
        <f>+[2]ระบบการควบคุมฯ!A10</f>
        <v>1.1000000000000001</v>
      </c>
      <c r="B8" s="30" t="str">
        <f>+[2]ระบบการควบคุมฯ!B10</f>
        <v>กิจกรรมค่าใช้จ่ายบุคลากรภาครัฐของสำนักงานคณะกรรมการการศึกษาขั้นพื้นฐาน</v>
      </c>
      <c r="C8" s="31" t="str">
        <f>+[2]ระบบการควบคุมฯ!C10</f>
        <v>20004 69 79456 00000</v>
      </c>
      <c r="D8" s="99">
        <f>+D9+D13+D20</f>
        <v>10891300</v>
      </c>
      <c r="E8" s="99">
        <f t="shared" ref="E8:H8" si="1">+E9+E13+E20</f>
        <v>0</v>
      </c>
      <c r="F8" s="99">
        <f t="shared" si="1"/>
        <v>0</v>
      </c>
      <c r="G8" s="99">
        <f t="shared" si="1"/>
        <v>10662934.68</v>
      </c>
      <c r="H8" s="99">
        <f t="shared" si="1"/>
        <v>228365.32000000039</v>
      </c>
      <c r="I8" s="91"/>
    </row>
    <row r="9" spans="1:9" ht="18.600000000000001" x14ac:dyDescent="0.25">
      <c r="A9" s="92"/>
      <c r="B9" s="112" t="str">
        <f>+[2]ระบบการควบคุมฯ!B12</f>
        <v>งบบุคลากร ค่าจ้างชั่วคราว  6911130</v>
      </c>
      <c r="C9" s="32" t="str">
        <f>+[2]ระบบการควบคุมฯ!C12</f>
        <v>20004 14000800 1000000</v>
      </c>
      <c r="D9" s="93">
        <f>+D10+D11</f>
        <v>1988700</v>
      </c>
      <c r="E9" s="93">
        <f t="shared" ref="E9:H9" si="2">+E10+E11</f>
        <v>0</v>
      </c>
      <c r="F9" s="93">
        <f t="shared" si="2"/>
        <v>0</v>
      </c>
      <c r="G9" s="93">
        <f t="shared" si="2"/>
        <v>1832731.06</v>
      </c>
      <c r="H9" s="93">
        <f t="shared" si="2"/>
        <v>155968.93999999994</v>
      </c>
      <c r="I9" s="94"/>
    </row>
    <row r="10" spans="1:9" ht="55.8" x14ac:dyDescent="0.25">
      <c r="A10" s="95" t="str">
        <f>+[2]ระบบการควบคุมฯ!A13</f>
        <v>1.2.1</v>
      </c>
      <c r="B10" s="35" t="e">
        <f>+[2]ระบบการควบคุมฯ!_Hlk231936231</f>
        <v>#NAME?</v>
      </c>
      <c r="C10" s="47" t="str">
        <f>+[2]ระบบการควบคุมฯ!C13</f>
        <v>ศธ 04002/ว9361 ลว. 4 มิ.ย. 69 ครั้งที่ 691</v>
      </c>
      <c r="D10" s="96">
        <f>+[2]ระบบการควบคุมฯ!F13</f>
        <v>1988700</v>
      </c>
      <c r="E10" s="96">
        <f>+[2]ระบบการควบคุมฯ!G13+[2]ระบบการควบคุมฯ!H13</f>
        <v>0</v>
      </c>
      <c r="F10" s="96">
        <f>+[2]ระบบการควบคุมฯ!I13+[2]ระบบการควบคุมฯ!J13</f>
        <v>0</v>
      </c>
      <c r="G10" s="96">
        <f>+[2]ระบบการควบคุมฯ!K13+[2]ระบบการควบคุมฯ!L13</f>
        <v>1832731.06</v>
      </c>
      <c r="H10" s="97">
        <f>+D10-E10-F10-G10</f>
        <v>155968.93999999994</v>
      </c>
      <c r="I10" s="37" t="s">
        <v>14</v>
      </c>
    </row>
    <row r="11" spans="1:9" ht="55.8" x14ac:dyDescent="0.25">
      <c r="A11" s="95" t="str">
        <f>+[2]ระบบการควบคุมฯ!A14</f>
        <v>1.2.2</v>
      </c>
      <c r="B11" s="35" t="str">
        <f>+[2]ระบบการควบคุมฯ!B14</f>
        <v xml:space="preserve"> ค่าจ้างชั่วคราว จำนวน 26 อัตรา จำนวน 1 เดือน (สิงหาคม 2569) 497,200 บาท</v>
      </c>
      <c r="C11" s="47" t="str">
        <f>+[2]ระบบการควบคุมฯ!C14</f>
        <v>ศธ 04002/ว13660 ลว. 6 ส.ค. 69 ครั้งที่ 830</v>
      </c>
      <c r="D11" s="96"/>
      <c r="E11" s="96">
        <f>+[2]ระบบการควบคุมฯ!G14+[2]ระบบการควบคุมฯ!H14</f>
        <v>0</v>
      </c>
      <c r="F11" s="96">
        <f>+[2]ระบบการควบคุมฯ!I14+[2]ระบบการควบคุมฯ!J14</f>
        <v>0</v>
      </c>
      <c r="G11" s="96">
        <f>+[2]ระบบการควบคุมฯ!K14+[2]ระบบการควบคุมฯ!L14</f>
        <v>0</v>
      </c>
      <c r="H11" s="97">
        <f>+D11-E11-F11-G11</f>
        <v>0</v>
      </c>
      <c r="I11" s="37" t="s">
        <v>14</v>
      </c>
    </row>
    <row r="12" spans="1:9" ht="55.8" x14ac:dyDescent="0.25">
      <c r="A12" s="95" t="str">
        <f>+[2]ระบบการควบคุมฯ!A15</f>
        <v>1.2.3</v>
      </c>
      <c r="B12" s="35" t="str">
        <f>+[2]ระบบการควบคุมฯ!B15</f>
        <v xml:space="preserve"> ค่าจ้างชั่วคราว จำนวน 26 อัตรา จำนวน 1 เดือน (กันยายน 2569) 497,200 บาท</v>
      </c>
      <c r="C12" s="47" t="str">
        <f>+[2]ระบบการควบคุมฯ!C15</f>
        <v>ศธ 04002/ว16102 ลว. 10  ก.ย. 69 ครั้งที่ 910</v>
      </c>
      <c r="D12" s="96"/>
      <c r="E12" s="96">
        <f>+[2]ระบบการควบคุมฯ!G15+[2]ระบบการควบคุมฯ!H15</f>
        <v>0</v>
      </c>
      <c r="F12" s="96">
        <f>+[2]ระบบการควบคุมฯ!I15+[2]ระบบการควบคุมฯ!J15</f>
        <v>0</v>
      </c>
      <c r="G12" s="96">
        <f>+[2]ระบบการควบคุมฯ!K15+[2]ระบบการควบคุมฯ!L15</f>
        <v>0</v>
      </c>
      <c r="H12" s="97">
        <f>+D12-E12-F12-G12</f>
        <v>0</v>
      </c>
      <c r="I12" s="37" t="s">
        <v>14</v>
      </c>
    </row>
    <row r="13" spans="1:9" ht="18.600000000000001" x14ac:dyDescent="0.25">
      <c r="A13" s="92"/>
      <c r="B13" s="112" t="str">
        <f>+[2]ระบบการควบคุมฯ!B16</f>
        <v>งบบุคลากร  6911150</v>
      </c>
      <c r="C13" s="32" t="str">
        <f>+[2]ระบบการควบคุมฯ!C16</f>
        <v>20004 14000800 1000000</v>
      </c>
      <c r="D13" s="93">
        <f>SUM(D14:D18)</f>
        <v>6863000</v>
      </c>
      <c r="E13" s="93">
        <f t="shared" ref="E13:H13" si="3">SUM(E14:E18)</f>
        <v>0</v>
      </c>
      <c r="F13" s="93">
        <f t="shared" si="3"/>
        <v>0</v>
      </c>
      <c r="G13" s="93">
        <f t="shared" si="3"/>
        <v>6820497.5199999996</v>
      </c>
      <c r="H13" s="93">
        <f t="shared" si="3"/>
        <v>42502.480000000447</v>
      </c>
      <c r="I13" s="94"/>
    </row>
    <row r="14" spans="1:9" ht="55.8" x14ac:dyDescent="0.25">
      <c r="A14" s="95" t="str">
        <f>+[2]ระบบการควบคุมฯ!A18</f>
        <v>1.1.1</v>
      </c>
      <c r="B14" s="35" t="str">
        <f>+[2]ระบบการควบคุมฯ!B18</f>
        <v>ค่าตอบแทนพนักงานราชการ 22 อัตรา  5 เดือน(ต.ค.68 - ก.พ 69) 2,895,000 บาท</v>
      </c>
      <c r="C14" s="47" t="str">
        <f>+[2]ระบบการควบคุมฯ!C18</f>
        <v>ศธ 04002/ว46528 ลว.14 ต.ค.68 ครั้งที่ 2</v>
      </c>
      <c r="D14" s="96">
        <f>+[2]ระบบการควบคุมฯ!F18</f>
        <v>6863000</v>
      </c>
      <c r="E14" s="96">
        <f>+[2]ระบบการควบคุมฯ!G18+[2]ระบบการควบคุมฯ!H18</f>
        <v>0</v>
      </c>
      <c r="F14" s="96">
        <f>+[2]ระบบการควบคุมฯ!I18+[2]ระบบการควบคุมฯ!J18</f>
        <v>0</v>
      </c>
      <c r="G14" s="96">
        <f>+[2]ระบบการควบคุมฯ!K18+[2]ระบบการควบคุมฯ!L18</f>
        <v>6820497.5199999996</v>
      </c>
      <c r="H14" s="97">
        <f>+D14-E14-F14-G14</f>
        <v>42502.480000000447</v>
      </c>
      <c r="I14" s="37" t="s">
        <v>14</v>
      </c>
    </row>
    <row r="15" spans="1:9" ht="93" x14ac:dyDescent="0.25">
      <c r="A15" s="95" t="str">
        <f>+[2]ระบบการควบคุมฯ!A19</f>
        <v>1.1.1.1</v>
      </c>
      <c r="B15" s="35" t="str">
        <f>+[2]ระบบการควบคุมฯ!B19</f>
        <v>ค่าตอบแทนพนักงานราชการ 22 อัตรา เงินเลื่อนค่าตอบแทนพนักงานราชการประจำปี จำนวน 5 เดือน (ตุลาคม 2568 -กุมภาพันธ์ 2569) 116,000 บาท</v>
      </c>
      <c r="C15" s="47" t="str">
        <f>+[2]ระบบการควบคุมฯ!C19</f>
        <v>ศธ 04002/ว50977 ลว. 22 ธ.ค.68 ครั้งที่ 172</v>
      </c>
      <c r="D15" s="96"/>
      <c r="E15" s="96"/>
      <c r="F15" s="96"/>
      <c r="G15" s="96"/>
      <c r="H15" s="97"/>
      <c r="I15" s="37"/>
    </row>
    <row r="16" spans="1:9" ht="55.8" x14ac:dyDescent="0.25">
      <c r="A16" s="95" t="str">
        <f>+[2]ระบบการควบคุมฯ!A20</f>
        <v>1.1.1.2</v>
      </c>
      <c r="B16" s="35" t="str">
        <f>+[2]ระบบการควบคุมฯ!B20</f>
        <v xml:space="preserve">ค่าตอบแทนพนักงานราชการ 22 อัตรา 5 เดือน (มีค-กค 69) 2,965,000 บาท </v>
      </c>
      <c r="C16" s="428" t="str">
        <f>+[2]ระบบการควบคุมฯ!C20</f>
        <v>ศธ 04002/ว4964 ลว. 23 มีค 69 ครั้งที่ 386</v>
      </c>
      <c r="D16" s="96"/>
      <c r="E16" s="96"/>
      <c r="F16" s="96"/>
      <c r="G16" s="96"/>
      <c r="H16" s="97"/>
      <c r="I16" s="37"/>
    </row>
    <row r="17" spans="1:9" ht="37.200000000000003" x14ac:dyDescent="0.25">
      <c r="A17" s="95" t="str">
        <f>+[2]ระบบการควบคุมฯ!A21</f>
        <v>1.1.1.3</v>
      </c>
      <c r="B17" s="36" t="str">
        <f>+[2]ระบบการควบคุมฯ!B21</f>
        <v xml:space="preserve">ค่าตอบแทนพนักงานราชการ 21 อัตรา  (ส.ค.69) 317,000 บาท </v>
      </c>
      <c r="C17" s="47" t="str">
        <f>+[2]ระบบการควบคุมฯ!C21</f>
        <v>ศธ 04002/ว13456 ลว. 4 ส.ค.69 ครั้งที่ 808</v>
      </c>
      <c r="D17" s="96">
        <f>+[2]ระบบการควบคุมฯ!F23</f>
        <v>0</v>
      </c>
      <c r="E17" s="96">
        <f>+[2]ระบบการควบคุมฯ!G23+[2]ระบบการควบคุมฯ!H23</f>
        <v>0</v>
      </c>
      <c r="F17" s="96">
        <f>+[2]ระบบการควบคุมฯ!I23+[2]ระบบการควบคุมฯ!J23</f>
        <v>0</v>
      </c>
      <c r="G17" s="96">
        <f>+[2]ระบบการควบคุมฯ!K23+[2]ระบบการควบคุมฯ!L23</f>
        <v>0</v>
      </c>
      <c r="H17" s="97">
        <f>+D17-E17-F17-G17</f>
        <v>0</v>
      </c>
      <c r="I17" s="37"/>
    </row>
    <row r="18" spans="1:9" ht="37.200000000000003" x14ac:dyDescent="0.25">
      <c r="A18" s="95" t="str">
        <f>+[2]ระบบการควบคุมฯ!A22</f>
        <v>1.1.1.4</v>
      </c>
      <c r="B18" s="36" t="str">
        <f>+[2]ระบบการควบคุมฯ!B22</f>
        <v xml:space="preserve">ค่าตอบแทนพนักงานราชการ 21 อัตรา  (ก.ย.69)570,000 บาท </v>
      </c>
      <c r="C18" s="47" t="str">
        <f>+[2]ระบบการควบคุมฯ!C22</f>
        <v>ศธ 04002/ว16100 ลว. 10 ก.ย. 69 ครั้งที่ 909</v>
      </c>
      <c r="D18" s="96">
        <f>+[2]ระบบการควบคุมฯ!F24</f>
        <v>0</v>
      </c>
      <c r="E18" s="96">
        <f>+[2]ระบบการควบคุมฯ!G24+[2]ระบบการควบคุมฯ!H24</f>
        <v>0</v>
      </c>
      <c r="F18" s="96">
        <f>+[2]ระบบการควบคุมฯ!I24+[2]ระบบการควบคุมฯ!J24</f>
        <v>0</v>
      </c>
      <c r="G18" s="96">
        <f>+[2]ระบบการควบคุมฯ!K24+[2]ระบบการควบคุมฯ!L24</f>
        <v>0</v>
      </c>
      <c r="H18" s="97">
        <f>+D18-E18-F18-G18</f>
        <v>0</v>
      </c>
      <c r="I18" s="37"/>
    </row>
    <row r="19" spans="1:9" ht="18.600000000000001" x14ac:dyDescent="0.25">
      <c r="A19" s="95"/>
      <c r="B19" s="35"/>
      <c r="C19" s="47"/>
      <c r="D19" s="96"/>
      <c r="E19" s="96"/>
      <c r="F19" s="96"/>
      <c r="G19" s="96"/>
      <c r="H19" s="97"/>
      <c r="I19" s="37"/>
    </row>
    <row r="20" spans="1:9" ht="18.600000000000001" x14ac:dyDescent="0.25">
      <c r="A20" s="92">
        <f>+[2]ระบบการควบคุมฯ!A27</f>
        <v>0</v>
      </c>
      <c r="B20" s="112" t="str">
        <f>+[2]ระบบการควบคุมฯ!B27</f>
        <v xml:space="preserve"> งบดำเนินงาน 6911220</v>
      </c>
      <c r="C20" s="32" t="str">
        <f>+[2]ระบบการควบคุมฯ!C27</f>
        <v>20004 1420 0800 2000000</v>
      </c>
      <c r="D20" s="93">
        <f>SUM(D21:D30)</f>
        <v>2039600</v>
      </c>
      <c r="E20" s="93">
        <f>SUM(E21:E30)</f>
        <v>0</v>
      </c>
      <c r="F20" s="93">
        <f>SUM(F21:F30)</f>
        <v>0</v>
      </c>
      <c r="G20" s="93">
        <f>SUM(G21:G30)</f>
        <v>2009706.1</v>
      </c>
      <c r="H20" s="93">
        <f>SUM(H21:H30)</f>
        <v>29893.899999999994</v>
      </c>
      <c r="I20" s="94"/>
    </row>
    <row r="21" spans="1:9" ht="93" x14ac:dyDescent="0.25">
      <c r="A21" s="95" t="str">
        <f>+[2]ระบบการควบคุมฯ!A29</f>
        <v>1.1.2</v>
      </c>
      <c r="B21" s="35" t="str">
        <f>+[2]ระบบการควบคุมฯ!B29</f>
        <v>เงินสมทบกองทุนประกันสังคมพนักงานราชการ 22 อัตรา (ต.ค.68 - ก.ย.69)/เงินสมทบกองทุนทดแทน 12 เดือน (มค 68 - ธค 69) 85,000+24,000(109,000 บาท)</v>
      </c>
      <c r="C21" s="47" t="str">
        <f>+[2]ระบบการควบคุมฯ!C29</f>
        <v>ศธ 04002/ว46528 ลว.14 ต.ค.68 ครั้งที่ 2</v>
      </c>
      <c r="D21" s="96">
        <f>+[2]ระบบการควบคุมฯ!F29</f>
        <v>239800</v>
      </c>
      <c r="E21" s="96">
        <f>+[2]ระบบการควบคุมฯ!G29+[2]ระบบการควบคุมฯ!H29</f>
        <v>0</v>
      </c>
      <c r="F21" s="96">
        <f>+[2]ระบบการควบคุมฯ!I29+[2]ระบบการควบคุมฯ!J29</f>
        <v>0</v>
      </c>
      <c r="G21" s="96">
        <f>+[2]ระบบการควบคุมฯ!K29+[2]ระบบการควบคุมฯ!L29</f>
        <v>219341</v>
      </c>
      <c r="H21" s="97">
        <f>+D21-E21-F21-G21</f>
        <v>20459</v>
      </c>
      <c r="I21" s="37" t="s">
        <v>14</v>
      </c>
    </row>
    <row r="22" spans="1:9" ht="55.8" x14ac:dyDescent="0.25">
      <c r="A22" s="95" t="str">
        <f>+[2]ระบบการควบคุมฯ!A30</f>
        <v>1.1.2.1</v>
      </c>
      <c r="B22" s="35" t="str">
        <f>+[2]ระบบการควบคุมฯ!B30</f>
        <v>เงินสมทบกองทุนประกันสังคม จำนวน 2 เดือน  ( ม.ค.-กพ.69) 4,600</v>
      </c>
      <c r="C22" s="47" t="str">
        <f>+[2]ระบบการควบคุมฯ!C30</f>
        <v>ศธ 04002/ว658 ลว.16 มค 69 ครั้งที่ 227</v>
      </c>
      <c r="D22" s="96"/>
      <c r="E22" s="96"/>
      <c r="F22" s="96"/>
      <c r="G22" s="96"/>
      <c r="H22" s="97"/>
      <c r="I22" s="37"/>
    </row>
    <row r="23" spans="1:9" ht="55.8" x14ac:dyDescent="0.25">
      <c r="A23" s="95" t="str">
        <f>+[2]ระบบการควบคุมฯ!A31</f>
        <v>1.1.2.2</v>
      </c>
      <c r="B23" s="35" t="str">
        <f>+[2]ระบบการควบคุมฯ!B31</f>
        <v>เงินสมทบกองทุนประกันสังคม จำนวน 5 เดือน  (มี.ค.69 - ก.ค. 2569) 100,000 บาท</v>
      </c>
      <c r="C23" s="47" t="str">
        <f>+[2]ระบบการควบคุมฯ!C31</f>
        <v>ศธ 04002/ว4964 ลว. 23 มีค 69 ครั้งที่ 386</v>
      </c>
      <c r="D23" s="96"/>
      <c r="E23" s="96"/>
      <c r="F23" s="96"/>
      <c r="G23" s="96"/>
      <c r="H23" s="97"/>
      <c r="I23" s="37"/>
    </row>
    <row r="24" spans="1:9" ht="55.8" x14ac:dyDescent="0.25">
      <c r="A24" s="95" t="str">
        <f>+[2]ระบบการควบคุมฯ!A32</f>
        <v>1.1.2.3</v>
      </c>
      <c r="B24" s="35" t="str">
        <f>+[2]ระบบการควบคุมฯ!B32</f>
        <v>เงินสมทบกองทุนประกันสังคมพนักงานราชการ จำนวน 2 เดือน  ( ส.ค. - กย 69) 7,200 บาท</v>
      </c>
      <c r="C24" s="47" t="str">
        <f>+[2]ระบบการควบคุมฯ!C32</f>
        <v>ศธ 04002/ว13456 ลว. 4 ส.ค. 69 ครั้งที่ 808</v>
      </c>
      <c r="D24" s="96"/>
      <c r="E24" s="96"/>
      <c r="F24" s="96"/>
      <c r="G24" s="96"/>
      <c r="H24" s="97"/>
      <c r="I24" s="37"/>
    </row>
    <row r="25" spans="1:9" ht="55.8" x14ac:dyDescent="0.25">
      <c r="A25" s="95" t="str">
        <f>+[2]ระบบการควบคุมฯ!A33</f>
        <v>1.1.2.4</v>
      </c>
      <c r="B25" s="35" t="str">
        <f>+[2]ระบบการควบคุมฯ!B33</f>
        <v>เงินสมทบกองทุนประกันสังคมพนักงานราชการ   (  กย 69) 19,000 บาท</v>
      </c>
      <c r="C25" s="47" t="str">
        <f>+[2]ระบบการควบคุมฯ!C33</f>
        <v>ศธ 04002/ว16100 ลว. 10 ก.ย. 69 ครั้งที่ 909</v>
      </c>
      <c r="D25" s="96"/>
      <c r="E25" s="96"/>
      <c r="F25" s="96"/>
      <c r="G25" s="96"/>
      <c r="H25" s="97"/>
      <c r="I25" s="37"/>
    </row>
    <row r="26" spans="1:9" ht="111.6" x14ac:dyDescent="0.25">
      <c r="A26" s="95" t="str">
        <f>+[2]ระบบการควบคุมฯ!A34</f>
        <v>1.1.3</v>
      </c>
      <c r="B26" s="36" t="str">
        <f>+[2]ระบบการควบคุมฯ!B34</f>
        <v>เงินสมทบกองทุนประกันสังคม ค่าจ้างชั่วคราว จำนวน 2 เดือน (มิถุนายน - กรกฎาคม 2569 และรายการเงินสมทบกองทุนเงินทดแทน จำนวน 7 เดือน (มิถุนายน - ธันวาคม 2569) 52800 บาท</v>
      </c>
      <c r="C26" s="47" t="str">
        <f>+[2]ระบบการควบคุมฯ!C34</f>
        <v>ศธ 04002/ว9361 ลว. 4 มิ.ย. 69 ครั้งที่ 691</v>
      </c>
      <c r="D26" s="96">
        <f>+[2]ระบบการควบคุมฯ!F34</f>
        <v>98400</v>
      </c>
      <c r="E26" s="96">
        <f>+[2]ระบบการควบคุมฯ!G34+[2]ระบบการควบคุมฯ!H34</f>
        <v>0</v>
      </c>
      <c r="F26" s="96">
        <f>+[2]ระบบการควบคุมฯ!I34+[2]ระบบการควบคุมฯ!J34</f>
        <v>0</v>
      </c>
      <c r="G26" s="96">
        <f>+[2]ระบบการควบคุมฯ!K34+[2]ระบบการควบคุมฯ!L34</f>
        <v>88965.1</v>
      </c>
      <c r="H26" s="97">
        <f>+D26-E26-F26-G26</f>
        <v>9434.8999999999942</v>
      </c>
      <c r="I26" s="37"/>
    </row>
    <row r="27" spans="1:9" ht="55.8" x14ac:dyDescent="0.25">
      <c r="A27" s="95" t="str">
        <f>+[2]ระบบการควบคุมฯ!A35</f>
        <v>1.1.3.1</v>
      </c>
      <c r="B27" s="36" t="str">
        <f>+[2]ระบบการควบคุมฯ!B35</f>
        <v>เงินสมทบกองทุนประกันสังคม ค่าจ้างชั่วคราว จำนวน 1 เดือน (สิงหาคม 2569) 22800 บาท</v>
      </c>
      <c r="C27" s="47" t="str">
        <f>+[2]ระบบการควบคุมฯ!C35</f>
        <v>ศธ 04002/ว13660 ลว. 6 ส.ค. 69 ครั้งที่ 830</v>
      </c>
      <c r="D27" s="96"/>
      <c r="E27" s="96"/>
      <c r="F27" s="96"/>
      <c r="G27" s="96"/>
      <c r="H27" s="97"/>
      <c r="I27" s="37"/>
    </row>
    <row r="28" spans="1:9" ht="55.8" x14ac:dyDescent="0.25">
      <c r="A28" s="95" t="str">
        <f>+[2]ระบบการควบคุมฯ!A36</f>
        <v>1.1.3.2</v>
      </c>
      <c r="B28" s="36" t="str">
        <f>+[2]ระบบการควบคุมฯ!B36</f>
        <v>เงินสมทบกองทุนประกันสังคม ค่าจ้างชั่วคราว จำนวน 1 เดือน (กันยายน 2569) 22800 บาท</v>
      </c>
      <c r="C28" s="47" t="str">
        <f>+[2]ระบบการควบคุมฯ!C36</f>
        <v>ศธ 04002/ว16102 ลว. 10  ก.ย. 69 ครั้งที่ 910</v>
      </c>
      <c r="D28" s="96"/>
      <c r="E28" s="96"/>
      <c r="F28" s="96"/>
      <c r="G28" s="96"/>
      <c r="H28" s="97"/>
      <c r="I28" s="37"/>
    </row>
    <row r="29" spans="1:9" ht="55.8" x14ac:dyDescent="0.25">
      <c r="A29" s="95" t="str">
        <f>+[2]ระบบการควบคุมฯ!A39</f>
        <v>1.1.4</v>
      </c>
      <c r="B29" s="35" t="str">
        <f>+[2]ระบบการควบคุมฯ!B39</f>
        <v xml:space="preserve">ค่าเช่าบ้าน  (ตุลาคม  2568 - กพ. 2569) ครั้งที่ 1 741,200 บาท </v>
      </c>
      <c r="C29" s="47" t="str">
        <f>+[2]ระบบการควบคุมฯ!C39</f>
        <v>ศธ 04002/ว48512 ลว 11 พ.ย.2025 โอนครั้งที่ 65</v>
      </c>
      <c r="D29" s="96">
        <f>+[2]ระบบการควบคุมฯ!F39</f>
        <v>1701400</v>
      </c>
      <c r="E29" s="96">
        <f>+[2]ระบบการควบคุมฯ!G39+[2]ระบบการควบคุมฯ!H39</f>
        <v>0</v>
      </c>
      <c r="F29" s="96">
        <f>+[2]ระบบการควบคุมฯ!I39+[2]ระบบการควบคุมฯ!J39</f>
        <v>0</v>
      </c>
      <c r="G29" s="96">
        <f>+[2]ระบบการควบคุมฯ!K39+[2]ระบบการควบคุมฯ!L39</f>
        <v>1701400</v>
      </c>
      <c r="H29" s="97">
        <f>+D29-E29-F29-G29</f>
        <v>0</v>
      </c>
      <c r="I29" s="37" t="s">
        <v>14</v>
      </c>
    </row>
    <row r="30" spans="1:9" ht="55.8" x14ac:dyDescent="0.25">
      <c r="A30" s="95" t="str">
        <f>+[2]ระบบการควบคุมฯ!A40</f>
        <v>1.1.4.1</v>
      </c>
      <c r="B30" s="35" t="str">
        <f>+[2]ระบบการควบคุมฯ!B40</f>
        <v>ค่าเช่าบ้าน ครั้งที่ 2  ระยะเวลา  5 เดือน (มีนาคม - กรกฎาคม 2569) 744,900 บาท</v>
      </c>
      <c r="C30" s="47" t="str">
        <f>+[2]ระบบการควบคุมฯ!C40</f>
        <v>ศธ 04002/ว5379 ลว. 30 มี.ค. 69 ครั้งที่ 404</v>
      </c>
      <c r="D30" s="96"/>
      <c r="E30" s="96"/>
      <c r="F30" s="96"/>
      <c r="G30" s="96"/>
      <c r="H30" s="97"/>
      <c r="I30" s="37"/>
    </row>
    <row r="31" spans="1:9" ht="37.200000000000003" x14ac:dyDescent="0.25">
      <c r="A31" s="95" t="str">
        <f>+[2]ระบบการควบคุมฯ!A41</f>
        <v>1.1.4.2</v>
      </c>
      <c r="B31" s="35" t="str">
        <f>+[2]ระบบการควบคุมฯ!B41</f>
        <v>ค่าเช่าบ้านครั้งที่ 3 (ส.ค.-ก.ย. 69) จำนวนเงิน 215,300 บาท</v>
      </c>
      <c r="C31" s="47" t="str">
        <f>+[2]ระบบการควบคุมฯ!C41</f>
        <v>ก.ย. 69 ครั้งที่ 916</v>
      </c>
      <c r="D31" s="96"/>
      <c r="E31" s="96"/>
      <c r="F31" s="96"/>
      <c r="G31" s="96"/>
      <c r="H31" s="97"/>
      <c r="I31" s="37"/>
    </row>
    <row r="32" spans="1:9" ht="37.200000000000003" x14ac:dyDescent="0.25">
      <c r="A32" s="489" t="str">
        <f>+[2]ระบบการควบคุมฯ!A44</f>
        <v>ข</v>
      </c>
      <c r="B32" s="490" t="str">
        <f>+[2]ระบบการควบคุมฯ!B44</f>
        <v xml:space="preserve">แผนงานยุทธศาสตร์พัฒนาคุณภาพการศึกษาและการเรียนรู้ </v>
      </c>
      <c r="C32" s="491" t="str">
        <f>+[2]ระบบการควบคุมฯ!C44</f>
        <v>20004 3300</v>
      </c>
      <c r="D32" s="492">
        <f>+D33+D68+D89+D186+D199+D234</f>
        <v>25196992</v>
      </c>
      <c r="E32" s="492">
        <f>+E33+E68+E89+E186+E199+E234</f>
        <v>702756.5</v>
      </c>
      <c r="F32" s="492">
        <f>+F33+F68+F89+F186+F199+F234</f>
        <v>0</v>
      </c>
      <c r="G32" s="492">
        <f>+G33+G68+G89+G186+G199+G234</f>
        <v>24494210.41</v>
      </c>
      <c r="H32" s="492">
        <f>+H33+H68+H89+H186+H199+H234</f>
        <v>25.090000000025611</v>
      </c>
      <c r="I32" s="492">
        <f>+I33+I89</f>
        <v>0</v>
      </c>
    </row>
    <row r="33" spans="1:9" ht="37.200000000000003" x14ac:dyDescent="0.25">
      <c r="A33" s="429" t="str">
        <f>+[5]งบสพฐ!A31</f>
        <v>2.1.4</v>
      </c>
      <c r="B33" s="361" t="str">
        <f>+[2]ระบบการควบคุมฯ!B50</f>
        <v>โครงการพัฒนาหลักสูตรกระบวนการเรียนการสอน การวัดและประเมินผล</v>
      </c>
      <c r="C33" s="361" t="str">
        <f>+[2]ระบบการควบคุมฯ!C50</f>
        <v>20004 3320 3300 2000000</v>
      </c>
      <c r="D33" s="362">
        <f>+D34+D37+D42+D47+D51+D55+D62+D65</f>
        <v>40000</v>
      </c>
      <c r="E33" s="362">
        <f t="shared" ref="E33:H33" si="4">+E34+E37+E42+E47+E51+E55+E62+E65</f>
        <v>0</v>
      </c>
      <c r="F33" s="362">
        <f t="shared" si="4"/>
        <v>0</v>
      </c>
      <c r="G33" s="362">
        <f t="shared" si="4"/>
        <v>40000</v>
      </c>
      <c r="H33" s="362">
        <f t="shared" si="4"/>
        <v>0</v>
      </c>
      <c r="I33" s="363"/>
    </row>
    <row r="34" spans="1:9" ht="55.8" x14ac:dyDescent="0.25">
      <c r="A34" s="98">
        <f>+[2]ระบบการควบคุมฯ!A53</f>
        <v>1.1000000000000001</v>
      </c>
      <c r="B34" s="30" t="str">
        <f>+[2]ระบบการควบคุมฯ!B53</f>
        <v>กิจกรรมการส่งเสริมและพัฒนาระบบการประกันคุณภาพภายในสถานศึกษา</v>
      </c>
      <c r="C34" s="31" t="str">
        <f>+[2]ระบบการควบคุมฯ!C53</f>
        <v>20004 69 00015 00000</v>
      </c>
      <c r="D34" s="99">
        <f>+D35</f>
        <v>4000</v>
      </c>
      <c r="E34" s="99">
        <f t="shared" ref="E34:H34" si="5">+E35</f>
        <v>0</v>
      </c>
      <c r="F34" s="99">
        <f t="shared" si="5"/>
        <v>0</v>
      </c>
      <c r="G34" s="99">
        <f t="shared" si="5"/>
        <v>4000</v>
      </c>
      <c r="H34" s="99">
        <f t="shared" si="5"/>
        <v>0</v>
      </c>
      <c r="I34" s="91"/>
    </row>
    <row r="35" spans="1:9" ht="37.200000000000003" x14ac:dyDescent="0.25">
      <c r="A35" s="92"/>
      <c r="B35" s="33" t="str">
        <f>+[2]ระบบการควบคุมฯ!B54</f>
        <v>งบดำเนินงาน   69112xx</v>
      </c>
      <c r="C35" s="34" t="str">
        <f>+[2]ระบบการควบคุมฯ!C54</f>
        <v>20004 3320 3300 2000000</v>
      </c>
      <c r="D35" s="93">
        <f>SUM(D36)</f>
        <v>4000</v>
      </c>
      <c r="E35" s="93">
        <f t="shared" ref="E35:I35" si="6">SUM(E36)</f>
        <v>0</v>
      </c>
      <c r="F35" s="93">
        <f t="shared" si="6"/>
        <v>0</v>
      </c>
      <c r="G35" s="93">
        <f t="shared" si="6"/>
        <v>4000</v>
      </c>
      <c r="H35" s="93">
        <f t="shared" si="6"/>
        <v>0</v>
      </c>
      <c r="I35" s="93">
        <f t="shared" si="6"/>
        <v>0</v>
      </c>
    </row>
    <row r="36" spans="1:9" ht="67.8" customHeight="1" x14ac:dyDescent="0.25">
      <c r="A36" s="95" t="str">
        <f>+[2]ระบบการควบคุมฯ!A55</f>
        <v>1.1.1</v>
      </c>
      <c r="B36" s="36" t="str">
        <f>+[2]ระบบการควบคุมฯ!B55</f>
        <v>สนับสนุนการคัดเลือกสถานศึกษาเพื่อรับรางวัล IQA AWARD ประจำปีการศึกษา 2568</v>
      </c>
      <c r="C36" s="47" t="str">
        <f>+[2]ระบบการควบคุมฯ!C55</f>
        <v>ศธ 04002/ว7915  ลว. 11 พ.ค. 69 โอนครั้งที่ 526</v>
      </c>
      <c r="D36" s="96">
        <f>+[2]ระบบการควบคุมฯ!F55</f>
        <v>4000</v>
      </c>
      <c r="E36" s="96">
        <f>+[2]ระบบการควบคุมฯ!G55+[2]ระบบการควบคุมฯ!H55</f>
        <v>0</v>
      </c>
      <c r="F36" s="96"/>
      <c r="G36" s="96">
        <f>+[2]ระบบการควบคุมฯ!K55+[2]ระบบการควบคุมฯ!L55</f>
        <v>4000</v>
      </c>
      <c r="H36" s="97">
        <f>+D36-E36-F36-G36</f>
        <v>0</v>
      </c>
      <c r="I36" s="37" t="s">
        <v>42</v>
      </c>
    </row>
    <row r="37" spans="1:9" ht="55.8" x14ac:dyDescent="0.25">
      <c r="A37" s="98">
        <f>+[2]ระบบการควบคุมฯ!A59</f>
        <v>1.2</v>
      </c>
      <c r="B37" s="30" t="str">
        <f>+[2]ระบบการควบคุมฯ!B59</f>
        <v>กิจกรรมการยกระดับผลการทดสอบทางการศึกษาระดับชาติที่สอดคล้องกับบริบทพื้นที่</v>
      </c>
      <c r="C37" s="31" t="str">
        <f>+[2]ระบบการควบคุมฯ!C59</f>
        <v>20004 69 00040 00000</v>
      </c>
      <c r="D37" s="99">
        <f>+D38</f>
        <v>36000</v>
      </c>
      <c r="E37" s="99">
        <f>+E38</f>
        <v>0</v>
      </c>
      <c r="F37" s="99">
        <f>+F38</f>
        <v>0</v>
      </c>
      <c r="G37" s="99">
        <f>+G38</f>
        <v>36000</v>
      </c>
      <c r="H37" s="99">
        <f>+H38</f>
        <v>0</v>
      </c>
      <c r="I37" s="91"/>
    </row>
    <row r="38" spans="1:9" ht="37.200000000000003" x14ac:dyDescent="0.25">
      <c r="A38" s="92"/>
      <c r="B38" s="33" t="str">
        <f>+[2]ระบบการควบคุมฯ!B60</f>
        <v>งบดำเนินงาน   69112xx</v>
      </c>
      <c r="C38" s="34" t="str">
        <f>+[2]ระบบการควบคุมฯ!C60</f>
        <v>20004 3320 3300 2000000</v>
      </c>
      <c r="D38" s="93">
        <f>SUM(D39:D41)</f>
        <v>36000</v>
      </c>
      <c r="E38" s="93">
        <f t="shared" ref="E38:H38" si="7">SUM(E39:E41)</f>
        <v>0</v>
      </c>
      <c r="F38" s="93">
        <f t="shared" si="7"/>
        <v>0</v>
      </c>
      <c r="G38" s="93">
        <f t="shared" si="7"/>
        <v>36000</v>
      </c>
      <c r="H38" s="93">
        <f t="shared" si="7"/>
        <v>0</v>
      </c>
      <c r="I38" s="94"/>
    </row>
    <row r="39" spans="1:9" ht="244.2" customHeight="1" x14ac:dyDescent="0.25">
      <c r="A39" s="95" t="str">
        <f>+[2]ระบบการควบคุมฯ!A61</f>
        <v>1.2.1</v>
      </c>
      <c r="B39" s="35" t="str">
        <f>+[2]ระบบการควบคุมฯ!B61</f>
        <v>ค่าใช้จ่ายในการดำเนินโครงการการประเมินความสามารถด้านการอ่านของผู้เรียน (RT) ชั้นประถมศึกษาปีที่ 1 ปีการศึกษา 2568 จำนวนเงิน 15,540.00 บาท และค่าใช้จ่ายในการดำเนินโครงการการประเมินคุณภาพผู้เรียน (NT) ชั้นประถมศึกษาปีที่ 3 ปีการศึกษา 2568 สำหรับโรงเรียนตามโครงการพระราชดำริ สมเด็จพระกนิษฐาธิราชเจ้า กรมสมเด็จพระเทพรัตนราชสุดาฯ สยามบรมราชกุมารี โรงเรียนกองทุนการศึกษาและโรงเรียนทั่วไป จำนวน 14,660 บาท</v>
      </c>
      <c r="C39" s="36" t="str">
        <f>+[2]ระบบการควบคุมฯ!C61</f>
        <v>ศธ 04002/ว777  ลว. 19 มค 69 โอนครั้งที่ 230 จำนวนเงิน 30,200 บาท</v>
      </c>
      <c r="D39" s="96">
        <f>+[2]ระบบการควบคุมฯ!F61</f>
        <v>30200</v>
      </c>
      <c r="E39" s="96">
        <f>+[2]ระบบการควบคุมฯ!G61+[2]ระบบการควบคุมฯ!H61</f>
        <v>0</v>
      </c>
      <c r="F39" s="96">
        <f>+[2]ระบบการควบคุมฯ!I61+[2]ระบบการควบคุมฯ!J61</f>
        <v>0</v>
      </c>
      <c r="G39" s="96">
        <f>+[2]ระบบการควบคุมฯ!K61+[2]ระบบการควบคุมฯ!L61</f>
        <v>30200</v>
      </c>
      <c r="H39" s="97">
        <f>+D39-E39-F39-G39</f>
        <v>0</v>
      </c>
      <c r="I39" s="37" t="s">
        <v>42</v>
      </c>
    </row>
    <row r="40" spans="1:9" ht="93" x14ac:dyDescent="0.25">
      <c r="A40" s="95" t="str">
        <f>+[2]ระบบการควบคุมฯ!A62</f>
        <v>1.2.2</v>
      </c>
      <c r="B40" s="35" t="str">
        <f>+[2]ระบบการควบคุมฯ!B62</f>
        <v xml:space="preserve">ค่าใช้จ่ายในการดำเนินการคัดเลือกนักเรียนและสถานศึกษาเพื่อรับรางวัลพระราชทาน ระดับการศึกษาขั้นพื้นฐาน ประจำปีการศึกษา 2569 (ระดับสำนักงานเขตพื้นที่การศึกษา)  </v>
      </c>
      <c r="C40" s="36" t="str">
        <f>+[2]ระบบการควบคุมฯ!C62</f>
        <v>ศธ 04002/ว13341 ลว. 3 ส.ค 69 โอนครั้งที่ 800</v>
      </c>
      <c r="D40" s="96">
        <f>+[2]ระบบการควบคุมฯ!F62</f>
        <v>5000</v>
      </c>
      <c r="E40" s="96">
        <f>+[2]ระบบการควบคุมฯ!G62+[2]ระบบการควบคุมฯ!H62</f>
        <v>0</v>
      </c>
      <c r="F40" s="96">
        <f>+[2]ระบบการควบคุมฯ!I62+[2]ระบบการควบคุมฯ!J62</f>
        <v>0</v>
      </c>
      <c r="G40" s="96">
        <f>+[2]ระบบการควบคุมฯ!K62+[2]ระบบการควบคุมฯ!L62</f>
        <v>5000</v>
      </c>
      <c r="H40" s="97">
        <f>+D40-E40-F40-G40</f>
        <v>0</v>
      </c>
      <c r="I40" s="37" t="s">
        <v>12</v>
      </c>
    </row>
    <row r="41" spans="1:9" ht="148.80000000000001" x14ac:dyDescent="0.25">
      <c r="A41" s="95" t="str">
        <f>+[2]ระบบการควบคุมฯ!A63</f>
        <v>1.2.3</v>
      </c>
      <c r="B41" s="35" t="str">
        <f>+[2]ระบบการควบคุมฯ!B63</f>
        <v xml:space="preserve">ค่าใช้จ่ายในการเดินทางเข้าร่วมการประชุมเชิงปฏิบัติการพัฒนาศักยภาพศึกษานิเทศก์ด้านการประเมินการเรียนรู้และการประกันคุณภาพภายในสถานศึกษาโดยการประยุกต์ใช้ปัญญาประดิษฐ์ ระหว่างวันที่ 23 – 26 สิงหาคม 2569 ณ โรงแรมริเวอร์ไซด์ กรุงเทพหานคร  </v>
      </c>
      <c r="C41" s="36" t="str">
        <f>+[2]ระบบการควบคุมฯ!C63</f>
        <v>ศธ 04002/ว13562 ลว. 3 ส.ค 69 โอนครั้งที่ 822</v>
      </c>
      <c r="D41" s="96">
        <f>+[2]ระบบการควบคุมฯ!F63</f>
        <v>800</v>
      </c>
      <c r="E41" s="96">
        <f>+[2]ระบบการควบคุมฯ!G63+[2]ระบบการควบคุมฯ!H63</f>
        <v>0</v>
      </c>
      <c r="F41" s="96">
        <f>+[2]ระบบการควบคุมฯ!I63+[2]ระบบการควบคุมฯ!J63</f>
        <v>0</v>
      </c>
      <c r="G41" s="96">
        <f>+[2]ระบบการควบคุมฯ!K63+[2]ระบบการควบคุมฯ!L63</f>
        <v>800</v>
      </c>
      <c r="H41" s="97">
        <f>+D41-E41-F41-G41</f>
        <v>0</v>
      </c>
      <c r="I41" s="37" t="s">
        <v>42</v>
      </c>
    </row>
    <row r="42" spans="1:9" ht="55.8" x14ac:dyDescent="0.25">
      <c r="A42" s="98">
        <f>+[2]ระบบการควบคุมฯ!A68</f>
        <v>1.3</v>
      </c>
      <c r="B42" s="30" t="str">
        <f>+[2]ระบบการควบคุมฯ!B68</f>
        <v>กิจกรรมการขับเคลื่อนการจัดการเรียนรู้วิทยาการคำนวณและการออกแบบเทคโนโลยี</v>
      </c>
      <c r="C42" s="30" t="str">
        <f>+[2]ระบบการควบคุมฯ!C68</f>
        <v>20004 69 00075 00000</v>
      </c>
      <c r="D42" s="99">
        <f>+D43</f>
        <v>0</v>
      </c>
      <c r="E42" s="99">
        <f>+E43</f>
        <v>0</v>
      </c>
      <c r="F42" s="99">
        <f>+F43</f>
        <v>0</v>
      </c>
      <c r="G42" s="99">
        <f>+G43</f>
        <v>0</v>
      </c>
      <c r="H42" s="99">
        <f>+H43</f>
        <v>0</v>
      </c>
      <c r="I42" s="91"/>
    </row>
    <row r="43" spans="1:9" ht="18.600000000000001" x14ac:dyDescent="0.25">
      <c r="A43" s="92"/>
      <c r="B43" s="112" t="str">
        <f>+[2]ระบบการควบคุมฯ!B69</f>
        <v>งบดำเนินงาน   6911200</v>
      </c>
      <c r="C43" s="32" t="str">
        <f>+[2]ระบบการควบคุมฯ!C69</f>
        <v>20004 3320 3300 2000000</v>
      </c>
      <c r="D43" s="93">
        <f>SUM(D44:D46)</f>
        <v>0</v>
      </c>
      <c r="E43" s="93">
        <f t="shared" ref="E43:H43" si="8">SUM(E44:E46)</f>
        <v>0</v>
      </c>
      <c r="F43" s="93">
        <f t="shared" si="8"/>
        <v>0</v>
      </c>
      <c r="G43" s="93">
        <f t="shared" si="8"/>
        <v>0</v>
      </c>
      <c r="H43" s="93">
        <f t="shared" si="8"/>
        <v>0</v>
      </c>
      <c r="I43" s="94"/>
    </row>
    <row r="44" spans="1:9" ht="55.8" x14ac:dyDescent="0.25">
      <c r="A44" s="95" t="str">
        <f>+[2]ระบบการควบคุมฯ!A70</f>
        <v>1.3.1</v>
      </c>
      <c r="B44" s="35">
        <f>+[2]ระบบการควบคุมฯ!B70</f>
        <v>0</v>
      </c>
      <c r="C44" s="35">
        <f>+[2]ระบบการควบคุมฯ!C70</f>
        <v>0</v>
      </c>
      <c r="D44" s="96"/>
      <c r="E44" s="96"/>
      <c r="F44" s="96"/>
      <c r="G44" s="96"/>
      <c r="H44" s="97">
        <f>+D44-E44-F44-G44</f>
        <v>0</v>
      </c>
      <c r="I44" s="37" t="s">
        <v>42</v>
      </c>
    </row>
    <row r="45" spans="1:9" ht="390.6" x14ac:dyDescent="0.25">
      <c r="A45" s="95" t="str">
        <f>+[2]ระบบการควบคุมฯ!A71</f>
        <v>1.3.2</v>
      </c>
      <c r="B45" s="35" t="str">
        <f>+[2]ระบบการควบคุมฯ!B71</f>
        <v>ค่าใช้จ่ายในการดำเนินโครงการประเมินความสามารถด้านการอ่านของผู้เรียน (RT) ชั้นประถมศึกษาปีที่ 1 ปีการศึกษา 2566  จำนวนเงิน 18,440.-บาท  (หนึ่งหมื่นแปดพันสี่ร้อยสี่สิบบาทถ้วน)    ให้กลุ่มนิเทศติดตามและประเมินผลการจัดการศึกษา และตามบันทึกกลุ่มนโยบายและแผน(ที่ ศธ 04087/128 ลงวันที่ 17 มกราคม 2567) แจ้งการจัดสรรงบประมาณ เป็นค่าใช้จ่ายดำเนินโครงการประเมินคุณภาพผู้เรียน (NT) ชั้นประถมศึกษาปีที่ 3 ปีการศึกษา 2566 สำหรับโรงเรียนตามโครงการพระราชดำริสมเด็จพระกนิษฐาธิราชเจ้า กรมสมเด็จพระเทพรัตนราชสุดาฯ สยามบรมราชกุมารีและโรงเรียนทั่วไป จำนวนเงิน 18,640.-บาท  (หนึ่งหมื่นแปดพันหกร้อยสี่สิบบาทถ้วน) ให้กลุ่มนิเทศ</v>
      </c>
      <c r="C45" s="35" t="str">
        <f>+[2]ระบบการควบคุมฯ!C71</f>
        <v>ศธ 04002/ว2439 ลว. 17 มค 67 โอนครั้งที่ 139</v>
      </c>
      <c r="D45" s="96"/>
      <c r="E45" s="96"/>
      <c r="F45" s="96"/>
      <c r="G45" s="96"/>
      <c r="H45" s="97">
        <f>+D45-E45-F45-G45</f>
        <v>0</v>
      </c>
      <c r="I45" s="37" t="s">
        <v>42</v>
      </c>
    </row>
    <row r="46" spans="1:9" ht="74.400000000000006" x14ac:dyDescent="0.25">
      <c r="A46" s="95" t="str">
        <f>+[2]ระบบการควบคุมฯ!A72</f>
        <v>1.1.3</v>
      </c>
      <c r="B46" s="35" t="str">
        <f>+[2]ระบบการควบคุมฯ!B72</f>
        <v>ค่าใช้จ่ายในการสนับสนุนการขับเคลื่อนการยกระดับคุณภาพการเสริมสร้างสมรรถนะผู้เรียนตามแนวทางการประเมินนานาชาติ (PISA)</v>
      </c>
      <c r="C46" s="35" t="str">
        <f>+[2]ระบบการควบคุมฯ!C72</f>
        <v>ศธ 04002/ว3556  ลว. 15 สค 67 โอนครั้งที่ 324</v>
      </c>
      <c r="D46" s="96"/>
      <c r="E46" s="96"/>
      <c r="F46" s="96"/>
      <c r="G46" s="96"/>
      <c r="H46" s="97">
        <f>+D46-E46-F46-G46</f>
        <v>0</v>
      </c>
      <c r="I46" s="37" t="s">
        <v>42</v>
      </c>
    </row>
    <row r="47" spans="1:9" ht="55.8" x14ac:dyDescent="0.25">
      <c r="A47" s="98">
        <f>+[2]ระบบการควบคุมฯ!A75</f>
        <v>1.4</v>
      </c>
      <c r="B47" s="30" t="str">
        <f>+[2]ระบบการควบคุมฯ!B75</f>
        <v>กิจกรรมการพัฒนาระบบธนาคารหน่วยกิต และผลคะแนนการเรียนเฉลี่ยสะสม</v>
      </c>
      <c r="C47" s="30" t="str">
        <f>+[2]ระบบการควบคุมฯ!C75</f>
        <v>20004 69 00088 00000</v>
      </c>
      <c r="D47" s="99">
        <f>+D48</f>
        <v>0</v>
      </c>
      <c r="E47" s="99">
        <f>+E48</f>
        <v>0</v>
      </c>
      <c r="F47" s="99">
        <f>+F48</f>
        <v>0</v>
      </c>
      <c r="G47" s="99">
        <f>+G48</f>
        <v>0</v>
      </c>
      <c r="H47" s="99">
        <f>+H48</f>
        <v>0</v>
      </c>
      <c r="I47" s="91"/>
    </row>
    <row r="48" spans="1:9" ht="37.200000000000003" x14ac:dyDescent="0.25">
      <c r="A48" s="92"/>
      <c r="B48" s="112" t="str">
        <f>+[2]ระบบการควบคุมฯ!B76</f>
        <v>งบรายจ่ายอื่น   6911500</v>
      </c>
      <c r="C48" s="33" t="str">
        <f>+[4]งบสพฐ!C48</f>
        <v>20004 3720 1000 2000000</v>
      </c>
      <c r="D48" s="93">
        <f>SUM(D49:D50)</f>
        <v>0</v>
      </c>
      <c r="E48" s="93">
        <f>SUM(E49:E50)</f>
        <v>0</v>
      </c>
      <c r="F48" s="93">
        <f>SUM(F49:F50)</f>
        <v>0</v>
      </c>
      <c r="G48" s="93">
        <f>SUM(G49:G50)</f>
        <v>0</v>
      </c>
      <c r="H48" s="93">
        <f>SUM(H49:H50)</f>
        <v>0</v>
      </c>
      <c r="I48" s="94"/>
    </row>
    <row r="49" spans="1:9" ht="74.400000000000006" x14ac:dyDescent="0.25">
      <c r="A49" s="95" t="str">
        <f>+[2]ระบบการควบคุมฯ!A77</f>
        <v>1.4.1</v>
      </c>
      <c r="B49" s="35" t="str">
        <f>+[2]ระบบการควบคุมฯ!B77</f>
        <v xml:space="preserve">ค่าใช้จ่ายในการนิเทศ กำกับ ติดตามการจัดการเรียนรู้วิทยาการคำนวณและการออกแบบเทคโนโลยี (CODING) </v>
      </c>
      <c r="C49" s="38" t="str">
        <f>+[2]ระบบการควบคุมฯ!C77</f>
        <v>ศธ 04002/ว2345 ลว.11 มิย 67 โอนครั้งที่ 118</v>
      </c>
      <c r="D49" s="96"/>
      <c r="E49" s="96"/>
      <c r="F49" s="96"/>
      <c r="G49" s="96"/>
      <c r="H49" s="97">
        <f>+D49-E49-F49-G49</f>
        <v>0</v>
      </c>
      <c r="I49" s="37" t="s">
        <v>61</v>
      </c>
    </row>
    <row r="50" spans="1:9" ht="18.600000000000001" hidden="1" x14ac:dyDescent="0.25">
      <c r="A50" s="95"/>
      <c r="B50" s="35"/>
      <c r="C50" s="38"/>
      <c r="D50" s="96">
        <f>+[2]ระบบการควบคุมฯ!F78</f>
        <v>0</v>
      </c>
      <c r="E50" s="96">
        <f>+[2]ระบบการควบคุมฯ!G78+[2]ระบบการควบคุมฯ!H78</f>
        <v>0</v>
      </c>
      <c r="F50" s="96">
        <f>+[2]ระบบการควบคุมฯ!I78+[2]ระบบการควบคุมฯ!J78</f>
        <v>0</v>
      </c>
      <c r="G50" s="96">
        <f>+[2]ระบบการควบคุมฯ!K78+[2]ระบบการควบคุมฯ!L78</f>
        <v>0</v>
      </c>
      <c r="H50" s="97">
        <f>+D50-E50-F50-G50</f>
        <v>0</v>
      </c>
      <c r="I50" s="37"/>
    </row>
    <row r="51" spans="1:9" ht="55.8" x14ac:dyDescent="0.25">
      <c r="A51" s="98">
        <f>+[2]ระบบการควบคุมฯ!A79</f>
        <v>1.5</v>
      </c>
      <c r="B51" s="39" t="str">
        <f>+[2]ระบบการควบคุมฯ!B79</f>
        <v>กิจกรรมส่งเสริมและพัฒนาศักยภาพตามพหุปัญญาระดับการศึกษาขั้นพื้นฐาน</v>
      </c>
      <c r="C51" s="40" t="str">
        <f>+[2]ระบบการควบคุมฯ!C79</f>
        <v>20004 69 00107 00000</v>
      </c>
      <c r="D51" s="99">
        <f>+D52</f>
        <v>0</v>
      </c>
      <c r="E51" s="99">
        <f t="shared" ref="E51:H51" si="9">+E52</f>
        <v>0</v>
      </c>
      <c r="F51" s="99">
        <f t="shared" si="9"/>
        <v>0</v>
      </c>
      <c r="G51" s="99">
        <f t="shared" si="9"/>
        <v>0</v>
      </c>
      <c r="H51" s="99">
        <f t="shared" si="9"/>
        <v>0</v>
      </c>
      <c r="I51" s="30"/>
    </row>
    <row r="52" spans="1:9" ht="37.200000000000003" x14ac:dyDescent="0.25">
      <c r="A52" s="92"/>
      <c r="B52" s="114" t="str">
        <f>+[2]ระบบการควบคุมฯ!B80</f>
        <v>งบรายจ่ายอื่น   6911500</v>
      </c>
      <c r="C52" s="40" t="str">
        <f>+[2]ระบบการควบคุมฯ!C80</f>
        <v>20004 31003100 5000007</v>
      </c>
      <c r="D52" s="93">
        <f>SUM(D53:D54)</f>
        <v>0</v>
      </c>
      <c r="E52" s="93">
        <f>SUM(E53:E54)</f>
        <v>0</v>
      </c>
      <c r="F52" s="93">
        <f>SUM(F53:F54)</f>
        <v>0</v>
      </c>
      <c r="G52" s="93">
        <f>SUM(G53:G54)</f>
        <v>0</v>
      </c>
      <c r="H52" s="93">
        <f>SUM(H53:H54)</f>
        <v>0</v>
      </c>
      <c r="I52" s="93"/>
    </row>
    <row r="53" spans="1:9" ht="111.6" x14ac:dyDescent="0.25">
      <c r="A53" s="95" t="str">
        <f>+[2]ระบบการควบคุมฯ!A81</f>
        <v>1.4.1</v>
      </c>
      <c r="B53" s="35" t="str">
        <f>+[2]ระบบการควบคุมฯ!B81</f>
        <v xml:space="preserve">ค่าใช้จ่ายในการประชุมเชิงปฏิบัติการพัฒนาศักยภาพศึกษานิเทศก์พร้อมรับการประเมิน PISA 2025 ระหว่างวันที่ 1- 4 กันยายน  2566 ณ โรงแรมเอวาน่า เขตบางนา กรุงเทพมหานคร </v>
      </c>
      <c r="C53" s="40" t="str">
        <f>+[2]ระบบการควบคุมฯ!C81</f>
        <v>ศธ 04002/ว2988  ลว. 20 ก.ค. 66 โอนครั้งที่ 688 งบ 10800 บาท</v>
      </c>
      <c r="D53" s="96">
        <f>+[2]ระบบการควบคุมฯ!F81</f>
        <v>0</v>
      </c>
      <c r="E53" s="96">
        <f>+[2]ระบบการควบคุมฯ!G81+[2]ระบบการควบคุมฯ!H81</f>
        <v>0</v>
      </c>
      <c r="F53" s="96">
        <f>+[2]ระบบการควบคุมฯ!I81+[2]ระบบการควบคุมฯ!J81</f>
        <v>0</v>
      </c>
      <c r="G53" s="97">
        <f>+[2]ระบบการควบคุมฯ!K81+[2]ระบบการควบคุมฯ!L81</f>
        <v>0</v>
      </c>
      <c r="H53" s="97">
        <f>+D53-E53-F53-G53</f>
        <v>0</v>
      </c>
      <c r="I53" s="100" t="s">
        <v>62</v>
      </c>
    </row>
    <row r="54" spans="1:9" ht="93" x14ac:dyDescent="0.25">
      <c r="A54" s="95" t="str">
        <f>+[2]ระบบการควบคุมฯ!A82</f>
        <v>1.4.2</v>
      </c>
      <c r="B54" s="35" t="str">
        <f>+[2]ระบบการควบคุมฯ!B82</f>
        <v xml:space="preserve">ค่าใช้จ่ายดำเนินงานโครงการยกระดับสมรรถนะความฉลาดรู้ของผู้เรียนตามกรอบการประเมิน PISA 2025 สู่การเพิ่มขีดความสามารถการแข่งขันในศตวรรษที่ 21 </v>
      </c>
      <c r="C54" s="40" t="str">
        <f>+[2]ระบบการควบคุมฯ!C82</f>
        <v xml:space="preserve">ศธ 04002/ว3528  ลว. 22 ส.ค. 66 โอนครั้งที่ 797 </v>
      </c>
      <c r="D54" s="96">
        <f>+[2]ระบบการควบคุมฯ!F82</f>
        <v>0</v>
      </c>
      <c r="E54" s="96">
        <f>+[2]ระบบการควบคุมฯ!G82+[2]ระบบการควบคุมฯ!H82</f>
        <v>0</v>
      </c>
      <c r="F54" s="96">
        <f>+[2]ระบบการควบคุมฯ!I82+[2]ระบบการควบคุมฯ!J82</f>
        <v>0</v>
      </c>
      <c r="G54" s="97">
        <f>+[2]ระบบการควบคุมฯ!K82+[2]ระบบการควบคุมฯ!L82</f>
        <v>0</v>
      </c>
      <c r="H54" s="97">
        <f>+D54-E54-F54-G54</f>
        <v>0</v>
      </c>
      <c r="I54" s="100" t="s">
        <v>62</v>
      </c>
    </row>
    <row r="55" spans="1:9" ht="37.200000000000003" x14ac:dyDescent="0.25">
      <c r="A55" s="98">
        <f>+[2]ระบบการควบคุมฯ!A84</f>
        <v>1.6</v>
      </c>
      <c r="B55" s="39" t="str">
        <f>+[2]ระบบการควบคุมฯ!B84</f>
        <v>กิจกรรมการขับเคลื่อนการจัดการเรียนรู้สตีมศึกษา</v>
      </c>
      <c r="C55" s="40" t="str">
        <f>+[2]ระบบการควบคุมฯ!C84</f>
        <v>20004 68 00155 00000</v>
      </c>
      <c r="D55" s="99">
        <f>+D56</f>
        <v>0</v>
      </c>
      <c r="E55" s="99">
        <f>+E56</f>
        <v>0</v>
      </c>
      <c r="F55" s="99">
        <f>+F56</f>
        <v>0</v>
      </c>
      <c r="G55" s="99">
        <f>+G56</f>
        <v>0</v>
      </c>
      <c r="H55" s="99">
        <f>+H56</f>
        <v>0</v>
      </c>
      <c r="I55" s="30"/>
    </row>
    <row r="56" spans="1:9" ht="37.200000000000003" x14ac:dyDescent="0.25">
      <c r="A56" s="92"/>
      <c r="B56" s="114" t="str">
        <f>+[2]ระบบการควบคุมฯ!B85</f>
        <v>งบดำเนินงาน   69112xx</v>
      </c>
      <c r="C56" s="33" t="str">
        <f>+[2]ระบบการควบคุมฯ!C85</f>
        <v>20004 3320 3300 2000000</v>
      </c>
      <c r="D56" s="93">
        <f>SUM(D57:D61)</f>
        <v>0</v>
      </c>
      <c r="E56" s="93">
        <f>SUM(E57:E61)</f>
        <v>0</v>
      </c>
      <c r="F56" s="93">
        <f>SUM(F57:F61)</f>
        <v>0</v>
      </c>
      <c r="G56" s="93">
        <f>SUM(G57:G61)</f>
        <v>0</v>
      </c>
      <c r="H56" s="93">
        <f>SUM(H57:H61)</f>
        <v>0</v>
      </c>
      <c r="I56" s="93"/>
    </row>
    <row r="57" spans="1:9" ht="148.80000000000001" hidden="1" x14ac:dyDescent="0.25">
      <c r="A57" s="95" t="str">
        <f>+[2]ระบบการควบคุมฯ!A86</f>
        <v>1.6.1</v>
      </c>
      <c r="B57" s="35" t="str">
        <f>+[2]ระบบการควบคุมฯ!B86</f>
        <v>ค่าใช้จ่ายในการเดินทางเข้าร่วมประชุมเชิงปฏิบัติการฝึกอบรมและพัฒนาศักยภาพครูผู้สอนในประเทศไทยในการจัดการเรียนรู้สตีมศึกษาที่ส่งเสริมและพัฒนาผู้เรียนตามความถนัดและความสนใจ ระหว่างวันที่ 15 – 18 พฤศจิกายน 2567  ณ โรงแรมรอแยล เบญจา กรุงเทพมหานคร</v>
      </c>
      <c r="C57" s="38" t="str">
        <f>+[2]ระบบการควบคุมฯ!C86</f>
        <v>ศธ 04002/ว5614 ลว.18 พย 67 โอนครั้งที่ 67</v>
      </c>
      <c r="D57" s="96">
        <f>+[2]ระบบการควบคุมฯ!F86</f>
        <v>0</v>
      </c>
      <c r="E57" s="96">
        <f>+[2]ระบบการควบคุมฯ!G86+[2]ระบบการควบคุมฯ!H86</f>
        <v>0</v>
      </c>
      <c r="F57" s="96">
        <f>+[2]ระบบการควบคุมฯ!I86+[2]ระบบการควบคุมฯ!J86</f>
        <v>0</v>
      </c>
      <c r="G57" s="96">
        <f>+[2]ระบบการควบคุมฯ!K86+[2]ระบบการควบคุมฯ!L86</f>
        <v>0</v>
      </c>
      <c r="H57" s="97">
        <f>+D57-E57-F57-G57</f>
        <v>0</v>
      </c>
      <c r="I57" s="100" t="s">
        <v>42</v>
      </c>
    </row>
    <row r="58" spans="1:9" ht="148.80000000000001" hidden="1" x14ac:dyDescent="0.25">
      <c r="A58" s="95" t="str">
        <f>+[2]ระบบการควบคุมฯ!A87</f>
        <v>1.6.2</v>
      </c>
      <c r="B58" s="35" t="str">
        <f>+[2]ระบบการควบคุมฯ!B87</f>
        <v xml:space="preserve">ค่าใช้จ่ายในการเดินทางเข้าร่วมประชุมเชิงปฏิบัติการส่งเสริมและพัฒนาผู้เรียนตามพหุปัญญาด้วยกระบวนการเรียนรู้สตีมศึกษาสู่ทักษะการเรียนรู้ในศตวรรษที่ 21 ระหว่างวันที่ 6 – 8 สิงหาคม 2568  ณ โรงแรมรอแยล เบญจา กรุงเทพมหานคร  </v>
      </c>
      <c r="C58" s="38" t="str">
        <f>+[2]ระบบการควบคุมฯ!C87</f>
        <v>ศธ 04002/ว41875 ลว.1 ส.ค 68 โอนครั้งที่ 791</v>
      </c>
      <c r="D58" s="96">
        <f>+[2]ระบบการควบคุมฯ!F87</f>
        <v>0</v>
      </c>
      <c r="E58" s="96">
        <f>+[2]ระบบการควบคุมฯ!G87+[2]ระบบการควบคุมฯ!H87</f>
        <v>0</v>
      </c>
      <c r="F58" s="96">
        <f>+[2]ระบบการควบคุมฯ!I87+[2]ระบบการควบคุมฯ!J87</f>
        <v>0</v>
      </c>
      <c r="G58" s="96">
        <f>+[2]ระบบการควบคุมฯ!K87+[2]ระบบการควบคุมฯ!L87</f>
        <v>0</v>
      </c>
      <c r="H58" s="97">
        <f>+D58-E58-F58-G58</f>
        <v>0</v>
      </c>
      <c r="I58" s="51" t="s">
        <v>198</v>
      </c>
    </row>
    <row r="59" spans="1:9" ht="55.8" hidden="1" x14ac:dyDescent="0.25">
      <c r="A59" s="95" t="str">
        <f>+[2]ระบบการควบคุมฯ!A89</f>
        <v>1.6.3</v>
      </c>
      <c r="B59" s="41"/>
      <c r="C59" s="38"/>
      <c r="D59" s="96"/>
      <c r="E59" s="96"/>
      <c r="F59" s="96"/>
      <c r="G59" s="97"/>
      <c r="H59" s="97">
        <f>+D59-E59-F59-G59</f>
        <v>0</v>
      </c>
      <c r="I59" s="100" t="s">
        <v>42</v>
      </c>
    </row>
    <row r="60" spans="1:9" ht="55.8" hidden="1" x14ac:dyDescent="0.25">
      <c r="A60" s="95" t="str">
        <f>+[2]ระบบการควบคุมฯ!A89</f>
        <v>1.6.3</v>
      </c>
      <c r="B60" s="35"/>
      <c r="C60" s="38"/>
      <c r="D60" s="96">
        <f>+[2]ระบบการควบคุมฯ!D89</f>
        <v>0</v>
      </c>
      <c r="E60" s="96">
        <f>+[2]ระบบการควบคุมฯ!G89+[2]ระบบการควบคุมฯ!H89</f>
        <v>0</v>
      </c>
      <c r="F60" s="96">
        <f>+[2]ระบบการควบคุมฯ!I89+[2]ระบบการควบคุมฯ!J89</f>
        <v>0</v>
      </c>
      <c r="G60" s="96">
        <f>+[2]ระบบการควบคุมฯ!K89+[2]ระบบการควบคุมฯ!L89</f>
        <v>0</v>
      </c>
      <c r="H60" s="97">
        <f>+D60-E60-F60-G60</f>
        <v>0</v>
      </c>
      <c r="I60" s="101" t="s">
        <v>42</v>
      </c>
    </row>
    <row r="61" spans="1:9" ht="18.600000000000001" hidden="1" x14ac:dyDescent="0.25">
      <c r="A61" s="95"/>
      <c r="B61" s="35"/>
      <c r="C61" s="38"/>
      <c r="D61" s="96">
        <f>+[4]งบสพฐ!F56</f>
        <v>0</v>
      </c>
      <c r="E61" s="96">
        <f>+[4]งบสพฐ!G56+[4]งบสพฐ!H56</f>
        <v>0</v>
      </c>
      <c r="F61" s="96">
        <f>+[4]งบสพฐ!I56+[4]งบสพฐ!J56</f>
        <v>0</v>
      </c>
      <c r="G61" s="97">
        <f>+[4]งบสพฐ!K56+[4]งบสพฐ!L56</f>
        <v>0</v>
      </c>
      <c r="H61" s="97">
        <f>+D61-E61-F61-G61</f>
        <v>0</v>
      </c>
      <c r="I61" s="102"/>
    </row>
    <row r="62" spans="1:9" ht="18.600000000000001" x14ac:dyDescent="0.25">
      <c r="A62" s="98"/>
      <c r="B62" s="103"/>
      <c r="C62" s="104"/>
      <c r="D62" s="99"/>
      <c r="E62" s="99"/>
      <c r="F62" s="99"/>
      <c r="G62" s="99"/>
      <c r="H62" s="99"/>
      <c r="I62" s="105"/>
    </row>
    <row r="63" spans="1:9" ht="55.8" x14ac:dyDescent="0.25">
      <c r="A63" s="106" t="str">
        <f>+[4]งบสพฐ!A58</f>
        <v>4)</v>
      </c>
      <c r="B63" s="45" t="str">
        <f>+[4]งบสพฐ!B58</f>
        <v>ค่าซ่อมแซมครุภัณฑ์ 200,000 บาท ครั้งที่ 1  127,290 บาท</v>
      </c>
      <c r="C63" s="107" t="str">
        <f>+[4]งบสพฐ!C58</f>
        <v>ศธ04002/ว46832 ลว.17 ต.ค. 68 ครั้งที่ 7  2,000,000 บาท</v>
      </c>
      <c r="D63" s="93">
        <f>+D64</f>
        <v>0</v>
      </c>
      <c r="E63" s="93">
        <f t="shared" ref="E63:H66" si="10">+E64</f>
        <v>0</v>
      </c>
      <c r="F63" s="93">
        <f t="shared" si="10"/>
        <v>0</v>
      </c>
      <c r="G63" s="93">
        <f t="shared" si="10"/>
        <v>0</v>
      </c>
      <c r="H63" s="93">
        <f t="shared" si="10"/>
        <v>0</v>
      </c>
      <c r="I63" s="108"/>
    </row>
    <row r="64" spans="1:9" ht="18.600000000000001" hidden="1" x14ac:dyDescent="0.25">
      <c r="A64" s="95"/>
      <c r="B64" s="41"/>
      <c r="C64" s="38"/>
      <c r="D64" s="96"/>
      <c r="E64" s="96"/>
      <c r="F64" s="96"/>
      <c r="G64" s="97"/>
      <c r="H64" s="97"/>
      <c r="I64" s="100"/>
    </row>
    <row r="65" spans="1:9" ht="93" x14ac:dyDescent="0.25">
      <c r="A65" s="98">
        <f>+[2]ระบบการควบคุมฯ!A91</f>
        <v>1.7</v>
      </c>
      <c r="B65" s="42" t="str">
        <f>+[2]ระบบการควบคุมฯ!B91</f>
        <v>กิจกรรมการยกระดับสมรรถนะความฉลาดรู้ของผู้เรียนตามกรอบการประเมิน PISA 2025 สู่การเพิ่มขีดความสามารถการแข่งขันของประเทศ</v>
      </c>
      <c r="C65" s="40" t="str">
        <f>+[2]ระบบการควบคุมฯ!C91</f>
        <v>20004 68 00156 00000</v>
      </c>
      <c r="D65" s="99">
        <f>+D66</f>
        <v>0</v>
      </c>
      <c r="E65" s="99">
        <f t="shared" si="10"/>
        <v>0</v>
      </c>
      <c r="F65" s="99">
        <f t="shared" si="10"/>
        <v>0</v>
      </c>
      <c r="G65" s="99">
        <f t="shared" si="10"/>
        <v>0</v>
      </c>
      <c r="H65" s="99">
        <f t="shared" si="10"/>
        <v>0</v>
      </c>
      <c r="I65" s="105"/>
    </row>
    <row r="66" spans="1:9" ht="37.200000000000003" x14ac:dyDescent="0.25">
      <c r="A66" s="106"/>
      <c r="B66" s="45" t="str">
        <f>+[2]ระบบการควบคุมฯ!B92</f>
        <v>งบรายจ่ายอื่น   6911500</v>
      </c>
      <c r="C66" s="107" t="str">
        <f>+[2]ระบบการควบคุมฯ!C92</f>
        <v>20004 31003170 5000012</v>
      </c>
      <c r="D66" s="93">
        <f>+D67</f>
        <v>0</v>
      </c>
      <c r="E66" s="93">
        <f t="shared" si="10"/>
        <v>0</v>
      </c>
      <c r="F66" s="93">
        <f t="shared" si="10"/>
        <v>0</v>
      </c>
      <c r="G66" s="93">
        <f t="shared" si="10"/>
        <v>0</v>
      </c>
      <c r="H66" s="93">
        <f t="shared" si="10"/>
        <v>0</v>
      </c>
      <c r="I66" s="108"/>
    </row>
    <row r="67" spans="1:9" ht="55.8" hidden="1" x14ac:dyDescent="0.25">
      <c r="A67" s="95" t="str">
        <f>+[2]ระบบการควบคุมฯ!A93</f>
        <v>1.6.1</v>
      </c>
      <c r="B67" s="41">
        <f>+[2]ระบบการควบคุมฯ!B93</f>
        <v>0</v>
      </c>
      <c r="C67" s="38">
        <f>+[2]ระบบการควบคุมฯ!C93</f>
        <v>0</v>
      </c>
      <c r="D67" s="96">
        <f>+[2]ระบบการควบคุมฯ!F93</f>
        <v>0</v>
      </c>
      <c r="E67" s="96">
        <f>+[2]ระบบการควบคุมฯ!G93+[2]ระบบการควบคุมฯ!H93</f>
        <v>0</v>
      </c>
      <c r="F67" s="96">
        <f>+[2]ระบบการควบคุมฯ!I93+[2]ระบบการควบคุมฯ!J93</f>
        <v>0</v>
      </c>
      <c r="G67" s="97">
        <f>+[2]ระบบการควบคุมฯ!K93+[2]ระบบการควบคุมฯ!L93</f>
        <v>0</v>
      </c>
      <c r="H67" s="97">
        <f>+D67-E67-F67-G67</f>
        <v>0</v>
      </c>
      <c r="I67" s="100" t="s">
        <v>42</v>
      </c>
    </row>
    <row r="68" spans="1:9" ht="55.8" x14ac:dyDescent="0.25">
      <c r="A68" s="429">
        <f>+[2]ระบบการควบคุมฯ!A95</f>
        <v>2</v>
      </c>
      <c r="B68" s="361" t="str">
        <f>+[2]ระบบการควบคุมฯ!B95</f>
        <v>โครงการพัฒนาสมรรถนะครูและบุคลากรทางการศึกษาเพื่อความเป็นเลิศ</v>
      </c>
      <c r="C68" s="364" t="str">
        <f>+[2]ระบบการควบคุมฯ!C95</f>
        <v>20004 3320 4700</v>
      </c>
      <c r="D68" s="362">
        <f>+D69</f>
        <v>521800</v>
      </c>
      <c r="E68" s="362">
        <f t="shared" ref="E68:H68" si="11">+E69</f>
        <v>140000</v>
      </c>
      <c r="F68" s="362">
        <f t="shared" si="11"/>
        <v>0</v>
      </c>
      <c r="G68" s="362">
        <f t="shared" si="11"/>
        <v>381774.91</v>
      </c>
      <c r="H68" s="362">
        <f t="shared" si="11"/>
        <v>25.090000000025611</v>
      </c>
      <c r="I68" s="362">
        <f>+I70</f>
        <v>0</v>
      </c>
    </row>
    <row r="69" spans="1:9" ht="18.600000000000001" x14ac:dyDescent="0.25">
      <c r="A69" s="92"/>
      <c r="B69" s="114" t="str">
        <f>+[2]ระบบการควบคุมฯ!B96</f>
        <v>งบดำเนินงาน   69112xx</v>
      </c>
      <c r="C69" s="32" t="str">
        <f>+[2]ระบบการควบคุมฯ!C96</f>
        <v>20004 3320 4700 2000000</v>
      </c>
      <c r="D69" s="93">
        <f>+D71+D80+D83+D86</f>
        <v>521800</v>
      </c>
      <c r="E69" s="93">
        <f>+E71+E80+E83+E86</f>
        <v>140000</v>
      </c>
      <c r="F69" s="93">
        <f>+F71+F80+F83+F86</f>
        <v>0</v>
      </c>
      <c r="G69" s="93">
        <f>+G71+G80+G83+G86</f>
        <v>381774.91</v>
      </c>
      <c r="H69" s="93">
        <f>+H71+H80+H83+H86</f>
        <v>25.090000000025611</v>
      </c>
      <c r="I69" s="93">
        <f t="shared" ref="I69" si="12">SUM(I70)</f>
        <v>0</v>
      </c>
    </row>
    <row r="70" spans="1:9" ht="55.8" x14ac:dyDescent="0.25">
      <c r="A70" s="98" t="str">
        <f>+[5]งบสพฐ!A40</f>
        <v>2.2.2</v>
      </c>
      <c r="B70" s="109" t="str">
        <f>+[2]ระบบการควบคุมฯ!B97</f>
        <v xml:space="preserve">กิจกรรมพัฒนาสมรรถนะครูและบุคลากรทางการศึกษาเพื่อความเป็นเลิศ </v>
      </c>
      <c r="C70" s="44" t="str">
        <f>+[2]ระบบการควบคุมฯ!C97</f>
        <v>20004 69 00140 00000</v>
      </c>
      <c r="D70" s="99">
        <f>+D71</f>
        <v>517800</v>
      </c>
      <c r="E70" s="99">
        <f t="shared" ref="E70:I70" si="13">+E71</f>
        <v>140000</v>
      </c>
      <c r="F70" s="99">
        <f t="shared" si="13"/>
        <v>0</v>
      </c>
      <c r="G70" s="99">
        <f t="shared" si="13"/>
        <v>377774.91</v>
      </c>
      <c r="H70" s="99">
        <f t="shared" si="13"/>
        <v>25.090000000025611</v>
      </c>
      <c r="I70" s="99">
        <f t="shared" si="13"/>
        <v>0</v>
      </c>
    </row>
    <row r="71" spans="1:9" ht="18.600000000000001" x14ac:dyDescent="0.25">
      <c r="A71" s="92"/>
      <c r="B71" s="114" t="str">
        <f>+[2]ระบบการควบคุมฯ!B98</f>
        <v>งบดำเนินงาน   69112xx</v>
      </c>
      <c r="C71" s="32" t="str">
        <f>+[2]ระบบการควบคุมฯ!C98</f>
        <v>20004 3320 4700 2000000</v>
      </c>
      <c r="D71" s="93">
        <f>SUM(D72:D78)</f>
        <v>517800</v>
      </c>
      <c r="E71" s="93">
        <f t="shared" ref="E71:H71" si="14">SUM(E72:E78)</f>
        <v>140000</v>
      </c>
      <c r="F71" s="93">
        <f t="shared" si="14"/>
        <v>0</v>
      </c>
      <c r="G71" s="93">
        <f t="shared" si="14"/>
        <v>377774.91</v>
      </c>
      <c r="H71" s="93">
        <f t="shared" si="14"/>
        <v>25.090000000025611</v>
      </c>
      <c r="I71" s="93">
        <f>SUM(I75)</f>
        <v>0</v>
      </c>
    </row>
    <row r="72" spans="1:9" ht="409.6" x14ac:dyDescent="0.25">
      <c r="A72" s="95" t="str">
        <f>+[2]ระบบการควบคุมฯ!A99</f>
        <v>2.1.1</v>
      </c>
      <c r="B72" s="115" t="s">
        <v>257</v>
      </c>
      <c r="C72" s="111" t="str">
        <f>+[2]ระบบการควบคุมฯ!C99</f>
        <v>ศธ 04002/ว49618 ลว. 27 พ.ย. 68 โอนครั้งที่ 114</v>
      </c>
      <c r="D72" s="96">
        <f>+[2]ระบบการควบคุมฯ!D99</f>
        <v>5000</v>
      </c>
      <c r="E72" s="96">
        <f>+[2]ระบบการควบคุมฯ!G99+[2]ระบบการควบคุมฯ!H99</f>
        <v>0</v>
      </c>
      <c r="F72" s="96">
        <f>+[2]ระบบการควบคุมฯ!I99+[2]ระบบการควบคุมฯ!J99</f>
        <v>0</v>
      </c>
      <c r="G72" s="102">
        <f>+[2]ระบบการควบคุมฯ!K99+[2]ระบบการควบคุมฯ!L99</f>
        <v>5000</v>
      </c>
      <c r="H72" s="102">
        <f t="shared" ref="H72:H78" si="15">+D72-E72-F72-G72</f>
        <v>0</v>
      </c>
      <c r="I72" s="100" t="s">
        <v>250</v>
      </c>
    </row>
    <row r="73" spans="1:9" ht="409.6" x14ac:dyDescent="0.25">
      <c r="A73" s="95" t="str">
        <f>+[2]ระบบการควบคุมฯ!A100</f>
        <v>2.1.2</v>
      </c>
      <c r="B73" s="115" t="s">
        <v>257</v>
      </c>
      <c r="C73" s="111" t="str">
        <f>+[2]ระบบการควบคุมฯ!C100</f>
        <v>ศธ 04002/ว50033 ลว. 4 ธ.ค. 68 โอนครั้งที่ 131</v>
      </c>
      <c r="D73" s="96">
        <f>+[2]ระบบการควบคุมฯ!D100</f>
        <v>3000</v>
      </c>
      <c r="E73" s="96">
        <f>+[2]ระบบการควบคุมฯ!G100+[2]ระบบการควบคุมฯ!H100</f>
        <v>0</v>
      </c>
      <c r="F73" s="96">
        <f>+[2]ระบบการควบคุมฯ!I100+[2]ระบบการควบคุมฯ!J100</f>
        <v>0</v>
      </c>
      <c r="G73" s="102">
        <f>+[2]ระบบการควบคุมฯ!K100+[2]ระบบการควบคุมฯ!L100</f>
        <v>3000</v>
      </c>
      <c r="H73" s="102">
        <f t="shared" si="15"/>
        <v>0</v>
      </c>
      <c r="I73" s="100" t="s">
        <v>250</v>
      </c>
    </row>
    <row r="74" spans="1:9" ht="409.6" x14ac:dyDescent="0.25">
      <c r="A74" s="95" t="str">
        <f>+[2]ระบบการควบคุมฯ!A101</f>
        <v>2.1.3</v>
      </c>
      <c r="B74" s="115" t="s">
        <v>257</v>
      </c>
      <c r="C74" s="111" t="str">
        <f>+[2]ระบบการควบคุมฯ!C101</f>
        <v>ที่ ศธ 04002/ว3378 ลว.26 ก.พ. 69 ครั้งที่ 337</v>
      </c>
      <c r="D74" s="96">
        <f>+[2]ระบบการควบคุมฯ!D101</f>
        <v>9000</v>
      </c>
      <c r="E74" s="96">
        <f>+[2]ระบบการควบคุมฯ!G101+[2]ระบบการควบคุมฯ!H101</f>
        <v>0</v>
      </c>
      <c r="F74" s="96">
        <f>+[2]ระบบการควบคุมฯ!I101+[2]ระบบการควบคุมฯ!J101</f>
        <v>0</v>
      </c>
      <c r="G74" s="102">
        <f>+[2]ระบบการควบคุมฯ!K101+[2]ระบบการควบคุมฯ!L101</f>
        <v>9000</v>
      </c>
      <c r="H74" s="102">
        <f t="shared" si="15"/>
        <v>0</v>
      </c>
      <c r="I74" s="100" t="s">
        <v>250</v>
      </c>
    </row>
    <row r="75" spans="1:9" ht="409.2" x14ac:dyDescent="0.25">
      <c r="A75" s="35" t="str">
        <f>+[2]ระบบการควบคุมฯ!A102</f>
        <v>2.1.4</v>
      </c>
      <c r="B75" s="35" t="str">
        <f>+[2]ระบบการควบคุมฯ!B102</f>
        <v xml:space="preserve">1. ค่าใช้จ่ายในการเดินทางสำหรับผู้เข้าร่วมโครงการพัฒนาข้าราชการครูและบุคลากรทางการศึกษาก่อนแต่งตั้งให้ดำรงตำแหน่งผู้บริหารสถานศึกษา ในสังกัดสพฐ. ประจำปีงบประมาณ พ.ศ. 2569  รุ่นที่ 3 ระหว่างวันที่ 9 – 13  พฤษภาคม  2569 ณ โรงแรมบางกอก พาเลส กรุงเทพมหานคร จำนวนเงิน 1,000.-บาท (หนึ่งพันบาทถ้วน)
2. ค่าใช้จ่ายในการเดินทางไปราชการสำหรับวิทยากรพี่เลี้ยง โครงการพัฒนาข้าราชการครูและ    
บุคลากรทางการศึกษาก่อนแต่งตั้งให้ดำรงตำแหน่งผู้บริหารสถานศึกษา ในสังกัดสพฐ. ประจำปีงบประมาณ พ.ศ. 2569 รุ่นที่ 3 ในระยะที่ 2 และระยะที่ 3  ระหว่างวันที่ 18 – 31 พฤษภาคม 2569  ณ โรงแรมบางกอก พาเลส กรุงเทพมหานคร จำนวนเงิน 8,000.-บาท
</v>
      </c>
      <c r="C75" s="35" t="str">
        <f>+[2]ระบบการควบคุมฯ!C102</f>
        <v>ศธ 04002/ว8698  ลว.25 พ.ค. 68 ครั้งที่ 577</v>
      </c>
      <c r="D75" s="96">
        <f>+[2]ระบบการควบคุมฯ!F102</f>
        <v>9000</v>
      </c>
      <c r="E75" s="96">
        <f>+[2]ระบบการควบคุมฯ!G102+[2]ระบบการควบคุมฯ!H102</f>
        <v>0</v>
      </c>
      <c r="F75" s="96"/>
      <c r="G75" s="102">
        <f>+[2]ระบบการควบคุมฯ!K102+[2]ระบบการควบคุมฯ!L102</f>
        <v>9000</v>
      </c>
      <c r="H75" s="102">
        <f t="shared" si="15"/>
        <v>0</v>
      </c>
      <c r="I75" s="1011" t="s">
        <v>258</v>
      </c>
    </row>
    <row r="76" spans="1:9" ht="148.80000000000001" x14ac:dyDescent="0.25">
      <c r="A76" s="35" t="str">
        <f>+[2]ระบบการควบคุมฯ!A103</f>
        <v>2.1.1.1</v>
      </c>
      <c r="B76" s="35" t="str">
        <f>+[2]ระบบการควบคุมฯ!B103</f>
        <v xml:space="preserve">ค่าใช้จ่ายในการเดินทางเข้าร่วมโครงการพัฒนาผู้อำนวยการกลุ่มพัฒนาครูและบุคลากรทางการศึกษาของสำนักงานเขตพื้นที่การศึกษา ประจำปีงบประมาณ พ.ศ. 2569 ระหว่างวันที่ 24 - 27 พฤษภาคม  2569 ณ โรงแรมรอยัล ซิตี้กรุงเทพมหานคร                                   </v>
      </c>
      <c r="C76" s="35" t="str">
        <f>+[2]ระบบการควบคุมฯ!C103</f>
        <v>ศธ 04002/ว9340  ลว.4 มิ.ย. 69 ครั้งที่ 608</v>
      </c>
      <c r="D76" s="96">
        <f>+[2]ระบบการควบคุมฯ!F103</f>
        <v>1000</v>
      </c>
      <c r="E76" s="96">
        <f>+[2]ระบบการควบคุมฯ!G103+[2]ระบบการควบคุมฯ!H103</f>
        <v>0</v>
      </c>
      <c r="F76" s="96"/>
      <c r="G76" s="102">
        <f>+[2]ระบบการควบคุมฯ!K103+[2]ระบบการควบคุมฯ!L103</f>
        <v>1000</v>
      </c>
      <c r="H76" s="102">
        <f t="shared" si="15"/>
        <v>0</v>
      </c>
      <c r="I76" s="390" t="s">
        <v>183</v>
      </c>
    </row>
    <row r="77" spans="1:9" ht="93" x14ac:dyDescent="0.25">
      <c r="A77" s="35" t="str">
        <f>+[2]ระบบการควบคุมฯ!A104</f>
        <v>2.1.1.2</v>
      </c>
      <c r="B77" s="41" t="str">
        <f>+[2]ระบบการควบคุมฯ!B104</f>
        <v>ค่าใช้จ่ายในการเดินทางเข้าร่วมการอบรมเชิงปฏิบัติการเลขคณิตคิดเร็วด้วยเวทคณิต ระหว่างวันที่ 19 - 21 กรกฎาคม 2569 ณ โรงแรมเดอะ เล็คกาซี่ จังหวัดนนทบุรี</v>
      </c>
      <c r="C77" s="35" t="str">
        <f>+[2]ระบบการควบคุมฯ!C104</f>
        <v>ศธ 04002/ว13217  ลว. 31ก.ค. 69 ครั้งที่ 791</v>
      </c>
      <c r="D77" s="96">
        <f>+[2]ระบบการควบคุมฯ!F104</f>
        <v>800</v>
      </c>
      <c r="E77" s="96">
        <f>+[2]ระบบการควบคุมฯ!G104+[2]ระบบการควบคุมฯ!H104</f>
        <v>0</v>
      </c>
      <c r="F77" s="96"/>
      <c r="G77" s="102">
        <f>+[2]ระบบการควบคุมฯ!K104+[2]ระบบการควบคุมฯ!L104</f>
        <v>800</v>
      </c>
      <c r="H77" s="102">
        <f t="shared" si="15"/>
        <v>0</v>
      </c>
      <c r="I77" s="390"/>
    </row>
    <row r="78" spans="1:9" ht="74.400000000000006" x14ac:dyDescent="0.25">
      <c r="A78" s="35" t="str">
        <f>+[2]ระบบการควบคุมฯ!A105</f>
        <v>2.1.1.2</v>
      </c>
      <c r="B78" s="41" t="str">
        <f>+[2]ระบบการควบคุมฯ!B105</f>
        <v xml:space="preserve">ค่าใช้จ่ายในการบริหารจัดการสถานการณ์และช่วยเหลือสถานศึกษาที่ได้รับผลกระทบจากเหตุอุทกภัย </v>
      </c>
      <c r="C78" s="35" t="str">
        <f>+[2]ระบบการควบคุมฯ!C105</f>
        <v>ศธ 04002/ว17490 ลว. 29 กย 69 ครั้งที่ 956</v>
      </c>
      <c r="D78" s="96">
        <f>+[2]ระบบการควบคุมฯ!F105</f>
        <v>490000</v>
      </c>
      <c r="E78" s="96">
        <f>+[2]ระบบการควบคุมฯ!G105+[2]ระบบการควบคุมฯ!H105</f>
        <v>140000</v>
      </c>
      <c r="F78" s="96"/>
      <c r="G78" s="102">
        <f>+[2]ระบบการควบคุมฯ!K105+[2]ระบบการควบคุมฯ!L105</f>
        <v>349974.91</v>
      </c>
      <c r="H78" s="102">
        <f t="shared" si="15"/>
        <v>25.090000000025611</v>
      </c>
      <c r="I78" s="390"/>
    </row>
    <row r="79" spans="1:9" ht="37.200000000000003" x14ac:dyDescent="0.25">
      <c r="A79" s="98">
        <f>+[2]ระบบการควบคุมฯ!A106</f>
        <v>2.2000000000000002</v>
      </c>
      <c r="B79" s="39" t="str">
        <f>+[2]ระบบการควบคุมฯ!B106</f>
        <v>กิจกรรมส่งเสริมโอลิมปิกวิชาการสู่ความเป็นเลิศ</v>
      </c>
      <c r="C79" s="39" t="str">
        <f>+[2]ระบบการควบคุมฯ!C106</f>
        <v>20004 69 00141 00000</v>
      </c>
      <c r="D79" s="99">
        <f>+D80</f>
        <v>4000</v>
      </c>
      <c r="E79" s="99">
        <f t="shared" ref="E79:H85" si="16">+E80</f>
        <v>0</v>
      </c>
      <c r="F79" s="99">
        <f t="shared" si="16"/>
        <v>0</v>
      </c>
      <c r="G79" s="99">
        <f t="shared" si="16"/>
        <v>4000</v>
      </c>
      <c r="H79" s="99">
        <f t="shared" si="16"/>
        <v>0</v>
      </c>
      <c r="I79" s="105"/>
    </row>
    <row r="80" spans="1:9" ht="37.200000000000003" x14ac:dyDescent="0.25">
      <c r="A80" s="106" t="s">
        <v>41</v>
      </c>
      <c r="B80" s="110" t="str">
        <f>+[2]ระบบการควบคุมฯ!B107</f>
        <v>งบดำเนินงาน   69112xx</v>
      </c>
      <c r="C80" s="45" t="str">
        <f>+[2]ระบบการควบคุมฯ!C107</f>
        <v>20004 3320 4700 2000000</v>
      </c>
      <c r="D80" s="93">
        <f>+D81</f>
        <v>4000</v>
      </c>
      <c r="E80" s="93">
        <f t="shared" si="16"/>
        <v>0</v>
      </c>
      <c r="F80" s="93">
        <f t="shared" si="16"/>
        <v>0</v>
      </c>
      <c r="G80" s="93">
        <f t="shared" si="16"/>
        <v>4000</v>
      </c>
      <c r="H80" s="108">
        <f>+D80-E80-F80-G80</f>
        <v>0</v>
      </c>
      <c r="I80" s="108"/>
    </row>
    <row r="81" spans="1:9" ht="186" x14ac:dyDescent="0.25">
      <c r="A81" s="95" t="s">
        <v>41</v>
      </c>
      <c r="B81" s="36" t="str">
        <f>+[2]ระบบการควบคุมฯ!B108</f>
        <v>เป็นค่าใช้จ่ายในการเดินทางของคณะทำงานและผู้เข้าร่วมการอบรมเชิงปฏิบัติการขั้นเฉพาะทางสำหรับผู้นำเครือข่ายท้องถิ่น (Local Network ; LN) และวิทยากรเครือข่ายท้องถิ่น (Local Trainer ; LT) ระดับปฐมวัย จำนวน 2 คน  จำนวน 2,000.-บาท ระดับประถมศึกษา 2 คน จำนวน 2,000 บาท</v>
      </c>
      <c r="C81" s="35" t="str">
        <f>+[2]ระบบการควบคุมฯ!C108</f>
        <v>ที่ ศธ 04002/ว6767 ลว. 24 เม.ย. 69 ครั้งที่ 457</v>
      </c>
      <c r="D81" s="96">
        <f>+[2]ระบบการควบคุมฯ!F108</f>
        <v>4000</v>
      </c>
      <c r="E81" s="96">
        <f>+[2]ระบบการควบคุมฯ!G108+[2]ระบบการควบคุมฯ!H108</f>
        <v>0</v>
      </c>
      <c r="F81" s="96">
        <f>+[2]ระบบการควบคุมฯ!I108+[2]ระบบการควบคุมฯ!J108</f>
        <v>0</v>
      </c>
      <c r="G81" s="102">
        <f>+[2]ระบบการควบคุมฯ!K108+[2]ระบบการควบคุมฯ!L108</f>
        <v>4000</v>
      </c>
      <c r="H81" s="102">
        <f>+D81-E81-F81-G81</f>
        <v>0</v>
      </c>
      <c r="I81" s="100" t="s">
        <v>42</v>
      </c>
    </row>
    <row r="82" spans="1:9" ht="37.200000000000003" x14ac:dyDescent="0.25">
      <c r="A82" s="98">
        <f>+[2]ระบบการควบคุมฯ!A110</f>
        <v>2.2999999999999998</v>
      </c>
      <c r="B82" s="39" t="str">
        <f>+[2]ระบบการควบคุมฯ!B110</f>
        <v>กิจกรรมยกระดับสมรรถนะทางด้านภาษาอังกฤษ</v>
      </c>
      <c r="C82" s="39" t="str">
        <f>+[2]ระบบการควบคุมฯ!C110</f>
        <v>20004 68 00142 00000</v>
      </c>
      <c r="D82" s="99">
        <f>+D83</f>
        <v>0</v>
      </c>
      <c r="E82" s="99">
        <f t="shared" si="16"/>
        <v>0</v>
      </c>
      <c r="F82" s="99">
        <f t="shared" si="16"/>
        <v>0</v>
      </c>
      <c r="G82" s="99">
        <f t="shared" si="16"/>
        <v>0</v>
      </c>
      <c r="H82" s="99">
        <f t="shared" si="16"/>
        <v>0</v>
      </c>
      <c r="I82" s="105"/>
    </row>
    <row r="83" spans="1:9" ht="37.200000000000003" x14ac:dyDescent="0.25">
      <c r="A83" s="106"/>
      <c r="B83" s="110" t="str">
        <f>+[2]ระบบการควบคุมฯ!B111</f>
        <v>งบดำเนินงาน   69112xx</v>
      </c>
      <c r="C83" s="46" t="str">
        <f>+[2]ระบบการควบคุมฯ!C111</f>
        <v>20004 3320 4700 2000000</v>
      </c>
      <c r="D83" s="93">
        <f>+D84</f>
        <v>0</v>
      </c>
      <c r="E83" s="93">
        <f t="shared" si="16"/>
        <v>0</v>
      </c>
      <c r="F83" s="93">
        <f t="shared" si="16"/>
        <v>0</v>
      </c>
      <c r="G83" s="93">
        <f t="shared" si="16"/>
        <v>0</v>
      </c>
      <c r="H83" s="108">
        <f>+D83-E83-F83-G83</f>
        <v>0</v>
      </c>
      <c r="I83" s="108"/>
    </row>
    <row r="84" spans="1:9" ht="111.6" x14ac:dyDescent="0.25">
      <c r="A84" s="95" t="str">
        <f>+[2]ระบบการควบคุมฯ!A112</f>
        <v>2.3.1</v>
      </c>
      <c r="B84" s="35" t="str">
        <f>+[2]ระบบการควบคุมฯ!B112</f>
        <v xml:space="preserve">ค่าใช้จ่ายในการเดินทางเข้าร่วมโครงการพัฒนาผู้อำนวยการกลุ่มพัฒนาครูและบุคลากรทางการศึกษา  ระหว่างวันที่ 4 - 6 มิถุนายน 2568 ณ โรงแรมริเวอร์ไซด์ กรุงเทพมหานคร      </v>
      </c>
      <c r="C84" s="36" t="str">
        <f>+[2]ระบบการควบคุมฯ!C112</f>
        <v>ศธ 04002/ว2600 ลว.12 มิ.ย. 68 ครั้งที่ 582</v>
      </c>
      <c r="D84" s="96">
        <f>+[2]ระบบการควบคุมฯ!F112</f>
        <v>0</v>
      </c>
      <c r="E84" s="96">
        <f>+[2]ระบบการควบคุมฯ!G112+[2]ระบบการควบคุมฯ!H112</f>
        <v>0</v>
      </c>
      <c r="F84" s="96"/>
      <c r="G84" s="102">
        <f>+[2]ระบบการควบคุมฯ!K112+[2]ระบบการควบคุมฯ!L112</f>
        <v>0</v>
      </c>
      <c r="H84" s="102">
        <f>+D84-E84-F84-G84</f>
        <v>0</v>
      </c>
      <c r="I84" s="143" t="s">
        <v>183</v>
      </c>
    </row>
    <row r="85" spans="1:9" ht="37.200000000000003" x14ac:dyDescent="0.25">
      <c r="A85" s="98">
        <f>+[2]ระบบการควบคุมฯ!A114</f>
        <v>2.4</v>
      </c>
      <c r="B85" s="39" t="str">
        <f>+[2]ระบบการควบคุมฯ!B114</f>
        <v xml:space="preserve">กิจกรรมพัฒนาครูเพื่อการจัดการเรียนรู้สู่ฐานสมรรถนะ  </v>
      </c>
      <c r="C85" s="39" t="str">
        <f>+[2]ระบบการควบคุมฯ!C114</f>
        <v>20004 69 00140 00000</v>
      </c>
      <c r="D85" s="99">
        <f>+D86</f>
        <v>0</v>
      </c>
      <c r="E85" s="99">
        <f t="shared" si="16"/>
        <v>0</v>
      </c>
      <c r="F85" s="99">
        <f t="shared" si="16"/>
        <v>0</v>
      </c>
      <c r="G85" s="99">
        <f t="shared" si="16"/>
        <v>0</v>
      </c>
      <c r="H85" s="99">
        <f t="shared" si="16"/>
        <v>0</v>
      </c>
      <c r="I85" s="105"/>
    </row>
    <row r="86" spans="1:9" ht="37.200000000000003" x14ac:dyDescent="0.25">
      <c r="A86" s="106">
        <f>+[2]ระบบการควบคุมฯ!A115</f>
        <v>0</v>
      </c>
      <c r="B86" s="45" t="str">
        <f>+[2]ระบบการควบคุมฯ!B115</f>
        <v>งบดำเนินงาน   69112xx</v>
      </c>
      <c r="C86" s="45" t="str">
        <f>+[2]ระบบการควบคุมฯ!C115</f>
        <v>20004 3320 4700 2000000</v>
      </c>
      <c r="D86" s="93">
        <f>SUM(D87)</f>
        <v>0</v>
      </c>
      <c r="E86" s="93">
        <f t="shared" ref="E86:H86" si="17">SUM(E87)</f>
        <v>0</v>
      </c>
      <c r="F86" s="93">
        <f t="shared" si="17"/>
        <v>0</v>
      </c>
      <c r="G86" s="93">
        <f t="shared" si="17"/>
        <v>0</v>
      </c>
      <c r="H86" s="93">
        <f t="shared" si="17"/>
        <v>0</v>
      </c>
      <c r="I86" s="108"/>
    </row>
    <row r="87" spans="1:9" ht="18.600000000000001" x14ac:dyDescent="0.25">
      <c r="A87" s="95"/>
      <c r="B87" s="158"/>
      <c r="C87" s="158"/>
      <c r="D87" s="96"/>
      <c r="E87" s="96">
        <f>+[2]ระบบการควบคุมฯ!G102+[2]ระบบการควบคุมฯ!H102</f>
        <v>0</v>
      </c>
      <c r="F87" s="102"/>
      <c r="G87" s="102"/>
      <c r="H87" s="100"/>
      <c r="I87" s="100"/>
    </row>
    <row r="88" spans="1:9" ht="18.600000000000001" x14ac:dyDescent="0.25">
      <c r="A88" s="95"/>
      <c r="B88" s="115"/>
      <c r="C88" s="111"/>
      <c r="D88" s="96"/>
      <c r="E88" s="96"/>
      <c r="F88" s="96"/>
      <c r="G88" s="102"/>
      <c r="H88" s="102"/>
      <c r="I88" s="100"/>
    </row>
    <row r="89" spans="1:9" ht="37.200000000000003" x14ac:dyDescent="0.25">
      <c r="A89" s="520">
        <f>+[2]ระบบการควบคุมฯ!A118</f>
        <v>3</v>
      </c>
      <c r="B89" s="521" t="str">
        <f>+[2]ระบบการควบคุมฯ!B118</f>
        <v>โครงการขับเคลื่อนการพัฒนาการศึกษาที่ยั่งยืน</v>
      </c>
      <c r="C89" s="521" t="str">
        <f>+[2]ระบบการควบคุมฯ!C118</f>
        <v>20004 3320 6300 2000000</v>
      </c>
      <c r="D89" s="522">
        <f>+D90+D91</f>
        <v>21677700</v>
      </c>
      <c r="E89" s="522">
        <f>+E95+E100+E104+E112+E115+E121+E128+E134+E144+E160+E183</f>
        <v>0</v>
      </c>
      <c r="F89" s="522">
        <f>+F95+F100+F104+F112+F115+F121+F128+F134+F144+F160+F183</f>
        <v>0</v>
      </c>
      <c r="G89" s="522">
        <f>+G90+G91</f>
        <v>21677700</v>
      </c>
      <c r="H89" s="522">
        <f>+H90+H91</f>
        <v>0</v>
      </c>
      <c r="I89" s="522"/>
    </row>
    <row r="90" spans="1:9" ht="18.600000000000001" x14ac:dyDescent="0.25">
      <c r="A90" s="92"/>
      <c r="B90" s="523" t="str">
        <f>+[2]ระบบการควบคุมฯ!B119</f>
        <v xml:space="preserve"> งบดำเนินงาน 69112xx</v>
      </c>
      <c r="C90" s="33"/>
      <c r="D90" s="93">
        <f>+D93+D101+D105+D116+D122</f>
        <v>242138.72</v>
      </c>
      <c r="E90" s="93">
        <f t="shared" ref="E90:H90" si="18">+E93+E101+E105+E116+E122</f>
        <v>0</v>
      </c>
      <c r="F90" s="93">
        <f t="shared" si="18"/>
        <v>0</v>
      </c>
      <c r="G90" s="93">
        <f t="shared" si="18"/>
        <v>242138.72</v>
      </c>
      <c r="H90" s="93">
        <f t="shared" si="18"/>
        <v>0</v>
      </c>
      <c r="I90" s="93"/>
    </row>
    <row r="91" spans="1:9" ht="18.600000000000001" x14ac:dyDescent="0.25">
      <c r="A91" s="92"/>
      <c r="B91" s="523" t="str">
        <f>+[2]ระบบการควบคุมฯ!B122</f>
        <v>งบรายจ่ายอื่น   6911500</v>
      </c>
      <c r="C91" s="33"/>
      <c r="D91" s="93">
        <f>+D96+D113+D129+D135+D145+D161</f>
        <v>21435561.280000001</v>
      </c>
      <c r="E91" s="93">
        <f t="shared" ref="E91:H91" si="19">+E96+E113+E129+E135+E145+E161</f>
        <v>0</v>
      </c>
      <c r="F91" s="93">
        <f t="shared" si="19"/>
        <v>0</v>
      </c>
      <c r="G91" s="93">
        <f t="shared" si="19"/>
        <v>21435561.280000001</v>
      </c>
      <c r="H91" s="93">
        <f t="shared" si="19"/>
        <v>0</v>
      </c>
      <c r="I91" s="93"/>
    </row>
    <row r="92" spans="1:9" ht="37.200000000000003" x14ac:dyDescent="0.25">
      <c r="A92" s="98">
        <f>+[2]ระบบการควบคุมฯ!A124</f>
        <v>3.1</v>
      </c>
      <c r="B92" s="30" t="str">
        <f>+[2]ระบบการควบคุมฯ!B124</f>
        <v>กิจกรรมสร้างจิตสึกในการพัฒนาคุณภาพชีวิตที่เป็นมิตรต่อสิ่งแวดล้อม</v>
      </c>
      <c r="C92" s="31" t="str">
        <f>+[2]ระบบการควบคุมฯ!C124</f>
        <v>20004 69 00037 00000</v>
      </c>
      <c r="D92" s="99">
        <f t="shared" ref="D92:I92" si="20">+D93</f>
        <v>1000</v>
      </c>
      <c r="E92" s="99">
        <f t="shared" si="20"/>
        <v>0</v>
      </c>
      <c r="F92" s="99">
        <f t="shared" si="20"/>
        <v>0</v>
      </c>
      <c r="G92" s="99">
        <f t="shared" si="20"/>
        <v>1000</v>
      </c>
      <c r="H92" s="99">
        <f t="shared" si="20"/>
        <v>0</v>
      </c>
      <c r="I92" s="99">
        <f t="shared" si="20"/>
        <v>0</v>
      </c>
    </row>
    <row r="93" spans="1:9" ht="37.200000000000003" x14ac:dyDescent="0.25">
      <c r="A93" s="92">
        <f>+[2]ระบบการควบคุมฯ!A125</f>
        <v>0</v>
      </c>
      <c r="B93" s="112" t="str">
        <f>+[2]ระบบการควบคุมฯ!B125</f>
        <v>งบดำเนินงาน 69112xx</v>
      </c>
      <c r="C93" s="33" t="str">
        <f>+[2]ระบบการควบคุมฯ!C125</f>
        <v xml:space="preserve">20004 3320 6300 2000000 </v>
      </c>
      <c r="D93" s="93">
        <f>SUM(D94:D96)</f>
        <v>1000</v>
      </c>
      <c r="E93" s="93">
        <f t="shared" ref="E93:H93" si="21">SUM(E94:E96)</f>
        <v>0</v>
      </c>
      <c r="F93" s="93">
        <f t="shared" si="21"/>
        <v>0</v>
      </c>
      <c r="G93" s="93">
        <f t="shared" si="21"/>
        <v>1000</v>
      </c>
      <c r="H93" s="93">
        <f t="shared" si="21"/>
        <v>0</v>
      </c>
      <c r="I93" s="93">
        <f>SUM(I94)</f>
        <v>0</v>
      </c>
    </row>
    <row r="94" spans="1:9" ht="167.4" x14ac:dyDescent="0.25">
      <c r="A94" s="95" t="str">
        <f>+[2]ระบบการควบคุมฯ!A126</f>
        <v>3.1.1</v>
      </c>
      <c r="B94" s="35" t="str">
        <f>+[2]ระบบการควบคุมฯ!B126</f>
        <v xml:space="preserve">ค่าใช้จ่ายในการเดินทางเข้าร่วมการอบรมเชิงปฏิบัติการขับเคลื่อนสิ่งแวดล้อมศึกษาและโครงการอนุรักษ์พันธุกรรมพืชอันเนื่องมาจากพระราชดำริ สมเด็จพระเทพรัตนราชสุดาฯ สยามบรมราชกุมารี  ระหว่างวันที่ 9 – 11 สิงหาคม 2569 ณ โรงแรมเอวาน่า  กรุงเทพมหานคร </v>
      </c>
      <c r="C94" s="38" t="str">
        <f>+[2]ระบบการควบคุมฯ!C126</f>
        <v>ศธ 04002/ว13902 ลว. 10 ส.ค 69 โอนครั้งที่ 845</v>
      </c>
      <c r="D94" s="96">
        <f>+[2]ระบบการควบคุมฯ!F126</f>
        <v>1000</v>
      </c>
      <c r="E94" s="96">
        <f>+[2]ระบบการควบคุมฯ!G126+[2]ระบบการควบคุมฯ!H126</f>
        <v>0</v>
      </c>
      <c r="F94" s="96">
        <f>+[2]ระบบการควบคุมฯ!I126+[2]ระบบการควบคุมฯ!J126</f>
        <v>0</v>
      </c>
      <c r="G94" s="102">
        <f>+[2]ระบบการควบคุมฯ!K126+[2]ระบบการควบคุมฯ!L126</f>
        <v>1000</v>
      </c>
      <c r="H94" s="102">
        <f>+D94-E94-F94-G94</f>
        <v>0</v>
      </c>
      <c r="I94" s="100" t="s">
        <v>63</v>
      </c>
    </row>
    <row r="95" spans="1:9" ht="37.200000000000003" x14ac:dyDescent="0.25">
      <c r="A95" s="98">
        <f>+[2]ระบบการควบคุมฯ!A127</f>
        <v>3.2</v>
      </c>
      <c r="B95" s="30" t="str">
        <f>+[2]ระบบการควบคุมฯ!B127</f>
        <v xml:space="preserve">กิจกรรมสานความร่วมมือภาคีเครือข่ายด้านการจัดการศึกษา </v>
      </c>
      <c r="C95" s="31" t="str">
        <f>+[2]ระบบการควบคุมฯ!C127</f>
        <v>20004 69 00078 00000</v>
      </c>
      <c r="D95" s="99">
        <f t="shared" ref="D95:I95" si="22">+D96</f>
        <v>0</v>
      </c>
      <c r="E95" s="99">
        <f t="shared" si="22"/>
        <v>0</v>
      </c>
      <c r="F95" s="99">
        <f t="shared" si="22"/>
        <v>0</v>
      </c>
      <c r="G95" s="99">
        <f t="shared" si="22"/>
        <v>0</v>
      </c>
      <c r="H95" s="99">
        <f t="shared" si="22"/>
        <v>0</v>
      </c>
      <c r="I95" s="99">
        <f t="shared" si="22"/>
        <v>0</v>
      </c>
    </row>
    <row r="96" spans="1:9" ht="18.600000000000001" x14ac:dyDescent="0.25">
      <c r="A96" s="92">
        <f>+[2]ระบบการควบคุมฯ!A128</f>
        <v>1</v>
      </c>
      <c r="B96" s="112" t="str">
        <f>+[2]ระบบการควบคุมฯ!B128</f>
        <v>งบรายจ่ายอื่น   6911500</v>
      </c>
      <c r="C96" s="33"/>
      <c r="D96" s="93">
        <f>SUM(D97:D99)</f>
        <v>0</v>
      </c>
      <c r="E96" s="93">
        <f t="shared" ref="E96:H96" si="23">SUM(E97:E99)</f>
        <v>0</v>
      </c>
      <c r="F96" s="93">
        <f t="shared" si="23"/>
        <v>0</v>
      </c>
      <c r="G96" s="93">
        <f t="shared" si="23"/>
        <v>0</v>
      </c>
      <c r="H96" s="93">
        <f t="shared" si="23"/>
        <v>0</v>
      </c>
      <c r="I96" s="93">
        <f>SUM(I97)</f>
        <v>0</v>
      </c>
    </row>
    <row r="97" spans="1:9" ht="148.80000000000001" x14ac:dyDescent="0.25">
      <c r="A97" s="95" t="str">
        <f>+[2]ระบบการควบคุมฯ!A130</f>
        <v>3.1.1.1</v>
      </c>
      <c r="B97" s="35" t="str">
        <f>+[2]ระบบการควบคุมฯ!B130</f>
        <v xml:space="preserve">ค่าใช้จ่ายในการเดินทางเข้าร่วมการอบรมเชิงปฏิบัติการส่งเสริมและพัฒนาการจัดการเรียนรู้เพื่อสิ่งแวดล้อมที่ยั่งยืน ตามหลักเศรษฐกิจหมุนเวียน รุ่นที่ 1 ระหว่างวันที่ 24 – 28 เมษายน 2566 ณ โรงแรมเดอะ ลอฟท์ รีสอร์ท กรุงเทพมหานคร </v>
      </c>
      <c r="C97" s="38" t="str">
        <f>+[2]ระบบการควบคุมฯ!C130</f>
        <v>ศธ 04002/ว1915 ลว.  11 พค 66 โอนครั้งที่ 515</v>
      </c>
      <c r="D97" s="96">
        <f>+[2]ระบบการควบคุมฯ!F130</f>
        <v>0</v>
      </c>
      <c r="E97" s="96">
        <f>+[2]ระบบการควบคุมฯ!G130+[2]ระบบการควบคุมฯ!H130</f>
        <v>0</v>
      </c>
      <c r="F97" s="96">
        <f>+[2]ระบบการควบคุมฯ!I130+[2]ระบบการควบคุมฯ!J130</f>
        <v>0</v>
      </c>
      <c r="G97" s="102">
        <f>+[2]ระบบการควบคุมฯ!K130+[2]ระบบการควบคุมฯ!L130</f>
        <v>0</v>
      </c>
      <c r="H97" s="102">
        <f>+D97-E97-F97-G97</f>
        <v>0</v>
      </c>
      <c r="I97" s="100" t="s">
        <v>63</v>
      </c>
    </row>
    <row r="98" spans="1:9" ht="111.6" x14ac:dyDescent="0.25">
      <c r="A98" s="95" t="str">
        <f>+[2]ระบบการควบคุมฯ!A131</f>
        <v>3.1.1</v>
      </c>
      <c r="B98" s="35" t="str">
        <f>+[2]ระบบการควบคุมฯ!B131</f>
        <v>ค่าใช้จ่ายในการเดินทางเข้าร่วมพิธีมอบเกียรติบัตรให้กับครูผู้เป็นบุคคลที่มีความกล้าหาญ ปกป้องนักเรียนให้พ้นจากอันตราย 29 พย 66 ณ อาคารราชวัลลภ ห้องประชุมจันทรเกษม ชั้น 1</v>
      </c>
      <c r="C98" s="38" t="str">
        <f>+[2]ระบบการควบคุมฯ!C131</f>
        <v xml:space="preserve">ศธ 04002/ว5680 ลว.  27 ธค  66 โอนครั้งที่ 110 </v>
      </c>
      <c r="D98" s="96"/>
      <c r="E98" s="96"/>
      <c r="F98" s="96"/>
      <c r="G98" s="96"/>
      <c r="H98" s="102">
        <f>+D98-E98-F98-G98</f>
        <v>0</v>
      </c>
      <c r="I98" s="100"/>
    </row>
    <row r="99" spans="1:9" ht="130.19999999999999" x14ac:dyDescent="0.25">
      <c r="A99" s="95" t="str">
        <f>+[2]ระบบการควบคุมฯ!A132</f>
        <v>3.1.2</v>
      </c>
      <c r="B99" s="35" t="str">
        <f>+[2]ระบบการควบคุมฯ!B132</f>
        <v xml:space="preserve">ค่าใช้จ่ายในการจัดอบรมหลักสูตรผู้นำด้านเทคโนโลยี  เพื่อการศึกษา (ICT Talent) ภาครัฐ รุ่นที่ 5 ระหว่างวันที่ 30 – 31 สิงหาคม 2567  ณ สถานีโทรทัศน์การศึกษาขั้นพื้นฐาน OBEC Channel อาคาร สพฐ. 1 </v>
      </c>
      <c r="C99" s="38" t="str">
        <f>+[2]ระบบการควบคุมฯ!C132</f>
        <v>ศธ 04002/ว3488 ลว.  9 สค 67 โอนครั้งที่ 297</v>
      </c>
      <c r="D99" s="96"/>
      <c r="E99" s="96"/>
      <c r="F99" s="96"/>
      <c r="G99" s="96"/>
      <c r="H99" s="102">
        <f>+D99-E99-F99-G99</f>
        <v>0</v>
      </c>
      <c r="I99" s="100" t="s">
        <v>109</v>
      </c>
    </row>
    <row r="100" spans="1:9" ht="74.400000000000006" x14ac:dyDescent="0.25">
      <c r="A100" s="98">
        <f>+[2]ระบบการควบคุมฯ!A133</f>
        <v>3.3</v>
      </c>
      <c r="B100" s="30" t="str">
        <f>+[2]ระบบการควบคุมฯ!B133</f>
        <v>กิจกรรมขับเคลื่อนนโยบายการแก้ปัญหาเด็กที่อยู่นอกระบบการศึกษาและเด็กออกกลางคันให้เข้าสู่ระบบการศึกษา</v>
      </c>
      <c r="C100" s="31" t="str">
        <f>+[2]ระบบการควบคุมฯ!C133</f>
        <v>20004 69 00085 00000</v>
      </c>
      <c r="D100" s="99">
        <f t="shared" ref="D100:I100" si="24">+D101</f>
        <v>6600</v>
      </c>
      <c r="E100" s="99">
        <f t="shared" si="24"/>
        <v>0</v>
      </c>
      <c r="F100" s="99">
        <f t="shared" si="24"/>
        <v>0</v>
      </c>
      <c r="G100" s="99">
        <f t="shared" si="24"/>
        <v>6600</v>
      </c>
      <c r="H100" s="99">
        <f t="shared" si="24"/>
        <v>0</v>
      </c>
      <c r="I100" s="99">
        <f t="shared" si="24"/>
        <v>0</v>
      </c>
    </row>
    <row r="101" spans="1:9" ht="37.200000000000003" x14ac:dyDescent="0.25">
      <c r="A101" s="486" t="str">
        <f>+[2]ระบบการควบคุมฯ!A134</f>
        <v>3.3.1</v>
      </c>
      <c r="B101" s="112" t="str">
        <f>+[2]ระบบการควบคุมฯ!B134</f>
        <v>งบดำเนินงาน   6911xx</v>
      </c>
      <c r="C101" s="33" t="str">
        <f>+[2]ระบบการควบคุมฯ!C134</f>
        <v>20004 3320 6300 2000000</v>
      </c>
      <c r="D101" s="93">
        <f>SUM(D102:D103)</f>
        <v>6600</v>
      </c>
      <c r="E101" s="93">
        <f t="shared" ref="E101:H101" si="25">SUM(E102:E103)</f>
        <v>0</v>
      </c>
      <c r="F101" s="93">
        <f t="shared" si="25"/>
        <v>0</v>
      </c>
      <c r="G101" s="93">
        <f t="shared" si="25"/>
        <v>6600</v>
      </c>
      <c r="H101" s="93">
        <f t="shared" si="25"/>
        <v>0</v>
      </c>
      <c r="I101" s="93">
        <f t="shared" ref="I101" si="26">SUM(I102)</f>
        <v>0</v>
      </c>
    </row>
    <row r="102" spans="1:9" ht="93" x14ac:dyDescent="0.25">
      <c r="A102" s="95" t="str">
        <f>+[2]ระบบการควบคุมฯ!A135</f>
        <v>3.3.1.1</v>
      </c>
      <c r="B102" s="35" t="str">
        <f>+[2]ระบบการควบคุมฯ!B135</f>
        <v xml:space="preserve">ค่าใช้จ่ายในการดำเนินงานโครงการขับเคลื่อนนโยบายการแก้ปัญหาเด็กที่อยู่นอกระบบการศึกษา เด็กตกหล่นและเด็กออกกลางคันให้เข้าสู่ระบบการศึกษา </v>
      </c>
      <c r="C102" s="38" t="str">
        <f>+[2]ระบบการควบคุมฯ!C135</f>
        <v>ศธ 04002/ว7448 ลว. 5 พ.ค. 69 โอนครั้งที่ 495</v>
      </c>
      <c r="D102" s="96">
        <f>+[2]ระบบการควบคุมฯ!D135</f>
        <v>6600</v>
      </c>
      <c r="E102" s="96">
        <f>+[2]ระบบการควบคุมฯ!G135+[2]ระบบการควบคุมฯ!H135</f>
        <v>0</v>
      </c>
      <c r="F102" s="96"/>
      <c r="G102" s="102">
        <f>+[2]ระบบการควบคุมฯ!K135+[2]ระบบการควบคุมฯ!L135</f>
        <v>6600</v>
      </c>
      <c r="H102" s="102">
        <f>+D102-E102-F102-G102</f>
        <v>0</v>
      </c>
      <c r="I102" s="100" t="s">
        <v>12</v>
      </c>
    </row>
    <row r="103" spans="1:9" ht="74.400000000000006" x14ac:dyDescent="0.25">
      <c r="A103" s="95" t="str">
        <f>+[2]ระบบการควบคุมฯ!A136</f>
        <v>3.3.1.2</v>
      </c>
      <c r="B103" s="35" t="str">
        <f>+[2]ระบบการควบคุมฯ!B136</f>
        <v>เพื่อสนับสนุนการดำเนินงานของสำนักงานเขตพื้นที่การศึกษาที่จัดส่งผลงานนวัตกรรมการลดอัตราการออกกลางคันของผู้เรียน</v>
      </c>
      <c r="C103" s="38" t="str">
        <f>+[2]ระบบการควบคุมฯ!C136</f>
        <v>ศธ 04002/ว41937 ลว.  4 ส.ค. 68 โอนครั้งที่ 814</v>
      </c>
      <c r="D103" s="96">
        <f>+[2]ระบบการควบคุมฯ!D136</f>
        <v>0</v>
      </c>
      <c r="E103" s="96">
        <f>+[2]ระบบการควบคุมฯ!G136+[2]ระบบการควบคุมฯ!H136</f>
        <v>0</v>
      </c>
      <c r="F103" s="96"/>
      <c r="G103" s="102">
        <f>+[2]ระบบการควบคุมฯ!K136+[2]ระบบการควบคุมฯ!L136</f>
        <v>0</v>
      </c>
      <c r="H103" s="102">
        <f>+D103-E103-F103-G103</f>
        <v>0</v>
      </c>
      <c r="I103" s="100" t="s">
        <v>12</v>
      </c>
    </row>
    <row r="104" spans="1:9" ht="37.200000000000003" x14ac:dyDescent="0.25">
      <c r="A104" s="98">
        <f>+[2]ระบบการควบคุมฯ!A141</f>
        <v>3.4</v>
      </c>
      <c r="B104" s="30" t="str">
        <f>+[2]ระบบการควบคุมฯ!B141</f>
        <v>กิจกรรมการยกระดับคุณภาพด้านวิทยาศาสตร์ศึกษาเพื่อความเป็นเลิศ</v>
      </c>
      <c r="C104" s="31" t="str">
        <f>+[2]ระบบการควบคุมฯ!C141</f>
        <v>20004 69 00093 00000</v>
      </c>
      <c r="D104" s="99">
        <f t="shared" ref="D104:I104" si="27">+D105</f>
        <v>182338.72</v>
      </c>
      <c r="E104" s="99">
        <f t="shared" si="27"/>
        <v>0</v>
      </c>
      <c r="F104" s="99">
        <f t="shared" si="27"/>
        <v>0</v>
      </c>
      <c r="G104" s="99">
        <f t="shared" si="27"/>
        <v>182338.72</v>
      </c>
      <c r="H104" s="99">
        <f t="shared" si="27"/>
        <v>0</v>
      </c>
      <c r="I104" s="99">
        <f t="shared" si="27"/>
        <v>0</v>
      </c>
    </row>
    <row r="105" spans="1:9" ht="37.200000000000003" x14ac:dyDescent="0.25">
      <c r="A105" s="487" t="str">
        <f>+[2]ระบบการควบคุมฯ!A142</f>
        <v>3.4.1</v>
      </c>
      <c r="B105" s="112" t="str">
        <f>+[2]ระบบการควบคุมฯ!B142</f>
        <v>งบดำเนินงาน   69112xx</v>
      </c>
      <c r="C105" s="33" t="str">
        <f>+[2]ระบบการควบคุมฯ!C142</f>
        <v>20004 3320 6300 2000000</v>
      </c>
      <c r="D105" s="93">
        <f>SUM(D106:D111)</f>
        <v>182338.72</v>
      </c>
      <c r="E105" s="93">
        <f>SUM(E106:E111)</f>
        <v>0</v>
      </c>
      <c r="F105" s="93">
        <f>SUM(F106:F111)</f>
        <v>0</v>
      </c>
      <c r="G105" s="93">
        <f>SUM(G106:G111)</f>
        <v>182338.72</v>
      </c>
      <c r="H105" s="93">
        <f>SUM(H106:H111)</f>
        <v>0</v>
      </c>
      <c r="I105" s="93">
        <f>SUM(I106)</f>
        <v>0</v>
      </c>
    </row>
    <row r="106" spans="1:9" ht="74.400000000000006" x14ac:dyDescent="0.25">
      <c r="A106" s="95" t="str">
        <f>+[2]ระบบการควบคุมฯ!A143</f>
        <v>3.4.1.1</v>
      </c>
      <c r="B106" s="47" t="str">
        <f>+[2]ระบบการควบคุมฯ!B143</f>
        <v xml:space="preserve">ค่าใช้จ่ายในการดำเนินงานของโรงเรียนในโครงการวิทยาศาสตร์พลังสิบ ระดับประถมศึกษา จำนวนเงิน 10,000.-บาท </v>
      </c>
      <c r="C106" s="38" t="str">
        <f>+[2]ระบบการควบคุมฯ!C143</f>
        <v>ศธ 04002/ว48288 ลว.  7 พย 68 โอนครั้งที่ 61</v>
      </c>
      <c r="D106" s="96">
        <f>+[2]ระบบการควบคุมฯ!F143</f>
        <v>10000</v>
      </c>
      <c r="E106" s="96">
        <f>+[2]ระบบการควบคุมฯ!G143+[2]ระบบการควบคุมฯ!H143</f>
        <v>0</v>
      </c>
      <c r="F106" s="96">
        <f>+[2]ระบบการควบคุมฯ!I143+[2]ระบบการควบคุมฯ!J143</f>
        <v>0</v>
      </c>
      <c r="G106" s="96">
        <f>+[2]ระบบการควบคุมฯ!K143+[2]ระบบการควบคุมฯ!L143</f>
        <v>10000</v>
      </c>
      <c r="H106" s="102">
        <f t="shared" ref="H106:H111" si="28">+D106-E106-F106-G106</f>
        <v>0</v>
      </c>
      <c r="I106" s="100" t="s">
        <v>231</v>
      </c>
    </row>
    <row r="107" spans="1:9" ht="93" x14ac:dyDescent="0.25">
      <c r="A107" s="95" t="str">
        <f>+[2]ระบบการควบคุมฯ!A144</f>
        <v>3.4.1.2</v>
      </c>
      <c r="B107" s="47" t="str">
        <f>+[2]ระบบการควบคุมฯ!B144</f>
        <v>ค่าใช้จ่ายในการดำเนินงานของโรงเรียนเครือข่ายโครงการวิทยาศาสตร์ศึกษาพลังสิบ ระดับประถมศึกษา 10โรงเรียน โรงเรียนละ 3,000.-บาท</v>
      </c>
      <c r="C107" s="38" t="str">
        <f>+[2]ระบบการควบคุมฯ!C144</f>
        <v>ที่ ศธ 04002/ว7495 ลว. 5 พ.ค. 69 ครั้ง 487</v>
      </c>
      <c r="D107" s="96">
        <f>+[2]ระบบการควบคุมฯ!F144</f>
        <v>30000</v>
      </c>
      <c r="E107" s="96">
        <f>+[2]ระบบการควบคุมฯ!G144+[2]ระบบการควบคุมฯ!H144</f>
        <v>0</v>
      </c>
      <c r="F107" s="96"/>
      <c r="G107" s="102">
        <f>+[2]ระบบการควบคุมฯ!K144+[2]ระบบการควบคุมฯ!L144</f>
        <v>30000</v>
      </c>
      <c r="H107" s="102">
        <f t="shared" si="28"/>
        <v>0</v>
      </c>
      <c r="I107" s="100" t="s">
        <v>259</v>
      </c>
    </row>
    <row r="108" spans="1:9" ht="37.200000000000003" x14ac:dyDescent="0.25">
      <c r="A108" s="95" t="str">
        <f>+[2]ระบบการควบคุมฯ!A145</f>
        <v>3.4.1.3</v>
      </c>
      <c r="B108" s="47" t="str">
        <f>+[2]ระบบการควบคุมฯ!B145</f>
        <v xml:space="preserve">ค่าใช้จ่ายสำหรับศูนย์วิทยาศาสตร์พลังสิบ ระดับประถมศึกษา       </v>
      </c>
      <c r="C108" s="38" t="str">
        <f>+[2]ระบบการควบคุมฯ!C145</f>
        <v>ที่ ศธ 04002/ว8780 ลว. 25 พ.ค. 69  ครั้งที่ 580</v>
      </c>
      <c r="D108" s="96">
        <f>+[2]ระบบการควบคุมฯ!F145</f>
        <v>6900</v>
      </c>
      <c r="E108" s="96">
        <f>+[2]ระบบการควบคุมฯ!G145+[2]ระบบการควบคุมฯ!H145</f>
        <v>0</v>
      </c>
      <c r="F108" s="96"/>
      <c r="G108" s="102">
        <f>+[2]ระบบการควบคุมฯ!K145+[2]ระบบการควบคุมฯ!L145</f>
        <v>6900</v>
      </c>
      <c r="H108" s="102">
        <f t="shared" si="28"/>
        <v>0</v>
      </c>
      <c r="I108" s="365" t="s">
        <v>231</v>
      </c>
    </row>
    <row r="109" spans="1:9" ht="55.8" x14ac:dyDescent="0.25">
      <c r="A109" s="95" t="str">
        <f>+[2]ระบบการควบคุมฯ!A146</f>
        <v>3.3.1.4</v>
      </c>
      <c r="B109" s="47" t="str">
        <f>+[2]ระบบการควบคุมฯ!B146</f>
        <v xml:space="preserve">ค่าใช้จ่ายในการนิเทศ ติดตาม โรงเรียนในโครงการวิทยาศาสตร์พลังสิบ ระดับประถมศึกษา  </v>
      </c>
      <c r="C109" s="38" t="str">
        <f>+[2]ระบบการควบคุมฯ!C146</f>
        <v>โอนเปลี่ยนแปลง2/69 24 กย.69</v>
      </c>
      <c r="D109" s="96">
        <f>+[2]ระบบการควบคุมฯ!F146</f>
        <v>0</v>
      </c>
      <c r="E109" s="96">
        <f>+[2]ระบบการควบคุมฯ!G146+[2]ระบบการควบคุมฯ!H146</f>
        <v>0</v>
      </c>
      <c r="F109" s="96"/>
      <c r="G109" s="102">
        <f>+[2]ระบบการควบคุมฯ!K146+[2]ระบบการควบคุมฯ!L146</f>
        <v>0</v>
      </c>
      <c r="H109" s="102">
        <f t="shared" si="28"/>
        <v>0</v>
      </c>
      <c r="I109" s="100" t="s">
        <v>64</v>
      </c>
    </row>
    <row r="110" spans="1:9" ht="37.200000000000003" x14ac:dyDescent="0.25">
      <c r="A110" s="95" t="str">
        <f>+[2]ระบบการควบคุมฯ!A147</f>
        <v>3.5.4</v>
      </c>
      <c r="B110" s="47" t="str">
        <f>+[2]ระบบการควบคุมฯ!B147</f>
        <v>ค่าสาธารณูปโภค</v>
      </c>
      <c r="C110" s="38" t="str">
        <f>+[2]ระบบการควบคุมฯ!C147</f>
        <v>โอนเปลี่ยนแปลง2/69 28 กย.69</v>
      </c>
      <c r="D110" s="96">
        <f>+[2]ระบบการควบคุมฯ!F147</f>
        <v>135438.72</v>
      </c>
      <c r="E110" s="96">
        <f>+[2]ระบบการควบคุมฯ!G147+[2]ระบบการควบคุมฯ!H147</f>
        <v>0</v>
      </c>
      <c r="F110" s="96"/>
      <c r="G110" s="102">
        <f>+[2]ระบบการควบคุมฯ!K147+[2]ระบบการควบคุมฯ!L147</f>
        <v>135438.72</v>
      </c>
      <c r="H110" s="102">
        <f t="shared" si="28"/>
        <v>0</v>
      </c>
      <c r="I110" s="100" t="s">
        <v>14</v>
      </c>
    </row>
    <row r="111" spans="1:9" ht="18.600000000000001" x14ac:dyDescent="0.25">
      <c r="A111" s="95" t="str">
        <f>+[2]ระบบการควบคุมฯ!A149</f>
        <v>3.3.6</v>
      </c>
      <c r="B111" s="47"/>
      <c r="C111" s="38"/>
      <c r="D111" s="96">
        <f>+[2]ระบบการควบคุมฯ!F149</f>
        <v>0</v>
      </c>
      <c r="E111" s="96">
        <f>+[2]ระบบการควบคุมฯ!G149+[2]ระบบการควบคุมฯ!H149</f>
        <v>0</v>
      </c>
      <c r="F111" s="96">
        <f>+[2]ระบบการควบคุมฯ!I149+[2]ระบบการควบคุมฯ!J149</f>
        <v>0</v>
      </c>
      <c r="G111" s="102">
        <f>+[2]ระบบการควบคุมฯ!K149+[2]ระบบการควบคุมฯ!L149</f>
        <v>0</v>
      </c>
      <c r="H111" s="102">
        <f t="shared" si="28"/>
        <v>0</v>
      </c>
      <c r="I111" s="100" t="s">
        <v>65</v>
      </c>
    </row>
    <row r="112" spans="1:9" ht="37.200000000000003" x14ac:dyDescent="0.25">
      <c r="A112" s="98">
        <f>+[2]ระบบการควบคุมฯ!A166</f>
        <v>3.5</v>
      </c>
      <c r="B112" s="30" t="str">
        <f>+[4]งบสพฐ!B83</f>
        <v>โครงการส่งเสริมทักษะชีวิตให้กับนักเรียน 30,000 บาท</v>
      </c>
      <c r="C112" s="31" t="s">
        <v>232</v>
      </c>
      <c r="D112" s="99">
        <f t="shared" ref="D112:I112" si="29">+D113</f>
        <v>0</v>
      </c>
      <c r="E112" s="99">
        <f t="shared" si="29"/>
        <v>0</v>
      </c>
      <c r="F112" s="99">
        <f t="shared" si="29"/>
        <v>0</v>
      </c>
      <c r="G112" s="99">
        <f t="shared" si="29"/>
        <v>0</v>
      </c>
      <c r="H112" s="99">
        <f t="shared" si="29"/>
        <v>0</v>
      </c>
      <c r="I112" s="99">
        <f t="shared" si="29"/>
        <v>0</v>
      </c>
    </row>
    <row r="113" spans="1:9" ht="18.600000000000001" x14ac:dyDescent="0.25">
      <c r="A113" s="92">
        <f>+[2]ระบบการควบคุมฯ!A167</f>
        <v>0</v>
      </c>
      <c r="B113" s="112" t="str">
        <f>+[2]ระบบการควบคุมฯ!B167</f>
        <v>งบรายจ่ายอื่น   6911500</v>
      </c>
      <c r="C113" s="33"/>
      <c r="D113" s="93">
        <f t="shared" ref="D113:I113" si="30">SUM(D114)</f>
        <v>0</v>
      </c>
      <c r="E113" s="93">
        <f t="shared" si="30"/>
        <v>0</v>
      </c>
      <c r="F113" s="93">
        <f t="shared" si="30"/>
        <v>0</v>
      </c>
      <c r="G113" s="93">
        <f t="shared" si="30"/>
        <v>0</v>
      </c>
      <c r="H113" s="93">
        <f t="shared" si="30"/>
        <v>0</v>
      </c>
      <c r="I113" s="93">
        <f t="shared" si="30"/>
        <v>0</v>
      </c>
    </row>
    <row r="114" spans="1:9" ht="18.600000000000001" x14ac:dyDescent="0.25">
      <c r="A114" s="113"/>
      <c r="B114" s="35"/>
      <c r="C114" s="38"/>
      <c r="D114" s="96"/>
      <c r="E114" s="96"/>
      <c r="F114" s="96">
        <f>+[2]ระบบการควบคุมฯ!I168+[2]ระบบการควบคุมฯ!J168</f>
        <v>0</v>
      </c>
      <c r="G114" s="102">
        <f>+[2]ระบบการควบคุมฯ!K168+[2]ระบบการควบคุมฯ!L168</f>
        <v>0</v>
      </c>
      <c r="H114" s="102">
        <f>+D114-E114-F114-G114</f>
        <v>0</v>
      </c>
      <c r="I114" s="100" t="s">
        <v>50</v>
      </c>
    </row>
    <row r="115" spans="1:9" ht="37.200000000000003" x14ac:dyDescent="0.25">
      <c r="A115" s="98">
        <f>+[2]ระบบการควบคุมฯ!A169</f>
        <v>3.6</v>
      </c>
      <c r="B115" s="30" t="str">
        <f>+[2]ระบบการควบคุมฯ!B169</f>
        <v>กิจกรรมหลักบ้านวิทยาศาสตร์น้อยประเทศไทย ระดับประถมศึกษา</v>
      </c>
      <c r="C115" s="31" t="str">
        <f>+[2]ระบบการควบคุมฯ!C169</f>
        <v>20004 69 00108 00000</v>
      </c>
      <c r="D115" s="99">
        <f t="shared" ref="D115:I115" si="31">+D116</f>
        <v>49000</v>
      </c>
      <c r="E115" s="99">
        <f t="shared" si="31"/>
        <v>0</v>
      </c>
      <c r="F115" s="99">
        <f t="shared" si="31"/>
        <v>0</v>
      </c>
      <c r="G115" s="99">
        <f t="shared" si="31"/>
        <v>49000</v>
      </c>
      <c r="H115" s="99">
        <f t="shared" si="31"/>
        <v>0</v>
      </c>
      <c r="I115" s="99">
        <f t="shared" si="31"/>
        <v>0</v>
      </c>
    </row>
    <row r="116" spans="1:9" ht="18.600000000000001" x14ac:dyDescent="0.25">
      <c r="A116" s="92">
        <f>+[2]ระบบการควบคุมฯ!A170</f>
        <v>1</v>
      </c>
      <c r="B116" s="112" t="str">
        <f>+[2]ระบบการควบคุมฯ!B170</f>
        <v>งบดำเนินงาน   69112xx</v>
      </c>
      <c r="C116" s="33"/>
      <c r="D116" s="93">
        <f>SUM(D117:D120)</f>
        <v>49000</v>
      </c>
      <c r="E116" s="93">
        <f t="shared" ref="E116:H116" si="32">SUM(E117:E120)</f>
        <v>0</v>
      </c>
      <c r="F116" s="93">
        <f t="shared" si="32"/>
        <v>0</v>
      </c>
      <c r="G116" s="93">
        <f t="shared" si="32"/>
        <v>49000</v>
      </c>
      <c r="H116" s="93">
        <f t="shared" si="32"/>
        <v>0</v>
      </c>
      <c r="I116" s="93">
        <f>SUM(I117)</f>
        <v>0</v>
      </c>
    </row>
    <row r="117" spans="1:9" ht="244.2" customHeight="1" x14ac:dyDescent="0.25">
      <c r="A117" s="113" t="str">
        <f>+[2]ระบบการควบคุมฯ!A171</f>
        <v>3.6.1</v>
      </c>
      <c r="B117" s="36" t="str">
        <f>+[2]ระบบการควบคุมฯ!B171</f>
        <v xml:space="preserve">ค่าใช้จ่ายในการเดินทางเข้าร่วมการประชุมวิชาการ “บ้านนักวิทยาศาสตร์น้อย ประเทศไทย ครบรอบ 15 ปี สู่การศึกษาเพื่อการพัฒนาอย่างยั่งยืน (ESD)เฉลิมพระเกียรติ 70 พรรษา สมเด็จพระกนิษฐาธิราชเจ้า กรมสมเด็จพระเทพรัตนราชสุดาฯ สยามบรมราชกุมารี” ระหว่างวันที่ 21-23 ตุลาคม 2568 ณ มหาวิทยาลัยศรีนครินทรวิโรฒ และโรงแรมเดอะพาลาสโซ กรุงเทพมหานคร ของนางสาวเบญจวรรณ นุชโส วิทยากรเครือข่ายท้องถิ่น โรงเรียนธัญญสิทธิศิลป์   </v>
      </c>
      <c r="C117" s="38" t="str">
        <f>+[2]ระบบการควบคุมฯ!C171</f>
        <v>ศธ 04002/ว47543 ลว.  31 ตค 68 โอนครั้งที่ 21</v>
      </c>
      <c r="D117" s="96">
        <f>+[2]ระบบการควบคุมฯ!D171</f>
        <v>1000</v>
      </c>
      <c r="E117" s="96">
        <f>+[2]ระบบการควบคุมฯ!G171+[2]ระบบการควบคุมฯ!H171</f>
        <v>0</v>
      </c>
      <c r="F117" s="96"/>
      <c r="G117" s="96">
        <f>+[2]ระบบการควบคุมฯ!K171+[2]ระบบการควบคุมฯ!L171</f>
        <v>1000</v>
      </c>
      <c r="H117" s="102">
        <f t="shared" ref="H117:H120" si="33">+D117-E117-F117-G117</f>
        <v>0</v>
      </c>
      <c r="I117" s="100" t="s">
        <v>245</v>
      </c>
    </row>
    <row r="118" spans="1:9" ht="353.4" x14ac:dyDescent="0.25">
      <c r="A118" s="113" t="str">
        <f>+[2]ระบบการควบคุมฯ!A172</f>
        <v>3.6.2</v>
      </c>
      <c r="B118" s="47" t="str">
        <f>+[2]ระบบการควบคุมฯ!B172</f>
        <v xml:space="preserve">ค่าใช้จ่ายในการนิเทศ ติดตาม ประเมินผลตามแนวทางของโครงการบ้านนักวิทยาศาสตร์น้อย ประเทศไทย และสำหรับการประเมินรับตราพระราชทาน โครงการบ้านนักวิทยาศาสตร์น้อยประเทศไทย       ระดับปฐมวัย จำนวนเงิน 5,000.-บาท (ห้าพันบาทถ้วน)
2. ค่าใช้จ่ายในการนิเทศ ติดตาม ประเมินผลตามแนวทางของโครงการบ้านนักวิทยาศาสตร์น้อย ประเทศไทย และสำหรับการประเมินรับตราพระราชทาน โครงการบ้านนักวิทยาศาสตร์น้อยประเทศไทย      ระดับประถมศึกษา จำนวนเงิน 5,000.-บาท (ห้าพันบาทถ้วน)
</v>
      </c>
      <c r="C118" s="38" t="str">
        <f>+[2]ระบบการควบคุมฯ!C172</f>
        <v>ศธ 04002/ว49147 ลว.  20 พ.ย. 68 โอนครั้งที่ 90</v>
      </c>
      <c r="D118" s="96">
        <f>+[2]ระบบการควบคุมฯ!F172</f>
        <v>10000</v>
      </c>
      <c r="E118" s="96">
        <f>+[2]ระบบการควบคุมฯ!G172+[2]ระบบการควบคุมฯ!H172</f>
        <v>0</v>
      </c>
      <c r="F118" s="96"/>
      <c r="G118" s="96">
        <f>+[2]ระบบการควบคุมฯ!K172+[2]ระบบการควบคุมฯ!L172</f>
        <v>10000</v>
      </c>
      <c r="H118" s="102">
        <f t="shared" si="33"/>
        <v>0</v>
      </c>
      <c r="I118" s="100" t="s">
        <v>42</v>
      </c>
    </row>
    <row r="119" spans="1:9" ht="111.6" x14ac:dyDescent="0.25">
      <c r="A119" s="113" t="str">
        <f>+[2]ระบบการควบคุมฯ!A173</f>
        <v>3.6.3</v>
      </c>
      <c r="B119" s="47" t="str">
        <f>+[2]ระบบการควบคุมฯ!B173</f>
        <v>. เพื่อเป็นค่าใช้จ่ายในการดำเนินงานตามแนวทางของโครงการบ้านวิทยาศาสตร์น้อย ประเทศไทย ระดับปฐมวัย ปีงบประมาณ พ.ศ. 2569  19,000.-บาท  ระดับประถมศึกษา 19,000.-บาท</v>
      </c>
      <c r="C119" s="38" t="str">
        <f>+[2]ระบบการควบคุมฯ!C173</f>
        <v>ศธ 04002/ว7450/5 พ.ค.69 โอนครั้งที่ 479</v>
      </c>
      <c r="D119" s="96">
        <f>+[2]ระบบการควบคุมฯ!F173</f>
        <v>38000</v>
      </c>
      <c r="E119" s="96">
        <f>+[2]ระบบการควบคุมฯ!G173+[2]ระบบการควบคุมฯ!H173</f>
        <v>0</v>
      </c>
      <c r="F119" s="96"/>
      <c r="G119" s="96">
        <f>+[2]ระบบการควบคุมฯ!K173+[2]ระบบการควบคุมฯ!L173</f>
        <v>38000</v>
      </c>
      <c r="H119" s="102">
        <f t="shared" si="33"/>
        <v>0</v>
      </c>
      <c r="I119" s="100" t="s">
        <v>42</v>
      </c>
    </row>
    <row r="120" spans="1:9" ht="297.60000000000002" x14ac:dyDescent="0.25">
      <c r="A120" s="113" t="str">
        <f>+[2]ระบบการควบคุมฯ!A174</f>
        <v>3.5.4</v>
      </c>
      <c r="B120" s="35" t="str">
        <f>+[2]ระบบการควบคุมฯ!B174</f>
        <v xml:space="preserve">ค่าใช้จ่ายในการขยายผลการฝึกอบรมเชิงปฏิบัติการขั้นเฉพาะทางในหัวข้อ “เทคโนโลยี : จากที่นี่ไปที่นั่น” ให้กับครูผู้สอนระดับปฐมวัยและระดับประถมศึกษาในโรงเรียนที่เข้าร่วมโครงการบ้านนักวิทยาศาสตร์น้อย ประเทศไทย ประจำปีงบประมาณ พ.ศ. 2568  1. เพื่อเป็นค่าใช้จ่ายในการขยายผลตามแนวทางของโครงบ้านนักวิยาศาสตร์น้อย ประเทศไทย   1. ระดับปฐมวัย เขตละ 10,000 บาท (หนึ่งหมื่นบาทถ้วน) 2. ระดับประถมศึกษา เขตละ 10,000 บาท (หนึ่งหมื่นบาทถ้วน)
</v>
      </c>
      <c r="C120" s="38" t="str">
        <f>+[2]ระบบการควบคุมฯ!C171</f>
        <v>ศธ 04002/ว47543 ลว.  31 ตค 68 โอนครั้งที่ 21</v>
      </c>
      <c r="D120" s="96">
        <f>+[2]ระบบการควบคุมฯ!F174</f>
        <v>0</v>
      </c>
      <c r="E120" s="96">
        <f>+[2]ระบบการควบคุมฯ!G174+[2]ระบบการควบคุมฯ!H174</f>
        <v>0</v>
      </c>
      <c r="F120" s="96"/>
      <c r="G120" s="96">
        <f>+[2]ระบบการควบคุมฯ!K174+[2]ระบบการควบคุมฯ!L174</f>
        <v>0</v>
      </c>
      <c r="H120" s="102">
        <f t="shared" si="33"/>
        <v>0</v>
      </c>
      <c r="I120" s="100" t="s">
        <v>42</v>
      </c>
    </row>
    <row r="121" spans="1:9" ht="37.200000000000003" x14ac:dyDescent="0.25">
      <c r="A121" s="98">
        <f>+[2]ระบบการควบคุมฯ!A211</f>
        <v>3.7</v>
      </c>
      <c r="B121" s="30" t="str">
        <f>+[2]ระบบการควบคุมฯ!B211</f>
        <v>กิจกรรมส่งเสริมพื้นที่นวัตกรรมศึกษา</v>
      </c>
      <c r="C121" s="30" t="str">
        <f>+[2]ระบบการควบคุมฯ!C211</f>
        <v>20004 69 00150 00000</v>
      </c>
      <c r="D121" s="99">
        <f t="shared" ref="D121:I121" si="34">+D122</f>
        <v>3200</v>
      </c>
      <c r="E121" s="99">
        <f t="shared" si="34"/>
        <v>0</v>
      </c>
      <c r="F121" s="99">
        <f t="shared" si="34"/>
        <v>0</v>
      </c>
      <c r="G121" s="99">
        <f t="shared" si="34"/>
        <v>3200</v>
      </c>
      <c r="H121" s="99">
        <f t="shared" si="34"/>
        <v>0</v>
      </c>
      <c r="I121" s="99">
        <f t="shared" si="34"/>
        <v>0</v>
      </c>
    </row>
    <row r="122" spans="1:9" ht="18.600000000000001" x14ac:dyDescent="0.25">
      <c r="A122" s="106">
        <f>+[2]ระบบการควบคุมฯ!A212</f>
        <v>0</v>
      </c>
      <c r="B122" s="114" t="str">
        <f>+[2]ระบบการควบคุมฯ!B212</f>
        <v xml:space="preserve"> งบดำเนินงาน 69112xx</v>
      </c>
      <c r="C122" s="33"/>
      <c r="D122" s="93">
        <f>SUM(D123:D127)</f>
        <v>3200</v>
      </c>
      <c r="E122" s="93">
        <f t="shared" ref="E122:I124" si="35">SUM(E123:E127)</f>
        <v>0</v>
      </c>
      <c r="F122" s="93">
        <f t="shared" si="35"/>
        <v>0</v>
      </c>
      <c r="G122" s="93">
        <f t="shared" si="35"/>
        <v>3200</v>
      </c>
      <c r="H122" s="93">
        <f t="shared" si="35"/>
        <v>0</v>
      </c>
      <c r="I122" s="93">
        <f t="shared" si="35"/>
        <v>0</v>
      </c>
    </row>
    <row r="123" spans="1:9" ht="186" x14ac:dyDescent="0.25">
      <c r="A123" s="95" t="str">
        <f>+[2]ระบบการควบคุมฯ!A213</f>
        <v>3.7.1</v>
      </c>
      <c r="B123" s="1222" t="str">
        <f>+[2]ระบบการควบคุมฯ!B213</f>
        <v>ค่าใช้จ่ายในการเดินทางเข้าร่วมประชุมเชิงปฏิบัติการขับเคลื่อนการดำเนินงานโรงเรียนในโครงการพัฒนาเด็กและเยาชนในถิ่นทุรกันดาร ตามพระราชดำริ สมเด็จพระกนิษฐาธิราชเจ้า    กรมสมเด็จพระเทพรัตนราชสุดาฯ สยามบรมราชกุมารี ระหว่างวันที่ 19-21 กันยายน 2569 ณ โรงแรมเอวาน่า บางนา กรุงเทพมหานคร</v>
      </c>
      <c r="C123" s="37" t="str">
        <f>+[2]ระบบการควบคุมฯ!C213</f>
        <v>ศธ 04002/ว16280 ลว.11/9/2026 โอนครั้งที่ 911</v>
      </c>
      <c r="D123" s="96">
        <f>+[2]ระบบการควบคุมฯ!F213</f>
        <v>3200</v>
      </c>
      <c r="E123" s="96">
        <f>+[2]ระบบการควบคุมฯ!G213+[2]ระบบการควบคุมฯ!H213</f>
        <v>0</v>
      </c>
      <c r="F123" s="96">
        <f>+[2]ระบบการควบคุมฯ!I213+[2]ระบบการควบคุมฯ!J213</f>
        <v>0</v>
      </c>
      <c r="G123" s="96">
        <f>+[2]ระบบการควบคุมฯ!K213+[2]ระบบการควบคุมฯ!L213</f>
        <v>3200</v>
      </c>
      <c r="H123" s="96">
        <f>+D123-E123-F123-G123</f>
        <v>0</v>
      </c>
      <c r="I123" s="143" t="s">
        <v>295</v>
      </c>
    </row>
    <row r="124" spans="1:9" ht="18.600000000000001" x14ac:dyDescent="0.25">
      <c r="A124" s="95">
        <f>+[2]ระบบการควบคุมฯ!A214</f>
        <v>0</v>
      </c>
      <c r="B124" s="1223">
        <f>+[2]ระบบการควบคุมฯ!B214</f>
        <v>0</v>
      </c>
      <c r="C124" s="37"/>
      <c r="D124" s="96"/>
      <c r="E124" s="96"/>
      <c r="F124" s="96"/>
      <c r="G124" s="96"/>
      <c r="H124" s="96"/>
      <c r="I124" s="96">
        <f t="shared" si="35"/>
        <v>0</v>
      </c>
    </row>
    <row r="125" spans="1:9" ht="18.600000000000001" x14ac:dyDescent="0.25">
      <c r="A125" s="113"/>
      <c r="B125" s="35"/>
      <c r="C125" s="38"/>
      <c r="D125" s="96"/>
      <c r="E125" s="96"/>
      <c r="F125" s="96"/>
      <c r="G125" s="102"/>
      <c r="H125" s="102"/>
      <c r="I125" s="100"/>
    </row>
    <row r="126" spans="1:9" ht="18.600000000000001" x14ac:dyDescent="0.25">
      <c r="A126" s="113"/>
      <c r="B126" s="35"/>
      <c r="C126" s="38"/>
      <c r="D126" s="96"/>
      <c r="E126" s="96"/>
      <c r="F126" s="96"/>
      <c r="G126" s="102"/>
      <c r="H126" s="102"/>
      <c r="I126" s="100"/>
    </row>
    <row r="127" spans="1:9" ht="18.600000000000001" x14ac:dyDescent="0.25">
      <c r="A127" s="113"/>
      <c r="B127" s="35"/>
      <c r="C127" s="38"/>
      <c r="D127" s="96"/>
      <c r="E127" s="96"/>
      <c r="F127" s="96"/>
      <c r="G127" s="102"/>
      <c r="H127" s="102"/>
      <c r="I127" s="100"/>
    </row>
    <row r="128" spans="1:9" ht="55.8" x14ac:dyDescent="0.25">
      <c r="A128" s="98">
        <f>+[2]ระบบการควบคุมฯ!A215</f>
        <v>3.8</v>
      </c>
      <c r="B128" s="30" t="str">
        <f>+[2]ระบบการควบคุมฯ!B215</f>
        <v xml:space="preserve">กิจกรรมจัดหาบุคลากรสนับสนุน การปฏิบัติงานให้ราชการ กิจกรรมย่อยครูผู้ทรงคุณค่าแห่งแผ่นดิน </v>
      </c>
      <c r="C128" s="30" t="str">
        <f>+[2]ระบบการควบคุมฯ!C215</f>
        <v xml:space="preserve">20004 69 00154 86190 </v>
      </c>
      <c r="D128" s="99">
        <f t="shared" ref="D128:I128" si="36">+D129</f>
        <v>17000</v>
      </c>
      <c r="E128" s="99">
        <f t="shared" si="36"/>
        <v>0</v>
      </c>
      <c r="F128" s="99">
        <f t="shared" si="36"/>
        <v>0</v>
      </c>
      <c r="G128" s="99">
        <f t="shared" si="36"/>
        <v>17000</v>
      </c>
      <c r="H128" s="99">
        <f t="shared" si="36"/>
        <v>0</v>
      </c>
      <c r="I128" s="99">
        <f t="shared" si="36"/>
        <v>0</v>
      </c>
    </row>
    <row r="129" spans="1:9" ht="37.200000000000003" x14ac:dyDescent="0.25">
      <c r="A129" s="92">
        <f>+[2]ระบบการควบคุมฯ!A216</f>
        <v>0</v>
      </c>
      <c r="B129" s="114" t="str">
        <f>+[2]ระบบการควบคุมฯ!B216</f>
        <v xml:space="preserve"> งบรายจ่ายอื่น 6911500</v>
      </c>
      <c r="C129" s="33" t="str">
        <f>+[2]ระบบการควบคุมฯ!C216</f>
        <v xml:space="preserve">20004 3300 6300 5000006 </v>
      </c>
      <c r="D129" s="93">
        <f t="shared" ref="D129:I129" si="37">SUM(D130)</f>
        <v>17000</v>
      </c>
      <c r="E129" s="93">
        <f t="shared" si="37"/>
        <v>0</v>
      </c>
      <c r="F129" s="93">
        <f t="shared" si="37"/>
        <v>0</v>
      </c>
      <c r="G129" s="93">
        <f t="shared" si="37"/>
        <v>17000</v>
      </c>
      <c r="H129" s="93">
        <f t="shared" si="37"/>
        <v>0</v>
      </c>
      <c r="I129" s="93">
        <f t="shared" si="37"/>
        <v>0</v>
      </c>
    </row>
    <row r="130" spans="1:9" ht="93" x14ac:dyDescent="0.25">
      <c r="A130" s="95" t="str">
        <f>+[2]ระบบการควบคุมฯ!A217</f>
        <v>3.8.1</v>
      </c>
      <c r="B130" s="111" t="str">
        <f>+[2]ระบบการควบคุมฯ!B217</f>
        <v>ค่าตอบแทนการจ้างอัตราจ้างครูผู้ทรงคุณค่าแห่งแผ่นดิน งวดที่ 1 ระยะเวลา 4 เดือน (พฤศจิกายน 2568 – กุมภาพันธ์ 2569)  1 อัตรา 68,000 บาท</v>
      </c>
      <c r="C130" s="38" t="str">
        <f>+[2]ระบบการควบคุมฯ!C217</f>
        <v>ศธ 04002/ว47668 ลว.30/10/2025 โอนครั้งที่ 25</v>
      </c>
      <c r="D130" s="96">
        <f>+[2]ระบบการควบคุมฯ!F217</f>
        <v>17000</v>
      </c>
      <c r="E130" s="96">
        <f>+[2]ระบบการควบคุมฯ!G217+[2]ระบบการควบคุมฯ!H217</f>
        <v>0</v>
      </c>
      <c r="F130" s="96">
        <f>+[2]ระบบการควบคุมฯ!I217+[2]ระบบการควบคุมฯ!J217</f>
        <v>0</v>
      </c>
      <c r="G130" s="96">
        <f>+[2]ระบบการควบคุมฯ!K217+[2]ระบบการควบคุมฯ!L217</f>
        <v>17000</v>
      </c>
      <c r="H130" s="102">
        <f>+D130-E130-F130-G130</f>
        <v>0</v>
      </c>
      <c r="I130" s="100" t="s">
        <v>14</v>
      </c>
    </row>
    <row r="131" spans="1:9" ht="111.6" x14ac:dyDescent="0.25">
      <c r="A131" s="95" t="str">
        <f>+[2]ระบบการควบคุมฯ!A218</f>
        <v>3.8.1.1</v>
      </c>
      <c r="B131" s="111" t="str">
        <f>+[2]ระบบการควบคุมฯ!B218</f>
        <v>ครูผู้ทรงคุณค่าแห่งแผ่นดิน ครั้งที่ 2 ระยะเวลา 2 เดือน 14 วัน (14 พฤษภาคม 2569 – 30 มิถุนายน  2569)   จำนวน 1 อัตรา อัตราเดือนละ 17,000.-บาท  พฤษภาคม 2569 7,700 บาทจำนวนเงิน 42,500 บาท</v>
      </c>
      <c r="C131" s="38" t="str">
        <f>+[2]ระบบการควบคุมฯ!C218</f>
        <v>ศธ 04002/ว5850 ลว. 8/4/2026 โอนครั้งที่ 412</v>
      </c>
      <c r="D131" s="96"/>
      <c r="E131" s="96"/>
      <c r="F131" s="96"/>
      <c r="G131" s="102"/>
      <c r="H131" s="102"/>
      <c r="I131" s="100"/>
    </row>
    <row r="132" spans="1:9" ht="55.8" x14ac:dyDescent="0.25">
      <c r="A132" s="95">
        <f>+[2]ระบบการควบคุมฯ!A219</f>
        <v>0</v>
      </c>
      <c r="B132" s="111" t="str">
        <f>+[2]ระบบการควบคุมฯ!B219</f>
        <v>โอนไปตู้สาขาโทรศัพท์ และงบดำเนินงาน 92,700.-บาท (ตู้สาขา 34000+งบดำเนินงาน 58,700)</v>
      </c>
      <c r="C132" s="38" t="str">
        <f>+[2]ระบบการควบคุมฯ!C219</f>
        <v>โอนเปลี่ยนแปลง 2/2569 ลว. 28 ก.ย. 69</v>
      </c>
      <c r="D132" s="96"/>
      <c r="E132" s="96"/>
      <c r="F132" s="96"/>
      <c r="G132" s="102"/>
      <c r="H132" s="102"/>
      <c r="I132" s="100"/>
    </row>
    <row r="133" spans="1:9" ht="18.600000000000001" x14ac:dyDescent="0.25">
      <c r="A133" s="95">
        <f>+[2]ระบบการควบคุมฯ!A220</f>
        <v>0</v>
      </c>
      <c r="B133" s="111">
        <f>+[2]ระบบการควบคุมฯ!B220</f>
        <v>0</v>
      </c>
      <c r="C133" s="38">
        <f>+[2]ระบบการควบคุมฯ!C220</f>
        <v>0</v>
      </c>
      <c r="D133" s="96"/>
      <c r="E133" s="96"/>
      <c r="F133" s="96"/>
      <c r="G133" s="102"/>
      <c r="H133" s="102"/>
      <c r="I133" s="100"/>
    </row>
    <row r="134" spans="1:9" ht="55.8" x14ac:dyDescent="0.25">
      <c r="A134" s="98">
        <f>+[2]ระบบการควบคุมฯ!A223</f>
        <v>3.9</v>
      </c>
      <c r="B134" s="30" t="str">
        <f>+[2]ระบบการควบคุมฯ!B223</f>
        <v>กิจกรรมจัดหาบุคลากรสนับสนุนการปฏิบัติงานให้ราชการ (คืนครูสำหรับเด็กพิการ)</v>
      </c>
      <c r="C134" s="30" t="str">
        <f>+[2]ระบบการควบคุมฯ!C223</f>
        <v>20004 69 00154 00122</v>
      </c>
      <c r="D134" s="99">
        <f t="shared" ref="D134:I134" si="38">+D135</f>
        <v>3720467.74</v>
      </c>
      <c r="E134" s="99">
        <f t="shared" si="38"/>
        <v>0</v>
      </c>
      <c r="F134" s="99">
        <f t="shared" si="38"/>
        <v>0</v>
      </c>
      <c r="G134" s="99">
        <f t="shared" si="38"/>
        <v>3720467.74</v>
      </c>
      <c r="H134" s="99">
        <f t="shared" si="38"/>
        <v>0</v>
      </c>
      <c r="I134" s="99">
        <f t="shared" si="38"/>
        <v>0</v>
      </c>
    </row>
    <row r="135" spans="1:9" ht="37.200000000000003" x14ac:dyDescent="0.25">
      <c r="A135" s="92">
        <f>+[2]ระบบการควบคุมฯ!A224</f>
        <v>0</v>
      </c>
      <c r="B135" s="114" t="str">
        <f>+[2]ระบบการควบคุมฯ!B224</f>
        <v xml:space="preserve"> งบรายจ่ายอื่น 6911500</v>
      </c>
      <c r="C135" s="33" t="str">
        <f>+[2]ระบบการควบคุมฯ!C224</f>
        <v>20004 3300 6300 5000001</v>
      </c>
      <c r="D135" s="93">
        <f>SUM(D136:D140)</f>
        <v>3720467.74</v>
      </c>
      <c r="E135" s="93">
        <f>SUM(E136:E140)</f>
        <v>0</v>
      </c>
      <c r="F135" s="93">
        <f>SUM(F136:F140)</f>
        <v>0</v>
      </c>
      <c r="G135" s="93">
        <f>SUM(G136:G140)</f>
        <v>3720467.74</v>
      </c>
      <c r="H135" s="93">
        <f>SUM(H136:H140)</f>
        <v>0</v>
      </c>
      <c r="I135" s="93">
        <f>SUM(I136)</f>
        <v>0</v>
      </c>
    </row>
    <row r="136" spans="1:9" ht="37.200000000000003" x14ac:dyDescent="0.25">
      <c r="A136" s="95" t="str">
        <f>+[2]ระบบการควบคุมฯ!A225</f>
        <v>3.9.1</v>
      </c>
      <c r="B136" s="111" t="str">
        <f>+[2]ระบบการควบคุมฯ!B225</f>
        <v xml:space="preserve">จ้างเหมาพี่เลี้ยงเด็กพิการ  จำนวน 36 อัตรา </v>
      </c>
      <c r="C136" s="111">
        <f>+[2]ระบบการควบคุมฯ!C225</f>
        <v>0</v>
      </c>
      <c r="D136" s="96">
        <f>+[2]ระบบการควบคุมฯ!F225</f>
        <v>3720467.74</v>
      </c>
      <c r="E136" s="96">
        <f>+[2]ระบบการควบคุมฯ!G225+[2]ระบบการควบคุมฯ!H225</f>
        <v>0</v>
      </c>
      <c r="F136" s="96">
        <f>+[2]ระบบการควบคุมฯ!I225+[2]ระบบการควบคุมฯ!J225</f>
        <v>0</v>
      </c>
      <c r="G136" s="96">
        <f>+[2]ระบบการควบคุมฯ!K225+[2]ระบบการควบคุมฯ!L225</f>
        <v>3720467.74</v>
      </c>
      <c r="H136" s="102">
        <f>+D136-E136-F136-G136</f>
        <v>0</v>
      </c>
      <c r="I136" s="100" t="s">
        <v>14</v>
      </c>
    </row>
    <row r="137" spans="1:9" ht="55.8" x14ac:dyDescent="0.25">
      <c r="A137" s="95" t="str">
        <f>+[2]ระบบการควบคุมฯ!A226</f>
        <v>3.9.1.1</v>
      </c>
      <c r="B137" s="111" t="str">
        <f>+[2]ระบบการควบคุมฯ!B226</f>
        <v xml:space="preserve">จ้างเหมาพี่เลี้ยงเด็กพิการ  จำนวน 36 อัตรา ครั้งที่ 1 (ตุลาคม 68 -ม.ค 69) ค่าจ้าง 1,296,000 บาท </v>
      </c>
      <c r="C137" s="111" t="str">
        <f>+[2]ระบบการควบคุมฯ!C226</f>
        <v>ศธ 04002/ว47742 ลว 30 ตค 68 ครั้งที่ 34</v>
      </c>
      <c r="D137" s="96"/>
      <c r="E137" s="96"/>
      <c r="F137" s="96"/>
      <c r="G137" s="96"/>
      <c r="H137" s="102"/>
      <c r="I137" s="100" t="s">
        <v>14</v>
      </c>
    </row>
    <row r="138" spans="1:9" ht="55.8" x14ac:dyDescent="0.25">
      <c r="A138" s="95" t="str">
        <f>+[2]ระบบการควบคุมฯ!A227</f>
        <v>3.9.1.2</v>
      </c>
      <c r="B138" s="111" t="str">
        <f>+[2]ระบบการควบคุมฯ!B227</f>
        <v xml:space="preserve">จ้างเหมาพี่เลี้ยงเด็กพิการ  จำนวน 39 อัตรา ครั้งที่ 2 (ตุลาคม 68 -ม.ค 69) ค่าจ้าง 270,300 บาท </v>
      </c>
      <c r="C138" s="111" t="str">
        <f>+[2]ระบบการควบคุมฯ!C227</f>
        <v>ศธ 04002/ว338 ลว 26 ก.พ. 69 ครั้งที่ 338</v>
      </c>
      <c r="D138" s="96"/>
      <c r="E138" s="96"/>
      <c r="F138" s="96"/>
      <c r="G138" s="96"/>
      <c r="H138" s="102">
        <f>+D138-E138-F138-G138</f>
        <v>0</v>
      </c>
      <c r="I138" s="100" t="s">
        <v>14</v>
      </c>
    </row>
    <row r="139" spans="1:9" ht="55.8" x14ac:dyDescent="0.25">
      <c r="A139" s="95" t="str">
        <f>+[2]ระบบการควบคุมฯ!A228</f>
        <v>3.9.1.3</v>
      </c>
      <c r="B139" s="111" t="str">
        <f>+[2]ระบบการควบคุมฯ!B228</f>
        <v>จ้างเหมาพี่เลี้ยงเด็กพิการ    ระยะ 1 เดือน ครั้งที่ 3  เดือนมีนาคม 2569 จำนวนเงิน 351,000 บาท</v>
      </c>
      <c r="C139" s="111" t="str">
        <f>+[2]ระบบการควบคุมฯ!C228</f>
        <v>ศธ 04002/ว5159 ลว 26 มี.ค. 69 ครั้งที่ 397</v>
      </c>
      <c r="D139" s="96"/>
      <c r="E139" s="96"/>
      <c r="F139" s="96"/>
      <c r="G139" s="102"/>
      <c r="H139" s="102"/>
      <c r="I139" s="100"/>
    </row>
    <row r="140" spans="1:9" ht="74.400000000000006" x14ac:dyDescent="0.25">
      <c r="A140" s="95" t="str">
        <f>+[2]ระบบการควบคุมฯ!A229</f>
        <v>3.9.1.4</v>
      </c>
      <c r="B140" s="111" t="str">
        <f>+[2]ระบบการควบคุมฯ!B229</f>
        <v>จ้างเหมาพี่เลี้ยงเด็กพิการ  ครั้งที่ 4 ระยะเวลา 2 เดือน 39 อัตรา เดือนเมษายน - พฤษภาคม 2569 จำนวนเงิน 702,000 บาท</v>
      </c>
      <c r="C140" s="111" t="str">
        <f>+[2]ระบบการควบคุมฯ!C229</f>
        <v>ศธ 04002/ว6217 ลว 17 เม.ย. 69 ครั้งที่ 429</v>
      </c>
      <c r="D140" s="96"/>
      <c r="E140" s="96"/>
      <c r="F140" s="96"/>
      <c r="G140" s="102"/>
      <c r="H140" s="102"/>
      <c r="I140" s="100"/>
    </row>
    <row r="141" spans="1:9" ht="74.400000000000006" x14ac:dyDescent="0.25">
      <c r="A141" s="95" t="str">
        <f>+[2]ระบบการควบคุมฯ!A230</f>
        <v>3.9.1.5</v>
      </c>
      <c r="B141" s="111" t="str">
        <f>+[2]ระบบการควบคุมฯ!B230</f>
        <v>จ้างเหมาพี่เลี้ยงเด็กพิการ  ครั้งที่ 5 ระยะเวลา 1 เดือน 39 อัตรา เดือนมิถุนายน 2569 จำนวนเงิน 280,600 บาท</v>
      </c>
      <c r="C141" s="111" t="str">
        <f>+[2]ระบบการควบคุมฯ!C230</f>
        <v>ศธ 04002/ว    ลว 29 มิ.ย. 69 ครั้งที่ 670</v>
      </c>
      <c r="D141" s="96"/>
      <c r="E141" s="96"/>
      <c r="F141" s="96"/>
      <c r="G141" s="102"/>
      <c r="H141" s="102"/>
      <c r="I141" s="100"/>
    </row>
    <row r="142" spans="1:9" ht="74.400000000000006" x14ac:dyDescent="0.25">
      <c r="A142" s="95" t="str">
        <f>+[2]ระบบการควบคุมฯ!A231</f>
        <v>3.9.1.6</v>
      </c>
      <c r="B142" s="111" t="str">
        <f>+[2]ระบบการควบคุมฯ!B231</f>
        <v>จ้างเหมาพี่เลี้ยงเด็กพิการ  ครั้งที่ 6 ระยะเวลา 1 เดือน 39 อัตรา เดือนกรกฎาคม 2569 จำนวนเงิน 351,000 บาท</v>
      </c>
      <c r="C142" s="111" t="str">
        <f>+[2]ระบบการควบคุมฯ!C231</f>
        <v>ศธ 04002/ว12574 ลว 22 ก.ค. 69 ครั้งที่ 749</v>
      </c>
      <c r="D142" s="96"/>
      <c r="E142" s="96"/>
      <c r="F142" s="96"/>
      <c r="G142" s="102"/>
      <c r="H142" s="102"/>
      <c r="I142" s="100"/>
    </row>
    <row r="143" spans="1:9" ht="74.400000000000006" x14ac:dyDescent="0.25">
      <c r="A143" s="95" t="str">
        <f>+[2]ระบบการควบคุมฯ!A232</f>
        <v>3.9.1.6</v>
      </c>
      <c r="B143" s="111" t="str">
        <f>+[2]ระบบการควบคุมฯ!B232</f>
        <v>จ้างเหมาพี่เลี้ยงเด็กพิการ  ครั้งที่ 7 ระยะเวลา 2 เดือน 39 อัตรา เดือนสิงหาคม - กันยายน 2569 จำนวนเงิน 702,000 บาท</v>
      </c>
      <c r="C143" s="111" t="str">
        <f>+[2]ระบบการควบคุมฯ!C232</f>
        <v>ศธ 04002/ว15097 ลว 28 ส.ค. 69 ครั้งที่ 896</v>
      </c>
      <c r="D143" s="96"/>
      <c r="E143" s="96"/>
      <c r="F143" s="96"/>
      <c r="G143" s="102"/>
      <c r="H143" s="102"/>
      <c r="I143" s="100"/>
    </row>
    <row r="144" spans="1:9" ht="55.8" x14ac:dyDescent="0.25">
      <c r="A144" s="431">
        <f>+[2]ระบบการควบคุมฯ!A234</f>
        <v>3.1</v>
      </c>
      <c r="B144" s="30" t="str">
        <f>+[2]ระบบการควบคุมฯ!B234</f>
        <v>กิจกรรมจัดหาบุคลากรสนับสนุนการปฏิบัติงานให้ราชการ (คืนครูสำหรับผู้จบการศึกษาขั้นพื้นฐาน)</v>
      </c>
      <c r="C144" s="30" t="str">
        <f>+[2]ระบบการควบคุมฯ!C234</f>
        <v>20004 69 00154 00153</v>
      </c>
      <c r="D144" s="99">
        <f t="shared" ref="D144:I144" si="39">+D145</f>
        <v>3430996.77</v>
      </c>
      <c r="E144" s="99">
        <f t="shared" si="39"/>
        <v>0</v>
      </c>
      <c r="F144" s="99">
        <f t="shared" si="39"/>
        <v>0</v>
      </c>
      <c r="G144" s="99">
        <f t="shared" si="39"/>
        <v>3430996.77</v>
      </c>
      <c r="H144" s="99">
        <f t="shared" si="39"/>
        <v>0</v>
      </c>
      <c r="I144" s="99">
        <f t="shared" si="39"/>
        <v>0</v>
      </c>
    </row>
    <row r="145" spans="1:9" ht="37.200000000000003" x14ac:dyDescent="0.25">
      <c r="A145" s="92">
        <f>+[2]ระบบการควบคุมฯ!A245</f>
        <v>0</v>
      </c>
      <c r="B145" s="114" t="str">
        <f>+[2]ระบบการควบคุมฯ!B245</f>
        <v xml:space="preserve"> งบรายจ่ายอื่น 6911500</v>
      </c>
      <c r="C145" s="33" t="str">
        <f>+[2]ระบบการควบคุมฯ!C245</f>
        <v>20004 3300 6300 5000005</v>
      </c>
      <c r="D145" s="93">
        <f>SUM(D146:D159)</f>
        <v>3430996.77</v>
      </c>
      <c r="E145" s="93">
        <f t="shared" ref="E145:H145" si="40">SUM(E146:E159)</f>
        <v>0</v>
      </c>
      <c r="F145" s="93">
        <f t="shared" si="40"/>
        <v>0</v>
      </c>
      <c r="G145" s="93">
        <f t="shared" si="40"/>
        <v>3430996.77</v>
      </c>
      <c r="H145" s="93">
        <f t="shared" si="40"/>
        <v>0</v>
      </c>
      <c r="I145" s="93">
        <f>SUM(I146)</f>
        <v>0</v>
      </c>
    </row>
    <row r="146" spans="1:9" ht="93" x14ac:dyDescent="0.25">
      <c r="A146" s="95" t="str">
        <f>+[2]ระบบการควบคุมฯ!A247</f>
        <v>3.10.1</v>
      </c>
      <c r="B146" s="111" t="str">
        <f>+[2]ระบบการควบคุมฯ!B247</f>
        <v>ค่าจ้างบุคลากรปฏิบัติงานในสำนักงานเขตพื้นที่การศึกษาที่ขาดแคลน  จำนวน 4 อัตรา   ครั้งที่ 1  (ต.ค.68 - ม.ค 69 ) จำนวนเงิน 144,000.-บาท</v>
      </c>
      <c r="C146" s="111" t="str">
        <f>+[2]ระบบการควบคุมฯ!C247</f>
        <v>ศธ 04002/ว46527 ลว.14/ต.ค./2568 โอนครั้งที่ 3</v>
      </c>
      <c r="D146" s="96">
        <f>+[2]ระบบการควบคุมฯ!F247</f>
        <v>392706.44</v>
      </c>
      <c r="E146" s="96"/>
      <c r="F146" s="96">
        <f>+[2]ระบบการควบคุมฯ!I247+[2]ระบบการควบคุมฯ!J247</f>
        <v>0</v>
      </c>
      <c r="G146" s="102">
        <f>+[2]ระบบการควบคุมฯ!K247+[2]ระบบการควบคุมฯ!L247</f>
        <v>392706.44</v>
      </c>
      <c r="H146" s="102">
        <f>+D146-E146-F146-G146</f>
        <v>0</v>
      </c>
      <c r="I146" s="100" t="s">
        <v>14</v>
      </c>
    </row>
    <row r="147" spans="1:9" ht="74.400000000000006" x14ac:dyDescent="0.25">
      <c r="A147" s="95" t="str">
        <f>+[2]ระบบการควบคุมฯ!A248</f>
        <v>3.10.1.1</v>
      </c>
      <c r="B147" s="111" t="str">
        <f>+[2]ระบบการควบคุมฯ!B248</f>
        <v>ค่าจ้างบุคลากรปฏิบัติงานในสำนักงานเขตพื้นที่การศึกษาที่ขาดแคลน จำนวน 4 อัตรา   ครั้งที่ 2  ก.พ. 69 จำนวนเงิน 31,300.-บาท</v>
      </c>
      <c r="C147" s="111" t="str">
        <f>+[2]ระบบการควบคุมฯ!C248</f>
        <v>ศธ 04002/ว2505 ลว. 12 ก.พ. 69 โอนครั้งที่ 300</v>
      </c>
      <c r="D147" s="96"/>
      <c r="E147" s="430"/>
      <c r="F147" s="430"/>
      <c r="G147" s="430"/>
      <c r="H147" s="102"/>
      <c r="I147" s="100" t="s">
        <v>14</v>
      </c>
    </row>
    <row r="148" spans="1:9" ht="93" x14ac:dyDescent="0.25">
      <c r="A148" s="628" t="str">
        <f>+[2]ระบบการควบคุมฯ!A249</f>
        <v>3.10.1.2</v>
      </c>
      <c r="B148" s="111" t="str">
        <f>+[2]ระบบการควบคุมฯ!B249</f>
        <v>ค่าจ้างบุคลากรปฏิบัติงานในสำนักงานเขตพื้นที่การศึกษาที่ขาดแคลน จำนวน 4 อัตรา   ครั้งที่ 3  (เดือนมีนาคม 69) จำนวนเงิน 36,000.-บาท</v>
      </c>
      <c r="C148" s="111" t="str">
        <f>+[2]ระบบการควบคุมฯ!C249</f>
        <v>ศธ 04002/ว   ลว. 26 มี.ค. 69 โอนครั้งที่ 401</v>
      </c>
      <c r="D148" s="96"/>
      <c r="E148" s="96"/>
      <c r="F148" s="96"/>
      <c r="G148" s="102"/>
      <c r="H148" s="102"/>
      <c r="I148" s="100"/>
    </row>
    <row r="149" spans="1:9" ht="93" x14ac:dyDescent="0.25">
      <c r="A149" s="628" t="str">
        <f>+[2]ระบบการควบคุมฯ!A250</f>
        <v>3.10.1.3</v>
      </c>
      <c r="B149" s="111" t="str">
        <f>+[2]ระบบการควบคุมฯ!B250</f>
        <v>ค่าจ้างบุคลากรปฏิบัติงานในสำนักงานเขตพื้นที่การศึกษาที่ขาดแคลน จำนวน 4 อัตรา   ครั้งที่ 4  2 เดือน (เดือนเมษายน-พฤษภาคม 69) จำนวนเงิน 72,000.-บาท</v>
      </c>
      <c r="C149" s="111" t="str">
        <f>+[2]ระบบการควบคุมฯ!C250</f>
        <v>ศธ 04002/ว6368   ลว. 21 เม.ย. 69 โอนครั้งที่ 444</v>
      </c>
      <c r="D149" s="96"/>
      <c r="E149" s="96"/>
      <c r="F149" s="96"/>
      <c r="G149" s="102"/>
      <c r="H149" s="102"/>
      <c r="I149" s="100"/>
    </row>
    <row r="150" spans="1:9" ht="93" x14ac:dyDescent="0.25">
      <c r="A150" s="628" t="str">
        <f>+[2]ระบบการควบคุมฯ!A251</f>
        <v>3.10.1.4</v>
      </c>
      <c r="B150" s="111" t="str">
        <f>+[2]ระบบการควบคุมฯ!B251</f>
        <v>ค่าจ้างบุคลากรปฏิบัติงานในสำนักงานเขตพื้นที่การศึกษาที่ขาดแคลน จำนวน 4 อัตรา   ครั้งที่ 5  1 เดือน (มิถุนายน 69) จำนวนเงิน 36,000.-บาท</v>
      </c>
      <c r="C150" s="111" t="str">
        <f>+[2]ระบบการควบคุมฯ!C251</f>
        <v>ศธ 04002/ว8935   ลว. 27 พ.ค. 69 โอนครั้งที่ 595</v>
      </c>
      <c r="D150" s="96"/>
      <c r="E150" s="96"/>
      <c r="F150" s="96"/>
      <c r="G150" s="102"/>
      <c r="H150" s="102"/>
      <c r="I150" s="100"/>
    </row>
    <row r="151" spans="1:9" ht="93" x14ac:dyDescent="0.25">
      <c r="A151" s="628" t="str">
        <f>+[2]ระบบการควบคุมฯ!A252</f>
        <v>3.10.1.5</v>
      </c>
      <c r="B151" s="111" t="str">
        <f>+[2]ระบบการควบคุมฯ!B252</f>
        <v>ค่าจ้างบุคลากรปฏิบัติงานในสำนักงานเขตพื้นที่การศึกษาที่ขาดแคลน จำนวน 4 อัตรา   ครั้งที่ 6  3 เดือน (ก.ค. - ก.ย 69) จำนวนเงิน 108,000.-บาท</v>
      </c>
      <c r="C151" s="111" t="str">
        <f>+[2]ระบบการควบคุมฯ!C252</f>
        <v>ศธ 04002/ว11353   ลว. 7 ก.ค. 69 โอนครั้งที่ 688</v>
      </c>
      <c r="D151" s="96"/>
      <c r="E151" s="96"/>
      <c r="F151" s="96"/>
      <c r="G151" s="102"/>
      <c r="H151" s="102"/>
      <c r="I151" s="100"/>
    </row>
    <row r="152" spans="1:9" ht="93" x14ac:dyDescent="0.25">
      <c r="A152" s="95" t="str">
        <f>+[2]ระบบการควบคุมฯ!A254</f>
        <v>3.10.2</v>
      </c>
      <c r="B152" s="111" t="str">
        <f>+[2]ระบบการควบคุมฯ!B254</f>
        <v xml:space="preserve">ค่าจ้างครูรายเดือนแก้ไขปัญหาสถานศึกษาขาดแคลนครูขั้นวิกฤต ค่าจ้าง 15,000บาท จำนวน 24 อัตรา ครั้งที่ 1(ต.ค.68 - ม.ค 69) จำนวนเงิน 1,440,000.-บาท   </v>
      </c>
      <c r="C152" s="111" t="str">
        <f>+[2]ระบบการควบคุมฯ!C254</f>
        <v>ศธ 04002/ว46527 ลว.14/ต.ค./2568 โอนครั้งที่ 3</v>
      </c>
      <c r="D152" s="96">
        <f>+[2]ระบบการควบคุมฯ!F254</f>
        <v>2798290.33</v>
      </c>
      <c r="E152" s="96">
        <f>+[2]ระบบการควบคุมฯ!G254+[2]ระบบการควบคุมฯ!H254</f>
        <v>0</v>
      </c>
      <c r="F152" s="96">
        <f>+[2]ระบบการควบคุมฯ!I254+[2]ระบบการควบคุมฯ!J254</f>
        <v>0</v>
      </c>
      <c r="G152" s="96">
        <f>+[2]ระบบการควบคุมฯ!K254+[2]ระบบการควบคุมฯ!L254</f>
        <v>2798290.33</v>
      </c>
      <c r="H152" s="102">
        <f>+D152-E152-F152-G152</f>
        <v>0</v>
      </c>
      <c r="I152" s="100" t="s">
        <v>14</v>
      </c>
    </row>
    <row r="153" spans="1:9" ht="93" x14ac:dyDescent="0.25">
      <c r="A153" s="95" t="str">
        <f>+[2]ระบบการควบคุมฯ!A255</f>
        <v>3.10.2.1</v>
      </c>
      <c r="B153" s="111" t="str">
        <f>+[2]ระบบการควบคุมฯ!B255</f>
        <v xml:space="preserve">ค่าจ้างครูรายเดือนแก้ไขปัญหาสถานศึกษาขาดแคลนครูขั้นวิกฤต ค่าจ้าง 15,000บาทจำนวน 24 อัตรา ครั้งที่ 2 ก.พ.69จำนวนเงิน 325,300.-บาท </v>
      </c>
      <c r="C153" s="111" t="str">
        <f>+[2]ระบบการควบคุมฯ!C255</f>
        <v>ศธ 04002/ว2505 ลว. 12 ก.พ. 69 โอนครั้งที่ 300</v>
      </c>
      <c r="D153" s="96">
        <f>+[2]ระบบการควบคุมฯ!F260</f>
        <v>0</v>
      </c>
      <c r="E153" s="96">
        <f>+[2]ระบบการควบคุมฯ!G260+[2]ระบบการควบคุมฯ!H260</f>
        <v>0</v>
      </c>
      <c r="F153" s="96">
        <f>+[2]ระบบการควบคุมฯ!I260+[2]ระบบการควบคุมฯ!J260</f>
        <v>0</v>
      </c>
      <c r="G153" s="102">
        <f>+[2]ระบบการควบคุมฯ!K260+[2]ระบบการควบคุมฯ!L260</f>
        <v>0</v>
      </c>
      <c r="H153" s="102">
        <f t="shared" ref="H153" si="41">+D153-E153-F153-G153</f>
        <v>0</v>
      </c>
      <c r="I153" s="100" t="s">
        <v>14</v>
      </c>
    </row>
    <row r="154" spans="1:9" ht="93" x14ac:dyDescent="0.25">
      <c r="A154" s="95" t="str">
        <f>+[2]ระบบการควบคุมฯ!A256</f>
        <v>3.10.2.1</v>
      </c>
      <c r="B154" s="111" t="str">
        <f>+[2]ระบบการควบคุมฯ!B256</f>
        <v xml:space="preserve">ค่าจ้างครูรายเดือนแก้ไขปัญหาสถานศึกษาขาดแคลนครูขั้นวิกฤต ค่าจ้าง 15,000บาทจำนวน 24 อัตรา ครั้งที่ 3 (เดือนมีนาคม 2569) จำนวนเงิน 360,000.-บาท </v>
      </c>
      <c r="C154" s="111" t="str">
        <f>+[2]ระบบการควบคุมฯ!C256</f>
        <v>ศธ 04002/ว   ลว. 26 มี.ค. 69 โอนครั้งที่ 401</v>
      </c>
      <c r="D154" s="96"/>
      <c r="E154" s="96"/>
      <c r="F154" s="96"/>
      <c r="G154" s="102"/>
      <c r="H154" s="102"/>
      <c r="I154" s="100" t="s">
        <v>14</v>
      </c>
    </row>
    <row r="155" spans="1:9" ht="93" x14ac:dyDescent="0.25">
      <c r="A155" s="95" t="str">
        <f>+[2]ระบบการควบคุมฯ!A260</f>
        <v>3.10.2.2</v>
      </c>
      <c r="B155" s="111" t="str">
        <f>+[2]ระบบการควบคุมฯ!B260</f>
        <v xml:space="preserve">ค่าจ้างครูรายเดือนแก้ไขปัญหาสถานศึกษาขาดแคลนครูขั้นวิกฤต ค่าจ้าง 15,000บาทจำนวน 24 อัตรา ครั้งที่ 4 (เดือนเมษายน - พฤษภาคม 2569) จำนวนเงิน 720,000.-บาท </v>
      </c>
      <c r="C155" s="111" t="str">
        <f>+[2]ระบบการควบคุมฯ!C260</f>
        <v>ศธ 04002/ว6368   ลว. 21 เม.ย. 69 โอนครั้งที่ 444</v>
      </c>
      <c r="D155" s="96"/>
      <c r="E155" s="96"/>
      <c r="F155" s="96"/>
      <c r="G155" s="102"/>
      <c r="H155" s="102"/>
      <c r="I155" s="100" t="s">
        <v>14</v>
      </c>
    </row>
    <row r="156" spans="1:9" ht="74.400000000000006" x14ac:dyDescent="0.25">
      <c r="A156" s="95" t="str">
        <f>+[2]ระบบการควบคุมฯ!A262</f>
        <v>3.10.3</v>
      </c>
      <c r="B156" s="111" t="str">
        <f>+[2]ระบบการควบคุมฯ!B262</f>
        <v>ค่าจ้างสำหรับโครงการครูคลังสมอง ครั้งที่ 1  ระยะเวลา     6 เดือน (ตุลาคม 2568 ถึง มีนาคม 2569) อัตราละ 15,000.-บาท 180,000 บาท</v>
      </c>
      <c r="C156" s="111" t="str">
        <f>+[2]ระบบการควบคุมฯ!C262</f>
        <v>ศธ 04002/ว47688 ลว. 30 ต.ค. 68 โอนครั้งที่ 30</v>
      </c>
      <c r="D156" s="96">
        <f>+[2]ระบบการควบคุมฯ!F262</f>
        <v>240000</v>
      </c>
      <c r="E156" s="96">
        <f>+[2]ระบบการควบคุมฯ!G262+[2]ระบบการควบคุมฯ!H262</f>
        <v>0</v>
      </c>
      <c r="F156" s="96">
        <f>+[2]ระบบการควบคุมฯ!I262+[2]ระบบการควบคุมฯ!J262</f>
        <v>0</v>
      </c>
      <c r="G156" s="102">
        <f>+[2]ระบบการควบคุมฯ!K262+[2]ระบบการควบคุมฯ!L262</f>
        <v>240000</v>
      </c>
      <c r="H156" s="102">
        <f>+D156-E156-F156-G156</f>
        <v>0</v>
      </c>
      <c r="I156" s="100" t="s">
        <v>14</v>
      </c>
    </row>
    <row r="157" spans="1:9" ht="93" x14ac:dyDescent="0.25">
      <c r="A157" s="95" t="str">
        <f>+[2]ระบบการควบคุมฯ!A263</f>
        <v>3.10.3.1</v>
      </c>
      <c r="B157" s="111" t="str">
        <f>+[2]ระบบการควบคุมฯ!B263</f>
        <v>ค่าจ้างสำหรับโครงการครูคลังสมอง ครั้งที่ 2  ระยะเวลา 1 เดือน (เมษายน 2569) จำนวน 2 อัตราๆละ 15,000.-บาท จำนวนเงิน 30,000.-บาท</v>
      </c>
      <c r="C157" s="111" t="str">
        <f>+[2]ระบบการควบคุมฯ!C263</f>
        <v>ศธ 04002/ว5626 ลว. 2 เม.ย. 69 โอนครั้งที่ 408</v>
      </c>
      <c r="D157" s="96"/>
      <c r="E157" s="96"/>
      <c r="F157" s="96"/>
      <c r="G157" s="102"/>
      <c r="H157" s="102"/>
      <c r="I157" s="100" t="s">
        <v>14</v>
      </c>
    </row>
    <row r="158" spans="1:9" ht="74.400000000000006" x14ac:dyDescent="0.25">
      <c r="A158" s="95" t="str">
        <f>+[2]ระบบการควบคุมฯ!A264</f>
        <v>3.10.3.2</v>
      </c>
      <c r="B158" s="111" t="str">
        <f>+[2]ระบบการควบคุมฯ!B264</f>
        <v>ค่าจ้างสำหรับโครงการครูคลังสมอง ครั้งที่ 3  ระยะเวลา  2 เดือน (พฤษภาคม - มิถุนายน 2569) 2 อัตราละ 15,000.-บาท  60,000 บาท</v>
      </c>
      <c r="C158" s="111" t="str">
        <f>+[2]ระบบการควบคุมฯ!C264</f>
        <v>ศธ 04002/ว6694 ลว. 23 เม.ย.69 โอนครั้งที่ 458</v>
      </c>
      <c r="D158" s="96"/>
      <c r="E158" s="96"/>
      <c r="F158" s="96"/>
      <c r="G158" s="102"/>
      <c r="H158" s="102"/>
      <c r="I158" s="100"/>
    </row>
    <row r="159" spans="1:9" ht="55.8" x14ac:dyDescent="0.25">
      <c r="A159" s="95" t="str">
        <f>+[2]ระบบการควบคุมฯ!A265</f>
        <v>3.10.3.3</v>
      </c>
      <c r="B159" s="111" t="str">
        <f>+[2]ระบบการควบคุมฯ!B265</f>
        <v>โอนเงินกลับคืนส่วนกลาง ครั้งที่ 651 จำนวน -30,000บาท</v>
      </c>
      <c r="C159" s="111" t="str">
        <f>+[2]ระบบการควบคุมฯ!C265</f>
        <v>ศธ 04002/ว10146 ลว. 18 มิ.ย. 69 โอนครั้งที่ 651</v>
      </c>
      <c r="D159" s="96"/>
      <c r="E159" s="96"/>
      <c r="F159" s="96"/>
      <c r="G159" s="102"/>
      <c r="H159" s="102"/>
      <c r="I159" s="100"/>
    </row>
    <row r="160" spans="1:9" ht="74.400000000000006" x14ac:dyDescent="0.25">
      <c r="A160" s="431">
        <f>+[2]ระบบการควบคุมฯ!A266</f>
        <v>3.11</v>
      </c>
      <c r="B160" s="30" t="str">
        <f>+[2]ระบบการควบคุมฯ!B266</f>
        <v>กิจกรรมจัดหาบุคลากรสนับสนุนการปฏิบัติงานให้ราชการ (กิจกรรมย่อยคืนครูให้นักเรียนสำหรับโรงเรียนปกติ)</v>
      </c>
      <c r="C160" s="30" t="str">
        <f>+[2]ระบบการควบคุมฯ!C266</f>
        <v>20004 69 00154 87195</v>
      </c>
      <c r="D160" s="99">
        <f t="shared" ref="D160:I160" si="42">+D161</f>
        <v>14267096.77</v>
      </c>
      <c r="E160" s="99">
        <f t="shared" si="42"/>
        <v>0</v>
      </c>
      <c r="F160" s="99">
        <f t="shared" si="42"/>
        <v>0</v>
      </c>
      <c r="G160" s="99">
        <f t="shared" si="42"/>
        <v>14267096.77</v>
      </c>
      <c r="H160" s="99">
        <f t="shared" si="42"/>
        <v>0</v>
      </c>
      <c r="I160" s="99">
        <f t="shared" si="42"/>
        <v>0</v>
      </c>
    </row>
    <row r="161" spans="1:9" ht="37.200000000000003" x14ac:dyDescent="0.25">
      <c r="A161" s="92">
        <f>+[2]ระบบการควบคุมฯ!A268</f>
        <v>1</v>
      </c>
      <c r="B161" s="114" t="str">
        <f>+[2]ระบบการควบคุมฯ!B268</f>
        <v xml:space="preserve"> งบรายจ่ายอื่น 6911500</v>
      </c>
      <c r="C161" s="33" t="str">
        <f>+[2]ระบบการควบคุมฯ!C268</f>
        <v>20004 3300 6300 5000007</v>
      </c>
      <c r="D161" s="93">
        <f>SUM(D162:D179)</f>
        <v>14267096.77</v>
      </c>
      <c r="E161" s="93">
        <f>SUM(E162:E179)</f>
        <v>0</v>
      </c>
      <c r="F161" s="93">
        <f>SUM(F162:F179)</f>
        <v>0</v>
      </c>
      <c r="G161" s="93">
        <f>SUM(G162:G179)</f>
        <v>14267096.77</v>
      </c>
      <c r="H161" s="93">
        <f>SUM(H162:H179)</f>
        <v>0</v>
      </c>
      <c r="I161" s="93">
        <f>SUM(I162)</f>
        <v>0</v>
      </c>
    </row>
    <row r="162" spans="1:9" ht="93" x14ac:dyDescent="0.25">
      <c r="A162" s="95" t="str">
        <f>+[2]ระบบการควบคุมฯ!A270</f>
        <v>3.11.1</v>
      </c>
      <c r="B162" s="111" t="str">
        <f>+[2]ระบบการควบคุมฯ!B270</f>
        <v xml:space="preserve">ค่าจ้างเหมาธุรการโรงเรียนรายเดิมจ้างต่อเนื่อง  อัตราละ 15,000.00 บาท จำนวน 32 อัตรา  ครั้งที่ 1  (ต.ค.68 - 31 มค 69) จำนวนเงิน 1,920,000.-บาท </v>
      </c>
      <c r="C162" s="38" t="str">
        <f>+[2]ระบบการควบคุมฯ!C270</f>
        <v>ศธ 04002/ว4543ลว.31/ต.ค./2023 โอนครั้งที่ 14</v>
      </c>
      <c r="D162" s="96">
        <f>+[2]ระบบการควบคุมฯ!F270</f>
        <v>5714148.3899999997</v>
      </c>
      <c r="E162" s="96">
        <f>+[2]ระบบการควบคุมฯ!G270+[2]ระบบการควบคุมฯ!H270</f>
        <v>0</v>
      </c>
      <c r="F162" s="96">
        <f>+[2]ระบบการควบคุมฯ!I270+[2]ระบบการควบคุมฯ!J270</f>
        <v>0</v>
      </c>
      <c r="G162" s="96">
        <f>+[2]ระบบการควบคุมฯ!K270+[2]ระบบการควบคุมฯ!L270</f>
        <v>5714148.3899999997</v>
      </c>
      <c r="H162" s="102">
        <f>+D162-E162-F162-G162</f>
        <v>0</v>
      </c>
      <c r="I162" s="100" t="s">
        <v>14</v>
      </c>
    </row>
    <row r="163" spans="1:9" ht="74.400000000000006" x14ac:dyDescent="0.25">
      <c r="A163" s="95" t="str">
        <f>+[2]ระบบการควบคุมฯ!A271</f>
        <v>3.11.1.1</v>
      </c>
      <c r="B163" s="111" t="str">
        <f>+[2]ระบบการควบคุมฯ!B271</f>
        <v xml:space="preserve">ค่าจ้างธุรการโรงเรียนรายเดิมจ้างต่อเนื่อง  ค่าจ้าง 15,000.00 บาท จำนวน 32 อัตรา ครั้งที่ 2  (ก.พ. 69 - มี.ค 69) จำนวนเงิน 945,000.-บาท </v>
      </c>
      <c r="C163" s="38" t="str">
        <f>+[2]ระบบการควบคุมฯ!C271</f>
        <v>ศธ 04002/ว    ลว. 6  ก.พ. 69 โอนครั้งที่ 278</v>
      </c>
      <c r="D163" s="96"/>
      <c r="E163" s="96"/>
      <c r="F163" s="96"/>
      <c r="G163" s="102"/>
      <c r="H163" s="102"/>
      <c r="I163" s="100"/>
    </row>
    <row r="164" spans="1:9" ht="93" x14ac:dyDescent="0.25">
      <c r="A164" s="95" t="str">
        <f>+[2]ระบบการควบคุมฯ!A272</f>
        <v>3.11.1.3</v>
      </c>
      <c r="B164" s="111" t="str">
        <f>+[2]ระบบการควบคุมฯ!B272</f>
        <v xml:space="preserve">ค่าจ้างธุรการโรงเรียนรายเดิมจ้างต่อเนื่อง  ค่าจ้าง 15,000.00 บาท จำนวน 32 อัตรา ครั้งที่ 3  (เม.ย.69-พ.ค.69) จำนวนเงิน 958,600.-บาท </v>
      </c>
      <c r="C164" s="38" t="str">
        <f>+[2]ระบบการควบคุมฯ!C272</f>
        <v>ศธ 04002/ว6304 ลว. 20 เม.ย. 69 โอนครั้งที่ 437</v>
      </c>
      <c r="D164" s="96"/>
      <c r="E164" s="96"/>
      <c r="F164" s="96"/>
      <c r="G164" s="102"/>
      <c r="H164" s="102"/>
      <c r="I164" s="100"/>
    </row>
    <row r="165" spans="1:9" ht="74.400000000000006" x14ac:dyDescent="0.25">
      <c r="A165" s="95" t="str">
        <f>+[2]ระบบการควบคุมฯ!A273</f>
        <v>3.11.1.4</v>
      </c>
      <c r="B165" s="111" t="str">
        <f>+[2]ระบบการควบคุมฯ!B273</f>
        <v xml:space="preserve">ค่าจ้างธุรการโรงเรียนรายเดิมจ้างต่อเนื่อง  ค่าจ้าง 15,000.00 บาท จำนวน 32 อัตรา ครั้งที่ 1  (มิ.ย. 69) จำนวนเงิน 480,000.-บาท </v>
      </c>
      <c r="C165" s="38" t="str">
        <f>+[2]ระบบการควบคุมฯ!C273</f>
        <v>ศธ 04002/ว9737 ลว. 10 มิ.ย. 69 โอนครั้งที่ 627</v>
      </c>
      <c r="D165" s="96"/>
      <c r="E165" s="96"/>
      <c r="F165" s="96"/>
      <c r="G165" s="102"/>
      <c r="H165" s="102"/>
      <c r="I165" s="100"/>
    </row>
    <row r="166" spans="1:9" ht="74.400000000000006" x14ac:dyDescent="0.25">
      <c r="A166" s="95" t="str">
        <f>+[2]ระบบการควบคุมฯ!A274</f>
        <v>3.11.1.5</v>
      </c>
      <c r="B166" s="111" t="str">
        <f>+[2]ระบบการควบคุมฯ!B274</f>
        <v xml:space="preserve">ค่าจ้างธุรการโรงเรียนรายเดิมจ้างต่อเนื่อง  ค่าจ้าง 15,000.00 บาท จำนวน 32 อัตรา ครั้งที่ 5  (ก.ค. - ก.ย. 69) จำนวนเงิน 1,420,800.-บาท </v>
      </c>
      <c r="C166" s="38" t="str">
        <f>+[2]ระบบการควบคุมฯ!C274</f>
        <v>ศธ 04002/ว12518 ลว. 21 ก.ค. 69 โอนครั้งที่ 741</v>
      </c>
      <c r="D166" s="96"/>
      <c r="E166" s="96"/>
      <c r="F166" s="96"/>
      <c r="G166" s="102"/>
      <c r="H166" s="102"/>
      <c r="I166" s="100"/>
    </row>
    <row r="167" spans="1:9" ht="74.400000000000006" x14ac:dyDescent="0.25">
      <c r="A167" s="95" t="str">
        <f>+[2]ระบบการควบคุมฯ!A276</f>
        <v>3.11.2</v>
      </c>
      <c r="B167" s="111" t="str">
        <f>+[2]ระบบการควบคุมฯ!B276</f>
        <v>ค่าจ้างเหมาธุรการโรงเรียนรายเดิมจ้างต่อเนื่อง อัตราละ 9,000.-บาท  จำนวน 20 อัตรา ครั้งที่ 1  (ตค 68 -มีค 69) จำนวนเงิน  720,000.-บาท</v>
      </c>
      <c r="C167" s="38" t="str">
        <f>+[2]ระบบการควบคุมฯ!C276</f>
        <v>ศธ 04002/ว4236 ลว.25 ตค 67 โอนครั้งที่ 14</v>
      </c>
      <c r="D167" s="96">
        <f>+[2]ระบบการควบคุมฯ!F276</f>
        <v>2013574.19</v>
      </c>
      <c r="E167" s="96">
        <f>+[2]ระบบการควบคุมฯ!G276+[2]ระบบการควบคุมฯ!H276</f>
        <v>0</v>
      </c>
      <c r="F167" s="96">
        <f>+[2]ระบบการควบคุมฯ!I276+[2]ระบบการควบคุมฯ!J276</f>
        <v>0</v>
      </c>
      <c r="G167" s="96">
        <f>+[2]ระบบการควบคุมฯ!K276+[2]ระบบการควบคุมฯ!L276</f>
        <v>2013574.19</v>
      </c>
      <c r="H167" s="102">
        <f>+D167-E167-F167-G167</f>
        <v>0</v>
      </c>
      <c r="I167" s="100" t="s">
        <v>14</v>
      </c>
    </row>
    <row r="168" spans="1:9" ht="74.400000000000006" x14ac:dyDescent="0.25">
      <c r="A168" s="95" t="str">
        <f>+[2]ระบบการควบคุมฯ!A277</f>
        <v>3.11.2.1</v>
      </c>
      <c r="B168" s="111" t="str">
        <f>+[2]ระบบการควบคุมฯ!B277</f>
        <v>ค่าจ้างเหมาธุรการโรงเรียนรายเดิมจ้างต่อเนื่อง อัตราละ 9,000.-บาท  จำนวน 20 อัตรา ครั้งที่ 2  (ก.พ. 69 -มี.ค 69) จำนวนเงิน  342,000.-บาท</v>
      </c>
      <c r="C168" s="38" t="str">
        <f>+[2]ระบบการควบคุมฯ!C277</f>
        <v>ศธ 04002/ว    ลว. 6  ก.พ. 69 โอนครั้งที่ 278</v>
      </c>
      <c r="D168" s="96"/>
      <c r="E168" s="96"/>
      <c r="F168" s="96"/>
      <c r="G168" s="102"/>
      <c r="H168" s="102">
        <f t="shared" ref="H168:H172" si="43">+D168-E168-F168-G168</f>
        <v>0</v>
      </c>
      <c r="I168" s="100"/>
    </row>
    <row r="169" spans="1:9" ht="74.400000000000006" x14ac:dyDescent="0.25">
      <c r="A169" s="111" t="str">
        <f>+[2]ระบบการควบคุมฯ!A278</f>
        <v>3.11.2.2</v>
      </c>
      <c r="B169" s="111" t="str">
        <f>+[2]ระบบการควบคุมฯ!B278</f>
        <v>ค่าจ้างเหมาธุรการโรงเรียนรายเดิมจ้างต่อเนื่อง อัตราละ 9,000.-บาท  จำนวน 20 อัตรา ครั้งที่ 3  (เม.ย.-พ.ค. 69) จำนวนเงิน  336,800.-บาท</v>
      </c>
      <c r="C169" s="38" t="str">
        <f>+[2]ระบบการควบคุมฯ!C278</f>
        <v>ศธ 04002/ว6304 ลว. 20 เม.ย. 69 โอนครั้งที่ 437</v>
      </c>
      <c r="D169" s="96"/>
      <c r="E169" s="96"/>
      <c r="F169" s="96"/>
      <c r="G169" s="102"/>
      <c r="H169" s="102">
        <f t="shared" si="43"/>
        <v>0</v>
      </c>
      <c r="I169" s="100" t="s">
        <v>14</v>
      </c>
    </row>
    <row r="170" spans="1:9" ht="74.400000000000006" x14ac:dyDescent="0.25">
      <c r="A170" s="111" t="str">
        <f>+[2]ระบบการควบคุมฯ!A279</f>
        <v>3.11.2.3</v>
      </c>
      <c r="B170" s="111" t="str">
        <f>+[2]ระบบการควบคุมฯ!B279</f>
        <v>ค่าจ้างเหมาธุรการโรงเรียนรายเดิมจ้างต่อเนื่อง อัตราละ 9,000.-บาท  จำนวน 20 อัตรา ครั้งที่ 4  (มิ.ย. 69) จำนวนเงิน 180,000.-บาท</v>
      </c>
      <c r="C170" s="38" t="str">
        <f>+[2]ระบบการควบคุมฯ!C279</f>
        <v>ศธ 04002/ว9737 ลว. 10 มิ.ย. 69 โอนครั้งที่ 627</v>
      </c>
      <c r="D170" s="96"/>
      <c r="E170" s="96"/>
      <c r="F170" s="96"/>
      <c r="G170" s="102"/>
      <c r="H170" s="102">
        <f t="shared" si="43"/>
        <v>0</v>
      </c>
      <c r="I170" s="100" t="s">
        <v>14</v>
      </c>
    </row>
    <row r="171" spans="1:9" ht="74.400000000000006" x14ac:dyDescent="0.25">
      <c r="A171" s="95" t="s">
        <v>111</v>
      </c>
      <c r="B171" s="111" t="str">
        <f>+[2]ระบบการควบคุมฯ!B280</f>
        <v>ค่าจ้างเหมาธุรการโรงเรียนรายเดิมจ้างต่อเนื่อง อัตราละ 9,000.-บาท  จำนวน 20 อัตรา ครั้งที่ 5  (ก.ค. - ก.ย. 69) จำนวนเงิน 470,800.-บาท</v>
      </c>
      <c r="C171" s="38" t="str">
        <f>+[2]ระบบการควบคุมฯ!C280</f>
        <v>ศธ 04002/ว12518 ลว. 21 ก.ค. 69 โอนครั้งที่ 741</v>
      </c>
      <c r="D171" s="96"/>
      <c r="E171" s="96"/>
      <c r="F171" s="96"/>
      <c r="G171" s="102"/>
      <c r="H171" s="102">
        <f t="shared" si="43"/>
        <v>0</v>
      </c>
      <c r="I171" s="100" t="s">
        <v>14</v>
      </c>
    </row>
    <row r="172" spans="1:9" ht="74.400000000000006" x14ac:dyDescent="0.25">
      <c r="A172" s="95" t="str">
        <f>+[2]ระบบการควบคุมฯ!A282</f>
        <v>3.11.3</v>
      </c>
      <c r="B172" s="111" t="str">
        <f>+[2]ระบบการควบคุมฯ!B282</f>
        <v>ค่าจ้างนักการภารโรง ค่าจ้าง 9,000.-บาท จำนวน 63 อัตรา  ครั้งที่ 1  (ตค 68 - มค 69) จำนวนเงิน 2,268,000 บาท</v>
      </c>
      <c r="C172" s="38" t="str">
        <f>+[2]ระบบการควบคุมฯ!C282</f>
        <v>ศธ 04002/ว4236 ลว.25 ตค 67 โอนครั้งที่ 14</v>
      </c>
      <c r="D172" s="96">
        <f>+[2]ระบบการควบคุมฯ!F282</f>
        <v>6539374.1900000004</v>
      </c>
      <c r="E172" s="96">
        <f>+[2]ระบบการควบคุมฯ!G282+[2]ระบบการควบคุมฯ!H282</f>
        <v>0</v>
      </c>
      <c r="F172" s="96">
        <f>+[2]ระบบการควบคุมฯ!I282+[2]ระบบการควบคุมฯ!J282</f>
        <v>0</v>
      </c>
      <c r="G172" s="102">
        <f>+[2]ระบบการควบคุมฯ!K282+[2]ระบบการควบคุมฯ!L282</f>
        <v>6539374.1900000004</v>
      </c>
      <c r="H172" s="102">
        <f t="shared" si="43"/>
        <v>0</v>
      </c>
      <c r="I172" s="100" t="s">
        <v>14</v>
      </c>
    </row>
    <row r="173" spans="1:9" ht="55.8" x14ac:dyDescent="0.25">
      <c r="A173" s="95" t="str">
        <f>+[2]ระบบการควบคุมฯ!A283</f>
        <v>3.11.3.1</v>
      </c>
      <c r="B173" s="111" t="str">
        <f>+[2]ระบบการควบคุมฯ!B283</f>
        <v xml:space="preserve">นักการภารโรง จำนวน 65 อัตรา ครั้งที่ 2 (ก.พ.69-มี.ค.69) ค่าจ้าง 1,095,900.-บาท  </v>
      </c>
      <c r="C173" s="38" t="str">
        <f>+[2]ระบบการควบคุมฯ!C283</f>
        <v>ศธ 04002/ว    ลว. 6 ก.พ. 69 ครั้งที่ 278</v>
      </c>
      <c r="D173" s="96"/>
      <c r="E173" s="96"/>
      <c r="F173" s="96"/>
      <c r="G173" s="102"/>
      <c r="H173" s="102"/>
      <c r="I173" s="100"/>
    </row>
    <row r="174" spans="1:9" ht="93" x14ac:dyDescent="0.25">
      <c r="A174" s="95" t="str">
        <f>+[2]ระบบการควบคุมฯ!A284</f>
        <v>3.11.3.2</v>
      </c>
      <c r="B174" s="111" t="str">
        <f>+[2]ระบบการควบคุมฯ!B284</f>
        <v>ค่าจ้างเหมาบริการนักการภารโรง อัตราละ 9,000.-บาท จำนวน 65 อัตรา ครั้งที่ 3 ระยะเวลา 2 เดือน (เม.ย.69 - พ.ค. 69)  จำนวนเงิน 1,101,800.-บาท</v>
      </c>
      <c r="C174" s="38" t="str">
        <f>+[2]ระบบการควบคุมฯ!C284</f>
        <v>ศธ 04002/ว6304 ลว. 20 เม.ย. 69 โอนครั้งที่ 437</v>
      </c>
      <c r="D174" s="96"/>
      <c r="E174" s="96"/>
      <c r="F174" s="96"/>
      <c r="G174" s="102"/>
      <c r="H174" s="102"/>
      <c r="I174" s="100"/>
    </row>
    <row r="175" spans="1:9" ht="74.400000000000006" x14ac:dyDescent="0.25">
      <c r="A175" s="95" t="str">
        <f>+[2]ระบบการควบคุมฯ!A285</f>
        <v>3.11.3.3</v>
      </c>
      <c r="B175" s="111" t="str">
        <f>+[2]ระบบการควบคุมฯ!B285</f>
        <v>ค่าจ้างเหมาบริการนักการภารโรง อัตราละ 9,000.-บาท จำนวน 65 อัตรา ครั้งที่ 4 ระยะเวลา 1 เดือน (มิ.ย. 69)  จำนวนเงิน 585,000.-บาท</v>
      </c>
      <c r="C175" s="38" t="str">
        <f>+[2]ระบบการควบคุมฯ!C285</f>
        <v>ศธ 04002/ว9737 ลว. 10 มิ.ย. 69 โอนครั้งที่ 627</v>
      </c>
      <c r="D175" s="96"/>
      <c r="E175" s="96"/>
      <c r="F175" s="96"/>
      <c r="G175" s="102"/>
      <c r="H175" s="102"/>
      <c r="I175" s="100"/>
    </row>
    <row r="176" spans="1:9" ht="93" x14ac:dyDescent="0.25">
      <c r="A176" s="95" t="str">
        <f>+[2]ระบบการควบคุมฯ!A287</f>
        <v>3.11.3.3</v>
      </c>
      <c r="B176" s="111" t="str">
        <f>+[2]ระบบการควบคุมฯ!B287</f>
        <v>ค่าจ้างเหมาบริการนักการภารโรง อัตราละ 9,000.-บาท จำนวน 65 อัตรา ครั้งที่ 5 ระยะเวลา 3 เดือน (ก.ค.- ก.ย. 69)  จำนวนเงิน 1,578,100.-บาท</v>
      </c>
      <c r="C176" s="38" t="str">
        <f>+[2]ระบบการควบคุมฯ!C287</f>
        <v>ศธ 04002/ว12518 ลว. 21 ก.ค. 69 โอนครั้งที่ 741</v>
      </c>
      <c r="D176" s="96"/>
      <c r="E176" s="96"/>
      <c r="F176" s="96"/>
      <c r="G176" s="102"/>
      <c r="H176" s="102"/>
      <c r="I176" s="100"/>
    </row>
    <row r="177" spans="1:9" ht="130.19999999999999" x14ac:dyDescent="0.25">
      <c r="A177" s="95" t="str">
        <f>+[2]ระบบการควบคุมฯ!A289</f>
        <v>3.11.4</v>
      </c>
      <c r="B177" s="111" t="str">
        <f>+[2]ระบบการควบคุมฯ!B289</f>
        <v xml:space="preserve">นักการภารโรง กรณีทดแทนลูกจ้างประจำเกษียณอายุ เมื่อสิ้นปีงบประมาณ พ.ศ. 2568 หรือว่างลงโดยเหตุอื่นระหว่างปีงบประมาณ         พ.ศ. 2568 ระยะเวลา 2 เดือน (ธันวาคม 2568 - มกราคม 2569) ครั้งที่ 2 </v>
      </c>
      <c r="C177" s="38" t="str">
        <f>+[2]ระบบการควบคุมฯ!C289</f>
        <v>ศธ 04002/ว50636 ลว. 16 ธ.ค 68 โอนครั้งที่ 153</v>
      </c>
      <c r="D177" s="96">
        <f>+[2]ระบบการควบคุมฯ!F289</f>
        <v>0</v>
      </c>
      <c r="E177" s="96">
        <f>+[2]ระบบการควบคุมฯ!G289+[2]ระบบการควบคุมฯ!H289</f>
        <v>0</v>
      </c>
      <c r="F177" s="96">
        <f>+[2]ระบบการควบคุมฯ!I289+[2]ระบบการควบคุมฯ!J289</f>
        <v>0</v>
      </c>
      <c r="G177" s="102">
        <f>+[2]ระบบการควบคุมฯ!K289+[2]ระบบการควบคุมฯ!L289</f>
        <v>0</v>
      </c>
      <c r="H177" s="102">
        <f t="shared" ref="H177" si="44">+D177-E177-F177-G177</f>
        <v>0</v>
      </c>
      <c r="I177" s="100" t="s">
        <v>14</v>
      </c>
    </row>
    <row r="178" spans="1:9" ht="37.200000000000003" x14ac:dyDescent="0.25">
      <c r="A178" s="95">
        <f>+[2]ระบบการควบคุมฯ!A290</f>
        <v>0</v>
      </c>
      <c r="B178" s="111" t="str">
        <f>+[2]ระบบการควบคุมฯ!B290</f>
        <v>โอนไปเครื่องปรับอากาศ (36000)</v>
      </c>
      <c r="C178" s="38" t="str">
        <f>+[2]ระบบการควบคุมฯ!C290</f>
        <v>โอนเปลี่ยนแลง 2/69 ลว 28 ก.ย. 69</v>
      </c>
      <c r="D178" s="96">
        <f>+[2]ระบบการควบคุมฯ!F290</f>
        <v>0</v>
      </c>
      <c r="E178" s="96"/>
      <c r="F178" s="96"/>
      <c r="G178" s="102"/>
      <c r="H178" s="102"/>
      <c r="I178" s="100"/>
    </row>
    <row r="179" spans="1:9" ht="37.200000000000003" x14ac:dyDescent="0.25">
      <c r="A179" s="95"/>
      <c r="B179" s="111"/>
      <c r="C179" s="38"/>
      <c r="D179" s="96">
        <f>+[2]ระบบการควบคุมฯ!F291</f>
        <v>0</v>
      </c>
      <c r="E179" s="96">
        <f>+[2]ระบบการควบคุมฯ!G291+[2]ระบบการควบคุมฯ!H291</f>
        <v>0</v>
      </c>
      <c r="F179" s="96">
        <f>+[2]ระบบการควบคุมฯ!I291+[2]ระบบการควบคุมฯ!J291</f>
        <v>0</v>
      </c>
      <c r="G179" s="102">
        <f>+[2]ระบบการควบคุมฯ!K291+[2]ระบบการควบคุมฯ!L291</f>
        <v>0</v>
      </c>
      <c r="H179" s="102">
        <f t="shared" ref="H179" si="45">+D179-E179-F179-G179</f>
        <v>0</v>
      </c>
      <c r="I179" s="100" t="s">
        <v>14</v>
      </c>
    </row>
    <row r="180" spans="1:9" ht="37.200000000000003" x14ac:dyDescent="0.25">
      <c r="A180" s="92">
        <f>+[2]ระบบการควบคุมฯ!A294</f>
        <v>2</v>
      </c>
      <c r="B180" s="432" t="str">
        <f>+[2]ระบบการควบคุมฯ!B294</f>
        <v xml:space="preserve"> งบรายจ่ายอื่น 6911500</v>
      </c>
      <c r="C180" s="107" t="str">
        <f>+[2]ระบบการควบคุมฯ!C294</f>
        <v>20004 31006100 5000027</v>
      </c>
      <c r="D180" s="93">
        <f>SUM(D181:D182)</f>
        <v>0</v>
      </c>
      <c r="E180" s="93">
        <f>SUM(E181:E182)</f>
        <v>0</v>
      </c>
      <c r="F180" s="93">
        <f>SUM(F181:F182)</f>
        <v>0</v>
      </c>
      <c r="G180" s="93">
        <f>SUM(G181:G182)</f>
        <v>0</v>
      </c>
      <c r="H180" s="93">
        <f>SUM(H181:H182)</f>
        <v>0</v>
      </c>
      <c r="I180" s="433"/>
    </row>
    <row r="181" spans="1:9" ht="18.600000000000001" hidden="1" x14ac:dyDescent="0.25">
      <c r="A181" s="95" t="str">
        <f>+[2]ระบบการควบคุมฯ!A295</f>
        <v>3.11.2.1</v>
      </c>
      <c r="B181" s="111">
        <f>+[2]ระบบการควบคุมฯ!B295</f>
        <v>0</v>
      </c>
      <c r="C181" s="38">
        <f>+[2]ระบบการควบคุมฯ!C295</f>
        <v>0</v>
      </c>
      <c r="D181" s="96">
        <f>+[2]ระบบการควบคุมฯ!F295</f>
        <v>0</v>
      </c>
      <c r="E181" s="96">
        <f>+[2]ระบบการควบคุมฯ!G295+[2]ระบบการควบคุมฯ!H295</f>
        <v>0</v>
      </c>
      <c r="F181" s="96">
        <f>+[2]ระบบการควบคุมฯ!I295+[2]ระบบการควบคุมฯ!J295</f>
        <v>0</v>
      </c>
      <c r="G181" s="102">
        <f>+[2]ระบบการควบคุมฯ!K295+[2]ระบบการควบคุมฯ!L295</f>
        <v>0</v>
      </c>
      <c r="H181" s="102">
        <f>+D181-E181-F181-G181</f>
        <v>0</v>
      </c>
      <c r="I181" s="100" t="s">
        <v>66</v>
      </c>
    </row>
    <row r="182" spans="1:9" ht="18.600000000000001" hidden="1" x14ac:dyDescent="0.25">
      <c r="A182" s="95" t="str">
        <f>+[2]ระบบการควบคุมฯ!A296</f>
        <v>3.11.2.2</v>
      </c>
      <c r="B182" s="111">
        <f>+[2]ระบบการควบคุมฯ!B296</f>
        <v>0</v>
      </c>
      <c r="C182" s="38">
        <f>+[2]ระบบการควบคุมฯ!C296</f>
        <v>0</v>
      </c>
      <c r="D182" s="96">
        <f>+[2]ระบบการควบคุมฯ!F296</f>
        <v>0</v>
      </c>
      <c r="E182" s="96">
        <f>+[2]ระบบการควบคุมฯ!G296+[2]ระบบการควบคุมฯ!H296</f>
        <v>0</v>
      </c>
      <c r="F182" s="96">
        <f>+[2]ระบบการควบคุมฯ!I296+[2]ระบบการควบคุมฯ!J296</f>
        <v>0</v>
      </c>
      <c r="G182" s="102">
        <f>+[2]ระบบการควบคุมฯ!K296+[2]ระบบการควบคุมฯ!L296</f>
        <v>0</v>
      </c>
      <c r="H182" s="102">
        <f>+D182-E182-F182-G182</f>
        <v>0</v>
      </c>
      <c r="I182" s="100" t="s">
        <v>66</v>
      </c>
    </row>
    <row r="183" spans="1:9" ht="37.200000000000003" x14ac:dyDescent="0.25">
      <c r="A183" s="434">
        <f>+[2]ระบบการควบคุมฯ!A298</f>
        <v>3.12</v>
      </c>
      <c r="B183" s="30" t="str">
        <f>+[2]ระบบการควบคุมฯ!B298</f>
        <v xml:space="preserve">กิจกรรมการยกระดับคุณภาพการเรียนรู้ภาษาไทย  </v>
      </c>
      <c r="C183" s="30" t="str">
        <f>+[2]ระบบการควบคุมฯ!C298</f>
        <v>20004 69 96778 00000</v>
      </c>
      <c r="D183" s="99">
        <f t="shared" ref="D183:I183" si="46">+D184</f>
        <v>0</v>
      </c>
      <c r="E183" s="99">
        <f t="shared" si="46"/>
        <v>0</v>
      </c>
      <c r="F183" s="99">
        <f t="shared" si="46"/>
        <v>0</v>
      </c>
      <c r="G183" s="99">
        <f t="shared" si="46"/>
        <v>0</v>
      </c>
      <c r="H183" s="99">
        <f t="shared" si="46"/>
        <v>0</v>
      </c>
      <c r="I183" s="99">
        <f t="shared" si="46"/>
        <v>0</v>
      </c>
    </row>
    <row r="184" spans="1:9" ht="37.200000000000003" x14ac:dyDescent="0.25">
      <c r="A184" s="92">
        <f>+[2]ระบบการควบคุมฯ!A299</f>
        <v>0</v>
      </c>
      <c r="B184" s="114" t="str">
        <f>+[2]ระบบการควบคุมฯ!B299</f>
        <v xml:space="preserve"> งบรายจ่ายอื่น 6911500</v>
      </c>
      <c r="C184" s="33" t="str">
        <f>+[2]ระบบการควบคุมฯ!C299</f>
        <v>20004 31006100 5000029</v>
      </c>
      <c r="D184" s="93">
        <f t="shared" ref="D184:I184" si="47">SUM(D185)</f>
        <v>0</v>
      </c>
      <c r="E184" s="93">
        <f t="shared" si="47"/>
        <v>0</v>
      </c>
      <c r="F184" s="93">
        <f t="shared" si="47"/>
        <v>0</v>
      </c>
      <c r="G184" s="93">
        <f t="shared" si="47"/>
        <v>0</v>
      </c>
      <c r="H184" s="93">
        <f t="shared" si="47"/>
        <v>0</v>
      </c>
      <c r="I184" s="93">
        <f t="shared" si="47"/>
        <v>0</v>
      </c>
    </row>
    <row r="185" spans="1:9" ht="167.4" hidden="1" x14ac:dyDescent="0.25">
      <c r="A185" s="95" t="str">
        <f>+[2]ระบบการควบคุมฯ!A300</f>
        <v>3.10.1</v>
      </c>
      <c r="B185" s="115" t="str">
        <f>+[2]ระบบการควบคุมฯ!B300</f>
        <v xml:space="preserve">ค่าใช้จ่ายในการเดินทางเข้าร่วมประชุมอบรมเชิงปฏิบัติการพัฒนาองค์ความรู้เพื่อเสริมสร้างศักยภาพการจัดการเรียนการสอนด้านการอ่านและการเขียนภาษาไทยสำหรับครูสอนภาษาไทย ชั้นประถมศึกษาปีที่ 5-6 ระหว่างวันที่ 29 เมษายน - 2 พฤษภาคม 2567  ณ โรงแรมเอเชียแอร์พอร์ท จังหวัดปทุมธานี </v>
      </c>
      <c r="C185" s="38" t="str">
        <f>+[2]ระบบการควบคุมฯ!C300</f>
        <v>ศธ 04002/ว2546 ลว 24 มิย 67 โอนครั้งที่ 152</v>
      </c>
      <c r="D185" s="96"/>
      <c r="E185" s="96"/>
      <c r="F185" s="96"/>
      <c r="G185" s="102"/>
      <c r="H185" s="102">
        <f>+D185-E185-F185-G185</f>
        <v>0</v>
      </c>
      <c r="I185" s="116" t="s">
        <v>112</v>
      </c>
    </row>
    <row r="186" spans="1:9" ht="55.8" x14ac:dyDescent="0.25">
      <c r="A186" s="524">
        <f>+[2]ระบบการควบคุมฯ!A304</f>
        <v>4</v>
      </c>
      <c r="B186" s="385" t="str">
        <f>+[2]ระบบการควบคุมฯ!B304</f>
        <v xml:space="preserve">โครงการเสริมสร้างระเบียบวินัย คุณธรรมและจริยธรรมและคุณลักษณะอันพึงประสงค์  </v>
      </c>
      <c r="C186" s="525" t="str">
        <f>+[2]ระบบการควบคุมฯ!C304</f>
        <v>20004 31006200</v>
      </c>
      <c r="D186" s="386">
        <f>+D188+D194</f>
        <v>0</v>
      </c>
      <c r="E186" s="386">
        <f>+E188+E194</f>
        <v>0</v>
      </c>
      <c r="F186" s="386">
        <f>+F188+F194</f>
        <v>0</v>
      </c>
      <c r="G186" s="386">
        <f>+G188+G194</f>
        <v>0</v>
      </c>
      <c r="H186" s="386">
        <f>+H188+H194</f>
        <v>0</v>
      </c>
      <c r="I186" s="526"/>
    </row>
    <row r="187" spans="1:9" ht="18.600000000000001" x14ac:dyDescent="0.25">
      <c r="A187" s="125"/>
      <c r="B187" s="488" t="str">
        <f>+[2]ระบบการควบคุมฯ!B305</f>
        <v>งบรายจ่ายอื่น 6911500</v>
      </c>
      <c r="C187" s="107" t="str">
        <f>+[2]ระบบการควบคุมฯ!C305</f>
        <v xml:space="preserve">20004 31006200 </v>
      </c>
      <c r="D187" s="126">
        <f>SUM(D188:D189)</f>
        <v>0</v>
      </c>
      <c r="E187" s="126">
        <f>SUM(E188:E189)</f>
        <v>0</v>
      </c>
      <c r="F187" s="126">
        <f>SUM(F188:F189)</f>
        <v>0</v>
      </c>
      <c r="G187" s="126">
        <f>SUM(G188:G189)</f>
        <v>0</v>
      </c>
      <c r="H187" s="126">
        <f>SUM(H188:H189)</f>
        <v>0</v>
      </c>
      <c r="I187" s="128"/>
    </row>
    <row r="188" spans="1:9" ht="55.8" x14ac:dyDescent="0.25">
      <c r="A188" s="119">
        <f>+[2]ระบบการควบคุมฯ!A306</f>
        <v>4.0999999999999996</v>
      </c>
      <c r="B188" s="61" t="str">
        <f>+[2]ระบบการควบคุมฯ!B306</f>
        <v xml:space="preserve">กิจกรรมส่งเสริมกิจกรรมนักเรียนเพื่อเสริมสร้างคุณธรรม จริยธรรม และลักษณะที่พึงประสงค์ </v>
      </c>
      <c r="C188" s="61" t="str">
        <f>+[2]ระบบการควบคุมฯ!C306</f>
        <v>20004 69 5203900000</v>
      </c>
      <c r="D188" s="120">
        <f>+D189+D192</f>
        <v>0</v>
      </c>
      <c r="E188" s="120">
        <f t="shared" ref="E188:H188" si="48">+E189+E192</f>
        <v>0</v>
      </c>
      <c r="F188" s="120">
        <f t="shared" si="48"/>
        <v>0</v>
      </c>
      <c r="G188" s="120">
        <f t="shared" si="48"/>
        <v>0</v>
      </c>
      <c r="H188" s="120">
        <f t="shared" si="48"/>
        <v>0</v>
      </c>
      <c r="I188" s="121"/>
    </row>
    <row r="189" spans="1:9" ht="37.200000000000003" x14ac:dyDescent="0.25">
      <c r="A189" s="125"/>
      <c r="B189" s="488" t="str">
        <f>+[2]ระบบการควบคุมฯ!B307</f>
        <v>งบรายจ่ายอื่น 6911500</v>
      </c>
      <c r="C189" s="107" t="str">
        <f>+[2]ระบบการควบคุมฯ!C307</f>
        <v>20004 31006200 5000003</v>
      </c>
      <c r="D189" s="126">
        <f>SUM(D190:D191)</f>
        <v>0</v>
      </c>
      <c r="E189" s="126">
        <f>SUM(E190:E191)</f>
        <v>0</v>
      </c>
      <c r="F189" s="126">
        <f>SUM(F190:F191)</f>
        <v>0</v>
      </c>
      <c r="G189" s="126">
        <f>SUM(G190:G191)</f>
        <v>0</v>
      </c>
      <c r="H189" s="126">
        <f>SUM(H190:H191)</f>
        <v>0</v>
      </c>
      <c r="I189" s="128"/>
    </row>
    <row r="190" spans="1:9" ht="167.4" hidden="1" x14ac:dyDescent="0.25">
      <c r="A190" s="122" t="str">
        <f>+[4]งบสพฐ!A139</f>
        <v>3.9.1.6</v>
      </c>
      <c r="B190" s="56" t="str">
        <f>+[2]ระบบการควบคุมฯ!B308</f>
        <v>ค่าใช้จ่ายในการเดินทางสำหรับคณะทำงานและผู้เข้าร่วมการอบรมสัมมนาสภานักเรียน ระดับประเทศ ประจำปี 2566 "สภานักเรียน สพฐ. สานต่อแนวทางที่สร้างสรรค์เรียนรู้อย่างเท่าทัน มุ่งมันประชาธิปไตย"  ระหว่างวันที่ 9 – 14 มกราคม 2566 ณ โรงแรมเดอะพาลาสโซ กรุงเทพมหานคร</v>
      </c>
      <c r="C190" s="56" t="str">
        <f>+[2]ระบบการควบคุมฯ!C308</f>
        <v xml:space="preserve">ศธ 04002/ว2221 ลว. 5 มิย 2567 โอนครั้งที่ 86  </v>
      </c>
      <c r="D190" s="123"/>
      <c r="E190" s="124"/>
      <c r="F190" s="124"/>
      <c r="G190" s="124"/>
      <c r="H190" s="124">
        <f>+D190-E190-F190-G190</f>
        <v>0</v>
      </c>
      <c r="I190" s="41" t="s">
        <v>52</v>
      </c>
    </row>
    <row r="191" spans="1:9" ht="93" hidden="1" x14ac:dyDescent="0.25">
      <c r="A191" s="122">
        <f>+[4]งบสพฐ!A140</f>
        <v>3.1</v>
      </c>
      <c r="B191" s="56" t="str">
        <f>+[2]ระบบการควบคุมฯ!B309</f>
        <v xml:space="preserve">เข้าร่วมประชุมเชิงปฏิบัติการโครงการลูกเสือดิจิทัล เพื่อการศึกษาขั้นพื้นฐาน  ระหว่างวันที่ 15 - 18 กรกฎาคม 2567 ณ โรงแรมเดอะพาลาสโซ กรุงเทพมหานคร </v>
      </c>
      <c r="C191" s="56" t="str">
        <f>+[2]ระบบการควบคุมฯ!C309</f>
        <v>ศธ 04002/ว2796 ลว.2 ก.ค. 2567 โอนครั้งที่ 175</v>
      </c>
      <c r="D191" s="123"/>
      <c r="E191" s="124"/>
      <c r="F191" s="124"/>
      <c r="G191" s="124"/>
      <c r="H191" s="124">
        <f>+D191-E191-F191-G191</f>
        <v>0</v>
      </c>
      <c r="I191" s="41" t="s">
        <v>52</v>
      </c>
    </row>
    <row r="192" spans="1:9" ht="37.200000000000003" x14ac:dyDescent="0.25">
      <c r="A192" s="92">
        <f>+[2]ระบบการควบคุมฯ!A310</f>
        <v>0</v>
      </c>
      <c r="B192" s="1012" t="str">
        <f>+[2]ระบบการควบคุมฯ!B310</f>
        <v>งบรายจ่ายอื่น 6911500</v>
      </c>
      <c r="C192" s="33" t="str">
        <f>+[2]ระบบการควบคุมฯ!C310</f>
        <v>20004 31006200 5000001</v>
      </c>
      <c r="D192" s="93">
        <f>+D193</f>
        <v>0</v>
      </c>
      <c r="E192" s="93">
        <f t="shared" ref="E192:H192" si="49">+E193</f>
        <v>0</v>
      </c>
      <c r="F192" s="93">
        <f t="shared" si="49"/>
        <v>0</v>
      </c>
      <c r="G192" s="93">
        <f t="shared" si="49"/>
        <v>0</v>
      </c>
      <c r="H192" s="93">
        <f t="shared" si="49"/>
        <v>0</v>
      </c>
      <c r="I192" s="93">
        <f>SUM(I193)</f>
        <v>0</v>
      </c>
    </row>
    <row r="193" spans="1:9" ht="55.8" hidden="1" x14ac:dyDescent="0.25">
      <c r="A193" s="95" t="str">
        <f>+[2]ระบบการควบคุมฯ!A311</f>
        <v>4.1.3</v>
      </c>
      <c r="B193" s="111" t="str">
        <f>+[2]ระบบการควบคุมฯ!B311</f>
        <v>ค่าใช้จ่ายดำเนินงานโครงการนักธุรกิจน้อยมีคุณธรรมนำสู่เศรษฐกิจสร้างสรรค์  รร ประชาธิปัตย์</v>
      </c>
      <c r="C193" s="38" t="str">
        <f>+[2]ระบบการควบคุมฯ!C311</f>
        <v>ศธ 04002/ว3577 ลว.15 ส.ค. 2567 โอนครั้งที่ 351</v>
      </c>
      <c r="D193" s="96"/>
      <c r="E193" s="96"/>
      <c r="F193" s="96"/>
      <c r="G193" s="96"/>
      <c r="H193" s="102">
        <f>+D193-E193-F193-G193</f>
        <v>0</v>
      </c>
      <c r="I193" s="100" t="s">
        <v>14</v>
      </c>
    </row>
    <row r="194" spans="1:9" ht="55.8" x14ac:dyDescent="0.25">
      <c r="A194" s="119" t="str">
        <f>+[4]งบสพฐ!A142</f>
        <v>3.10.1</v>
      </c>
      <c r="B194" s="61" t="str">
        <f>+[2]ระบบการควบคุมฯ!B313</f>
        <v xml:space="preserve">กิจกรรมส่งเสริมคุณธรรม จริยธรรมและคุณลักษณะอันพึงประสงค์และค่านิยมของชาติ            </v>
      </c>
      <c r="C194" s="61" t="str">
        <f>+[2]ระบบการควบคุมฯ!C313</f>
        <v>20004 69 86179 00000</v>
      </c>
      <c r="D194" s="120">
        <f t="shared" ref="D194:I194" si="50">+D195</f>
        <v>0</v>
      </c>
      <c r="E194" s="120">
        <f t="shared" si="50"/>
        <v>0</v>
      </c>
      <c r="F194" s="120">
        <f t="shared" si="50"/>
        <v>0</v>
      </c>
      <c r="G194" s="120">
        <f t="shared" si="50"/>
        <v>0</v>
      </c>
      <c r="H194" s="120">
        <f t="shared" si="50"/>
        <v>0</v>
      </c>
      <c r="I194" s="120">
        <f t="shared" ca="1" si="50"/>
        <v>0</v>
      </c>
    </row>
    <row r="195" spans="1:9" ht="55.8" x14ac:dyDescent="0.25">
      <c r="A195" s="125"/>
      <c r="B195" s="107" t="str">
        <f>+[2]ระบบการควบคุมฯ!B314</f>
        <v>งบรายจ่ายอื่น 6911500</v>
      </c>
      <c r="C195" s="107" t="str">
        <f>+[4]งบสพฐ!C143</f>
        <v>ศธ 04002/ว2505 ลว. 12 ก.พ. 69 โอนครั้งที่ 300</v>
      </c>
      <c r="D195" s="126">
        <f>SUM(D196:D198)</f>
        <v>0</v>
      </c>
      <c r="E195" s="126">
        <f>SUM(E196:E198)</f>
        <v>0</v>
      </c>
      <c r="F195" s="126">
        <f>SUM(F196:F198)</f>
        <v>0</v>
      </c>
      <c r="G195" s="126">
        <f>SUM(G196:G198)</f>
        <v>0</v>
      </c>
      <c r="H195" s="126">
        <f>SUM(H196:H198)</f>
        <v>0</v>
      </c>
      <c r="I195" s="126">
        <f ca="1">+I195</f>
        <v>0</v>
      </c>
    </row>
    <row r="196" spans="1:9" ht="204.6" hidden="1" x14ac:dyDescent="0.25">
      <c r="A196" s="122" t="str">
        <f>+[2]ระบบการควบคุมฯ!A315</f>
        <v>4.2.1</v>
      </c>
      <c r="B196" s="56" t="str">
        <f>+[2]ระบบการควบคุมฯ!B315</f>
        <v xml:space="preserve">ค่าใช้จ่ายดำเนินงานโครงการโรงเรียนคุณธรรม สพฐ. เพื่อเป็นค่าใช้จ่ายในการเดินทางเข้าร่วมประชุมปฏิบัติการพัฒนาโรงเรียนในโครงการกองทุนพัฒนาเด็กและเยาวชนในถิ่นทุรกันดาร ตามพระราชดำริ สมเด็จพระกนิษฐาธิราชเจ้ากรมสมเด็จพระเทพรัตนราชสุดาฯ สยามบรมราชกุมารี ระหว่างวันที่ 11 - 13 ธันวาคม 2565 ณ โรงแรมเอเชียแอร์พอร์ต จังหวัดปทุมธานี       </v>
      </c>
      <c r="C196" s="56" t="str">
        <f>+[2]ระบบการควบคุมฯ!C315</f>
        <v>ศธ 04002/ว58 ลว. 9 มค 66 โอนครั้งที่ 176</v>
      </c>
      <c r="D196" s="123">
        <f>+[2]ระบบการควบคุมฯ!F315</f>
        <v>0</v>
      </c>
      <c r="E196" s="124">
        <f>+'[2]ยุทธศาสตร์เสริมสร้าง 31006200'!I37+'[2]ยุทธศาสตร์เสริมสร้าง 31006200'!J37</f>
        <v>0</v>
      </c>
      <c r="F196" s="124">
        <f>+[2]ระบบการควบคุมฯ!I315+[2]ระบบการควบคุมฯ!J315</f>
        <v>0</v>
      </c>
      <c r="G196" s="124">
        <f>+[2]ระบบการควบคุมฯ!K315+[2]ระบบการควบคุมฯ!L315</f>
        <v>0</v>
      </c>
      <c r="H196" s="124">
        <f>+D196-E196-F196-G196</f>
        <v>0</v>
      </c>
      <c r="I196" s="41" t="s">
        <v>53</v>
      </c>
    </row>
    <row r="197" spans="1:9" ht="148.80000000000001" hidden="1" x14ac:dyDescent="0.25">
      <c r="A197" s="122" t="str">
        <f>+[2]ระบบการควบคุมฯ!A316</f>
        <v>4.2.2</v>
      </c>
      <c r="B197" s="56" t="str">
        <f>+[2]ระบบการควบคุมฯ!B316</f>
        <v xml:space="preserve">ค่าใช้จ่ายในการเดินทางเข้าร่วมประชุมปฏิบัติการจัดทำแผนขับเคลื่อนโครงการโรงเรียนคุณธรรม สพฐ. สำหรับทีมเคลื่อนที่เร็ว (Rovig  Team : RT) ประจำปีงบประมาณ พ.ศ. 2566  ระหว่างวันที่ 14 - 16 กรกฎาคม  2566 ณ โรงแรมเอวาน่า กรุงเทพมหานคร </v>
      </c>
      <c r="C197" s="56" t="str">
        <f>+[2]ระบบการควบคุมฯ!C316</f>
        <v>ศธ 04002/ว3099 ลว. 3 สค 66 โอนครั้งที่ 719</v>
      </c>
      <c r="D197" s="123">
        <f>+[2]ระบบการควบคุมฯ!F316</f>
        <v>0</v>
      </c>
      <c r="E197" s="124">
        <f>+'[2]ยุทธศาสตร์เสริมสร้าง 31006200'!I38+'[2]ยุทธศาสตร์เสริมสร้าง 31006200'!J38</f>
        <v>0</v>
      </c>
      <c r="F197" s="124">
        <f>+[2]ระบบการควบคุมฯ!I316+[2]ระบบการควบคุมฯ!J316</f>
        <v>0</v>
      </c>
      <c r="G197" s="124">
        <f>+[2]ระบบการควบคุมฯ!K316+[2]ระบบการควบคุมฯ!L316</f>
        <v>0</v>
      </c>
      <c r="H197" s="124">
        <f>+D197-E197-F197-G197</f>
        <v>0</v>
      </c>
      <c r="I197" s="41" t="s">
        <v>67</v>
      </c>
    </row>
    <row r="198" spans="1:9" ht="93" hidden="1" x14ac:dyDescent="0.25">
      <c r="A198" s="122" t="str">
        <f>+[4]งบสพฐ!A146</f>
        <v>3.10.1.4</v>
      </c>
      <c r="B198" s="56" t="str">
        <f>+[4]งบสพฐ!B146</f>
        <v>ค่าจ้างบุคลากรปฏิบัติงานในสำนักงานเขตพื้นที่การศึกษาที่ขาดแคลน จำนวน 4 อัตรา   ครั้งที่ 5  1 เดือน (มิถุนายน 69) จำนวนเงิน 36,000.-บาท</v>
      </c>
      <c r="C198" s="56" t="str">
        <f>+[4]งบสพฐ!C146</f>
        <v>ศธ 04002/ว8935   ลว. 27 พ.ค. 69 โอนครั้งที่ 595</v>
      </c>
      <c r="D198" s="123">
        <f>+[4]งบสพฐ!F146</f>
        <v>0</v>
      </c>
      <c r="E198" s="124">
        <f>+[4]งบสพฐ!G146+[4]งบสพฐ!H146</f>
        <v>0</v>
      </c>
      <c r="F198" s="124"/>
      <c r="G198" s="124">
        <f>+[4]งบสพฐ!K146+[4]งบสพฐ!L146</f>
        <v>0</v>
      </c>
      <c r="H198" s="124">
        <f>+D198-E198-F198-G198</f>
        <v>0</v>
      </c>
      <c r="I198" s="41" t="s">
        <v>42</v>
      </c>
    </row>
    <row r="199" spans="1:9" ht="18.600000000000001" x14ac:dyDescent="0.25">
      <c r="A199" s="524">
        <f>+[2]ระบบการควบคุมฯ!A320</f>
        <v>5</v>
      </c>
      <c r="B199" s="385" t="str">
        <f>+[2]ระบบการควบคุมฯ!B320</f>
        <v>โครงการโรงเรียนคุณภาพ</v>
      </c>
      <c r="C199" s="525" t="str">
        <f>+[2]ระบบการควบคุมฯ!C320</f>
        <v>20004 3300 B800</v>
      </c>
      <c r="D199" s="386">
        <f>+D200+D202</f>
        <v>1245800</v>
      </c>
      <c r="E199" s="386">
        <f t="shared" ref="E199:I199" si="51">+E200+E202</f>
        <v>0</v>
      </c>
      <c r="F199" s="386">
        <f t="shared" si="51"/>
        <v>0</v>
      </c>
      <c r="G199" s="386">
        <f t="shared" si="51"/>
        <v>1245800</v>
      </c>
      <c r="H199" s="386">
        <f t="shared" si="51"/>
        <v>0</v>
      </c>
      <c r="I199" s="386">
        <f t="shared" si="51"/>
        <v>0</v>
      </c>
    </row>
    <row r="200" spans="1:9" ht="37.200000000000003" x14ac:dyDescent="0.25">
      <c r="A200" s="125"/>
      <c r="B200" s="107" t="str">
        <f>+B228</f>
        <v>งบดำเนินงาน   69112xx</v>
      </c>
      <c r="C200" s="107" t="str">
        <f>+[2]ระบบการควบคุมฯ!C321</f>
        <v>20004 3320 B800 2000000</v>
      </c>
      <c r="D200" s="126">
        <f>+D204+D228</f>
        <v>1245800</v>
      </c>
      <c r="E200" s="126">
        <f>+E204+E228</f>
        <v>0</v>
      </c>
      <c r="F200" s="126">
        <f>+F204+F228</f>
        <v>0</v>
      </c>
      <c r="G200" s="126">
        <f>+G204+G228</f>
        <v>1245800</v>
      </c>
      <c r="H200" s="126">
        <f>+H204+H228</f>
        <v>0</v>
      </c>
      <c r="I200" s="128"/>
    </row>
    <row r="201" spans="1:9" ht="18.600000000000001" x14ac:dyDescent="0.25">
      <c r="A201" s="125"/>
      <c r="B201" s="107" t="str">
        <f>+[2]ระบบการควบคุมฯ!B322</f>
        <v>งบลงทุน   69113xx</v>
      </c>
      <c r="C201" s="107"/>
      <c r="D201" s="126"/>
      <c r="E201" s="126"/>
      <c r="F201" s="126"/>
      <c r="G201" s="126"/>
      <c r="H201" s="126"/>
      <c r="I201" s="128"/>
    </row>
    <row r="202" spans="1:9" ht="18.600000000000001" x14ac:dyDescent="0.25">
      <c r="A202" s="125"/>
      <c r="B202" s="107" t="str">
        <f>+B218</f>
        <v>งบรายจ่ายอื่น   6911500</v>
      </c>
      <c r="C202" s="107"/>
      <c r="D202" s="126">
        <f>+D218+D223</f>
        <v>0</v>
      </c>
      <c r="E202" s="126">
        <f t="shared" ref="E202:H202" si="52">+E218+E223</f>
        <v>0</v>
      </c>
      <c r="F202" s="126">
        <f t="shared" si="52"/>
        <v>0</v>
      </c>
      <c r="G202" s="126">
        <f t="shared" si="52"/>
        <v>0</v>
      </c>
      <c r="H202" s="126">
        <f t="shared" si="52"/>
        <v>0</v>
      </c>
      <c r="I202" s="128"/>
    </row>
    <row r="203" spans="1:9" ht="37.200000000000003" x14ac:dyDescent="0.25">
      <c r="A203" s="170">
        <f>+[2]ระบบการควบคุมฯ!A325</f>
        <v>5.0999999999999996</v>
      </c>
      <c r="B203" s="40" t="str">
        <f>+[2]ระบบการควบคุมฯ!B325</f>
        <v xml:space="preserve">กิจกรรมขับเคลื่อนโรงเรียนคุณภาพ  </v>
      </c>
      <c r="C203" s="40" t="str">
        <f>+[2]ระบบการควบคุมฯ!C325</f>
        <v>20004 69 00132 00000</v>
      </c>
      <c r="D203" s="171">
        <f>+D204</f>
        <v>1150800</v>
      </c>
      <c r="E203" s="171">
        <f t="shared" ref="E203:H203" si="53">+E204</f>
        <v>0</v>
      </c>
      <c r="F203" s="171">
        <f t="shared" si="53"/>
        <v>0</v>
      </c>
      <c r="G203" s="171">
        <f t="shared" si="53"/>
        <v>1150800</v>
      </c>
      <c r="H203" s="171">
        <f t="shared" si="53"/>
        <v>0</v>
      </c>
      <c r="I203" s="338"/>
    </row>
    <row r="204" spans="1:9" ht="37.200000000000003" x14ac:dyDescent="0.25">
      <c r="A204" s="161">
        <f>+[2]ระบบการควบคุมฯ!A326</f>
        <v>0</v>
      </c>
      <c r="B204" s="107" t="str">
        <f>+[2]ระบบการควบคุมฯ!B326</f>
        <v>งบดำเนินงาน  69112xx</v>
      </c>
      <c r="C204" s="107" t="str">
        <f>+[2]ระบบการควบคุมฯ!C326</f>
        <v>20004 3320 B800 2000000</v>
      </c>
      <c r="D204" s="126">
        <f>SUM(D205:D214)</f>
        <v>1150800</v>
      </c>
      <c r="E204" s="126">
        <f t="shared" ref="E204:H204" si="54">SUM(E205:E214)</f>
        <v>0</v>
      </c>
      <c r="F204" s="126">
        <f t="shared" si="54"/>
        <v>0</v>
      </c>
      <c r="G204" s="126">
        <f t="shared" si="54"/>
        <v>1150800</v>
      </c>
      <c r="H204" s="126">
        <f t="shared" si="54"/>
        <v>0</v>
      </c>
      <c r="I204" s="108"/>
    </row>
    <row r="205" spans="1:9" ht="148.80000000000001" x14ac:dyDescent="0.25">
      <c r="A205" s="122" t="str">
        <f>+[2]ระบบการควบคุมฯ!A327</f>
        <v>5.1.1</v>
      </c>
      <c r="B205" s="38" t="str">
        <f>+[2]ระบบการควบคุมฯ!B327</f>
        <v>ค่าใช้จ่ายในการบริหารจัดสอบการประเมินความสามารถด้านการอ่านของผู้เรียน (RT) ชั้นประถมศึกษาปีที่ 1 และการประเมินคุณภาพผู้เรียน (NT) ชั้นประถมศึกษาปีที่ 3 ปีการศึกษา 2568 สำหรับโรงเรียนโครงการ 1 อำเภอ 1 โรงเรียนคุณภาพ</v>
      </c>
      <c r="C205" s="38" t="str">
        <f>+[2]ระบบการควบคุมฯ!C327</f>
        <v>ศธ 04002/ว1385 ลว. 28 ม.ค.69 โอนครั้งที่ 259</v>
      </c>
      <c r="D205" s="123">
        <f>+[2]ระบบการควบคุมฯ!F327</f>
        <v>12800</v>
      </c>
      <c r="E205" s="123">
        <f>+[2]ระบบการควบคุมฯ!G327+[2]ระบบการควบคุมฯ!H327</f>
        <v>0</v>
      </c>
      <c r="F205" s="123"/>
      <c r="G205" s="123">
        <f>+[2]ระบบการควบคุมฯ!K327+[2]ระบบการควบคุมฯ!L327</f>
        <v>12800</v>
      </c>
      <c r="H205" s="123">
        <f t="shared" ref="H205:H215" si="55">D205-E205-F205-G205</f>
        <v>0</v>
      </c>
      <c r="I205" s="41" t="s">
        <v>177</v>
      </c>
    </row>
    <row r="206" spans="1:9" ht="130.19999999999999" x14ac:dyDescent="0.25">
      <c r="A206" s="122" t="str">
        <f>+[2]ระบบการควบคุมฯ!A328</f>
        <v>5.1.2</v>
      </c>
      <c r="B206" s="38" t="str">
        <f>+[2]ระบบการควบคุมฯ!B328</f>
        <v>ค่าใช้จ่ายในการเดินทางเข้าร่วมการประชุมเชิงปฏิบัติการผู้รับผิดชอบ โครงการ 1 อำเภอ 1 โรงเรียนคุณภาพประจำปีงบประมาณ พ.ศ. 2569 ระหว่างวันที่ 16 – 18 มีนาคม 2569 ณ โรงแรมริเวอร์ไซด์ กรุงเทพมหานค</v>
      </c>
      <c r="C206" s="38" t="str">
        <f>+[2]ระบบการควบคุมฯ!C328</f>
        <v>ศธ 04002/ว5137 ลว. 25 มี.ค.69 โอนครั้งที่ 390</v>
      </c>
      <c r="D206" s="123">
        <f>+[2]ระบบการควบคุมฯ!F328</f>
        <v>1000</v>
      </c>
      <c r="E206" s="123">
        <f>+[2]ระบบการควบคุมฯ!G328+[2]ระบบการควบคุมฯ!H328</f>
        <v>0</v>
      </c>
      <c r="F206" s="123"/>
      <c r="G206" s="123">
        <f>+[2]ระบบการควบคุมฯ!K328+[2]ระบบการควบคุมฯ!L328</f>
        <v>1000</v>
      </c>
      <c r="H206" s="123">
        <f t="shared" si="55"/>
        <v>0</v>
      </c>
      <c r="I206" s="41" t="s">
        <v>177</v>
      </c>
    </row>
    <row r="207" spans="1:9" ht="111.6" x14ac:dyDescent="0.25">
      <c r="A207" s="122" t="str">
        <f>+[2]ระบบการควบคุมฯ!A329</f>
        <v>5.1.3</v>
      </c>
      <c r="B207" s="38" t="str">
        <f>+[2]ระบบการควบคุมฯ!B329</f>
        <v xml:space="preserve">ค่าจ้างครูผู้สอนภาษาอังกฤษและภาษาจีน ภาคเรียนที่ 2 ปีการศึกษา 2568 ระยะเวลา  6  เดือน (ตค 68 - มีค 69)  จำนวน 4 อัตราเดือนละ 27,000.-บาท จำนวนเงิน 648,000.-บาท </v>
      </c>
      <c r="C207" s="38" t="str">
        <f>+[2]ระบบการควบคุมฯ!C329</f>
        <v>ศธ 04002/ว47396 ลว. 27 ต.ค.68 ครั้งที่ 16</v>
      </c>
      <c r="D207" s="123">
        <f>+[2]ระบบการควบคุมฯ!F329</f>
        <v>1134000</v>
      </c>
      <c r="E207" s="123">
        <f>+[2]ระบบการควบคุมฯ!G329+[2]ระบบการควบคุมฯ!H329</f>
        <v>0</v>
      </c>
      <c r="F207" s="123"/>
      <c r="G207" s="123">
        <f>+[2]ระบบการควบคุมฯ!K329+[2]ระบบการควบคุมฯ!L329</f>
        <v>1134000</v>
      </c>
      <c r="H207" s="123">
        <f t="shared" si="55"/>
        <v>0</v>
      </c>
      <c r="I207" s="51" t="s">
        <v>233</v>
      </c>
    </row>
    <row r="208" spans="1:9" ht="111.6" x14ac:dyDescent="0.25">
      <c r="A208" s="122" t="str">
        <f>+[2]ระบบการควบคุมฯ!A330</f>
        <v>5.1.3.1</v>
      </c>
      <c r="B208" s="38" t="str">
        <f>+[2]ระบบการควบคุมฯ!B330</f>
        <v xml:space="preserve">ค่าจ้างครูผู้สอนภาษาอังกฤษและภาษาจีน ภาคเรียนที่ 1 ปีการศึกษา 2569  (ครั้งที่ 2) ระยะเวลา 3 เดือน (เม.ย. 69 - 30 มิ.ย. 69) อัตราเดือนล 27,000 บาท จำนวนเงิน 243,000.-บาท </v>
      </c>
      <c r="C208" s="38" t="str">
        <f>+[2]ระบบการควบคุมฯ!C330</f>
        <v>ศธ 04002/ว6268 ลว. 20 เม.ย. 69 ครั้งที่ 433</v>
      </c>
      <c r="D208" s="123">
        <f>+[2]ระบบการควบคุมฯ!F330</f>
        <v>0</v>
      </c>
      <c r="E208" s="123">
        <f>+[2]ระบบการควบคุมฯ!G330+[2]ระบบการควบคุมฯ!H330</f>
        <v>0</v>
      </c>
      <c r="F208" s="123"/>
      <c r="G208" s="123">
        <f>+[2]ระบบการควบคุมฯ!K330+[2]ระบบการควบคุมฯ!L330</f>
        <v>0</v>
      </c>
      <c r="H208" s="123">
        <f t="shared" si="55"/>
        <v>0</v>
      </c>
      <c r="I208" s="51" t="s">
        <v>193</v>
      </c>
    </row>
    <row r="209" spans="1:9" ht="148.80000000000001" x14ac:dyDescent="0.25">
      <c r="A209" s="122" t="str">
        <f>+[2]ระบบการควบคุมฯ!A332</f>
        <v>5.1.4</v>
      </c>
      <c r="B209" s="38" t="str">
        <f>+[2]ระบบการควบคุมฯ!B332</f>
        <v>ค่าใช้จ่ายในการเดินทางเข้ารับการอบรมเชิงปฏิบัติการพัฒนาศักยภาพผู้รับผิดชอบโครงการ 1 อำเภอ 1 โรงเรียนคุณภาพ  สู่มาตรฐาน Google Certified Educator (GCE)  ระหว่างวันที่ 26 – 29 เมษายน 2569 ณ โรงแรมบางกอกพาเลส กรุงเทพมหานคร</v>
      </c>
      <c r="C209" s="38" t="str">
        <f>+[2]ระบบการควบคุมฯ!C332</f>
        <v>ศธ 04002/ว6769  ลว. 29 เม.ย. 69 ครั้งที่ 459</v>
      </c>
      <c r="D209" s="123">
        <f>+[2]ระบบการควบคุมฯ!F332</f>
        <v>1000</v>
      </c>
      <c r="E209" s="123">
        <f>+[2]ระบบการควบคุมฯ!G332+[2]ระบบการควบคุมฯ!H332</f>
        <v>0</v>
      </c>
      <c r="F209" s="123"/>
      <c r="G209" s="123">
        <f>+[2]ระบบการควบคุมฯ!K332+[2]ระบบการควบคุมฯ!L332</f>
        <v>1000</v>
      </c>
      <c r="H209" s="123">
        <f t="shared" si="55"/>
        <v>0</v>
      </c>
      <c r="I209" s="41" t="s">
        <v>177</v>
      </c>
    </row>
    <row r="210" spans="1:9" ht="130.19999999999999" x14ac:dyDescent="0.25">
      <c r="A210" s="122" t="str">
        <f>+[2]ระบบการควบคุมฯ!A333</f>
        <v>5.1.5</v>
      </c>
      <c r="B210" s="38" t="str">
        <f>+[2]ระบบการควบคุมฯ!B333</f>
        <v xml:space="preserve">เพื่อเป็นค่าใช้จ่ายในการเดินทางเข้าร่วมการอบรมเชิงปฏิบัติการพัฒนาศักยภาพครูและบุคลากรทางการศึกษา สู่มาตรฐาน Google Certified Educator (GCE)  ระหว่างวันที่ 4 – 6 มิถุนายน 2569 ณ โรงแรมบางกอกพาเลส กรุงเทพมหานคร  </v>
      </c>
      <c r="C210" s="38" t="str">
        <f>+[2]ระบบการควบคุมฯ!C333</f>
        <v>ศธ 04002/ว8897  ลว. 27 พ.ค. 69 ครั้งที่ 588</v>
      </c>
      <c r="D210" s="123">
        <f>+[2]ระบบการควบคุมฯ!F333</f>
        <v>1000</v>
      </c>
      <c r="E210" s="123">
        <f>+[2]ระบบการควบคุมฯ!G333+[2]ระบบการควบคุมฯ!H333</f>
        <v>0</v>
      </c>
      <c r="F210" s="123"/>
      <c r="G210" s="123">
        <f>+[2]ระบบการควบคุมฯ!K333+[2]ระบบการควบคุมฯ!L333</f>
        <v>1000</v>
      </c>
      <c r="H210" s="123">
        <f t="shared" si="55"/>
        <v>0</v>
      </c>
      <c r="I210" s="41" t="s">
        <v>199</v>
      </c>
    </row>
    <row r="211" spans="1:9" ht="130.19999999999999" x14ac:dyDescent="0.25">
      <c r="A211" s="122" t="str">
        <f>+[2]ระบบการควบคุมฯ!A334</f>
        <v>5.1.5</v>
      </c>
      <c r="B211" s="38" t="str">
        <f>+[2]ระบบการควบคุมฯ!B334</f>
        <v xml:space="preserve">ค่าใช้จ่ายในการเดินทางเข้าร่วมการประชุมเชิงปฏิบัติการพัฒนาศักยภาพ School Partner (SP) ภาครัฐ ในโครงการคอนเน็กซ์อีดี ประจำปี พ.ศ. 2569 ระหว่างวันที่ 11 – 13 มิถุนายน 2569 ณ โรงแรมดิ ไอเดิล โฮเท็ล แอนด์ เรสซิเด็นซ์  </v>
      </c>
      <c r="C211" s="38" t="str">
        <f>+[2]ระบบการควบคุมฯ!C334</f>
        <v>ศธ 04002/ว8960 ลว. 28 พ.ค. 69 ครั้งที่ 593</v>
      </c>
      <c r="D211" s="123">
        <f>+[2]ระบบการควบคุมฯ!F334</f>
        <v>1000</v>
      </c>
      <c r="E211" s="123">
        <f>+[2]ระบบการควบคุมฯ!G334+[2]ระบบการควบคุมฯ!H334</f>
        <v>0</v>
      </c>
      <c r="F211" s="123"/>
      <c r="G211" s="123">
        <f>+[2]ระบบการควบคุมฯ!K334+[2]ระบบการควบคุมฯ!L334</f>
        <v>1000</v>
      </c>
      <c r="H211" s="123">
        <f t="shared" si="55"/>
        <v>0</v>
      </c>
      <c r="I211" s="41" t="s">
        <v>177</v>
      </c>
    </row>
    <row r="212" spans="1:9" ht="93" x14ac:dyDescent="0.25">
      <c r="A212" s="122" t="str">
        <f>+[2]ระบบการควบคุมฯ!A335</f>
        <v>5.1.6</v>
      </c>
      <c r="B212" s="38" t="str">
        <f>+[2]ระบบการควบคุมฯ!B335</f>
        <v xml:space="preserve">ค่าใช้จ่ายในการดำเนินการส่งเสริม สนับสนุน และยกระดับคุณภาพการจัดการศึกษาของสถานศึกษา  โครงการ 1 อำเภอ 1 โรงเรียนคุณภาพ      </v>
      </c>
      <c r="C212" s="38" t="str">
        <f>+[2]ระบบการควบคุมฯ!C335</f>
        <v>ศธ 04002/ว41380 ลว. 29 ก.ค.68 ครั้งที่ 760</v>
      </c>
      <c r="D212" s="123">
        <f>+[2]ระบบการควบคุมฯ!F335</f>
        <v>0</v>
      </c>
      <c r="E212" s="123">
        <f>+[2]ระบบการควบคุมฯ!G335+[2]ระบบการควบคุมฯ!H335</f>
        <v>0</v>
      </c>
      <c r="F212" s="123"/>
      <c r="G212" s="123">
        <f>+[2]ระบบการควบคุมฯ!K335+[2]ระบบการควบคุมฯ!L335</f>
        <v>0</v>
      </c>
      <c r="H212" s="123">
        <f t="shared" si="55"/>
        <v>0</v>
      </c>
      <c r="I212" s="41" t="s">
        <v>177</v>
      </c>
    </row>
    <row r="213" spans="1:9" ht="148.80000000000001" hidden="1" x14ac:dyDescent="0.25">
      <c r="A213" s="122" t="str">
        <f>+[2]ระบบการควบคุมฯ!A336</f>
        <v>5.1.7</v>
      </c>
      <c r="B213" s="38" t="str">
        <f>+[2]ระบบการควบคุมฯ!B336</f>
        <v xml:space="preserve">ค่าใช้จ่ายในการเดินทางเข้าร่วมการอบรมเชิงปฏิบัติการพัฒนาสมรรถนะศึกษานิเทศก์ ผู้นำเทคโนโลยี เพื่อการบริหารจัดการและการเรียนรู้  โครงการ 1 อำเภอ 1 โรงเรียนคุณภาพ ระหว่างวันที่ 12 – 13 มิถุนายน 2568 ณ โรงแรมริเวอร์ไซด์ กรุงเทพมหานคร </v>
      </c>
      <c r="C213" s="38" t="str">
        <f>+[2]ระบบการควบคุมฯ!C336</f>
        <v>ศธ 04002/ว2721 ลว. 19 มิ.ย.68 ครั้งที่ 598</v>
      </c>
      <c r="D213" s="123">
        <f>+[2]ระบบการควบคุมฯ!F336</f>
        <v>0</v>
      </c>
      <c r="E213" s="123">
        <f>+[2]ระบบการควบคุมฯ!G336+[2]ระบบการควบคุมฯ!H336</f>
        <v>0</v>
      </c>
      <c r="F213" s="123"/>
      <c r="G213" s="123">
        <f>+[2]ระบบการควบคุมฯ!K336+[2]ระบบการควบคุมฯ!L336</f>
        <v>0</v>
      </c>
      <c r="H213" s="123">
        <f t="shared" si="55"/>
        <v>0</v>
      </c>
      <c r="I213" s="41" t="s">
        <v>177</v>
      </c>
    </row>
    <row r="214" spans="1:9" ht="111.6" hidden="1" x14ac:dyDescent="0.25">
      <c r="A214" s="122" t="str">
        <f>+[2]ระบบการควบคุมฯ!A337</f>
        <v>5.1.8</v>
      </c>
      <c r="B214" s="38" t="str">
        <f>+[2]ระบบการควบคุมฯ!B337</f>
        <v xml:space="preserve">ค่าใช้จ่ายในการพัฒนาคุณภาพเชิงระบบที่สอดคล้องกับบริบทและประเด็นการพัฒนาที่ได้จากการใช้เครื่องมือแบบสะท้อนคุณภาพของสถานศึกษา โครการ 1 อำเภอ 1 โรงเรียนคุณภาพ </v>
      </c>
      <c r="C214" s="38" t="str">
        <f>+[2]ระบบการควบคุมฯ!C337</f>
        <v>ศธ 04002/ว41320  ลว. 25 ก.ค.68 ครั้งที่ 754</v>
      </c>
      <c r="D214" s="123">
        <f>+[2]ระบบการควบคุมฯ!F337</f>
        <v>0</v>
      </c>
      <c r="E214" s="123">
        <f>+[2]ระบบการควบคุมฯ!G337+[2]ระบบการควบคุมฯ!H337</f>
        <v>0</v>
      </c>
      <c r="F214" s="123"/>
      <c r="G214" s="123">
        <f>+[2]ระบบการควบคุมฯ!K337+[2]ระบบการควบคุมฯ!L337</f>
        <v>0</v>
      </c>
      <c r="H214" s="123">
        <f t="shared" si="55"/>
        <v>0</v>
      </c>
      <c r="I214" s="41" t="s">
        <v>194</v>
      </c>
    </row>
    <row r="215" spans="1:9" ht="37.200000000000003" hidden="1" x14ac:dyDescent="0.25">
      <c r="A215" s="122">
        <f>+[2]ระบบการควบคุมฯ!A338</f>
        <v>0</v>
      </c>
      <c r="B215" s="38">
        <f>+[2]ระบบการควบคุมฯ!B338</f>
        <v>0</v>
      </c>
      <c r="C215" s="38">
        <f>+[2]ระบบการควบคุมฯ!C338</f>
        <v>0</v>
      </c>
      <c r="D215" s="123">
        <f>+[2]ระบบการควบคุมฯ!F338</f>
        <v>0</v>
      </c>
      <c r="E215" s="123">
        <f>+[2]ระบบการควบคุมฯ!G338+[2]ระบบการควบคุมฯ!H338</f>
        <v>0</v>
      </c>
      <c r="F215" s="123"/>
      <c r="G215" s="123">
        <f>+[2]ระบบการควบคุมฯ!K338+[2]ระบบการควบคุมฯ!L338</f>
        <v>0</v>
      </c>
      <c r="H215" s="123">
        <f t="shared" si="55"/>
        <v>0</v>
      </c>
      <c r="I215" s="41" t="s">
        <v>200</v>
      </c>
    </row>
    <row r="216" spans="1:9" ht="18.600000000000001" x14ac:dyDescent="0.25">
      <c r="A216" s="122"/>
      <c r="B216" s="38"/>
      <c r="C216" s="38"/>
      <c r="D216" s="123"/>
      <c r="E216" s="123"/>
      <c r="F216" s="123"/>
      <c r="G216" s="123"/>
      <c r="H216" s="123"/>
      <c r="I216" s="41"/>
    </row>
    <row r="217" spans="1:9" ht="55.8" x14ac:dyDescent="0.25">
      <c r="A217" s="119">
        <f>+[2]ระบบการควบคุมฯ!A339</f>
        <v>5.2</v>
      </c>
      <c r="B217" s="61" t="str">
        <f>+[2]ระบบการควบคุมฯ!B339</f>
        <v>กิจกรรมการยกระดับคุณภาพการศึกษาเพื่อขับเคลื่อนโรงเรียนคุณภาพ</v>
      </c>
      <c r="C217" s="61" t="str">
        <f>+[2]ระบบการควบคุมฯ!C339</f>
        <v>20004 69 00133 00000</v>
      </c>
      <c r="D217" s="120">
        <f>+D218</f>
        <v>0</v>
      </c>
      <c r="E217" s="120">
        <f>+E218</f>
        <v>0</v>
      </c>
      <c r="F217" s="120">
        <f>+F218</f>
        <v>0</v>
      </c>
      <c r="G217" s="120">
        <f>+G218</f>
        <v>0</v>
      </c>
      <c r="H217" s="120">
        <f>+H218</f>
        <v>0</v>
      </c>
      <c r="I217" s="121"/>
    </row>
    <row r="218" spans="1:9" ht="37.200000000000003" x14ac:dyDescent="0.25">
      <c r="A218" s="125"/>
      <c r="B218" s="107" t="str">
        <f>+[2]ระบบการควบคุมฯ!B373</f>
        <v>งบรายจ่ายอื่น   6911500</v>
      </c>
      <c r="C218" s="107" t="str">
        <f>+[2]ระบบการควบคุมฯ!C373</f>
        <v>20004 3100B600 5000001</v>
      </c>
      <c r="D218" s="126">
        <f>SUM(D219:D221)</f>
        <v>0</v>
      </c>
      <c r="E218" s="126">
        <f>SUM(E219:E221)</f>
        <v>0</v>
      </c>
      <c r="F218" s="126">
        <f>SUM(F219:F221)</f>
        <v>0</v>
      </c>
      <c r="G218" s="126">
        <f>SUM(G219:G221)</f>
        <v>0</v>
      </c>
      <c r="H218" s="126">
        <f>SUM(H219:H221)</f>
        <v>0</v>
      </c>
      <c r="I218" s="128"/>
    </row>
    <row r="219" spans="1:9" ht="93" hidden="1" x14ac:dyDescent="0.25">
      <c r="A219" s="122" t="str">
        <f>+[2]ระบบการควบคุมฯ!A374</f>
        <v>5.1.1.1</v>
      </c>
      <c r="B219" s="38" t="str">
        <f>+[2]ระบบการควบคุมฯ!B374</f>
        <v>ค่าใช้จ่ายดำเนินโครงการโรงเรียนคุณภาพตามนโยบาย “1 อำเภอ 1 โรงเรียนคุณภาพ” ระหว่างวันที่ 29 – 31 มีนาคม 2567 ณ โรงแรมริเวอร์ไซด์ กรุงเทพมหานคร</v>
      </c>
      <c r="C219" s="38" t="str">
        <f>+[2]ระบบการควบคุมฯ!C374</f>
        <v>ศธ 04002/ว1964 ลว.23 พค 67 โอนครั้งที่ 42</v>
      </c>
      <c r="D219" s="123">
        <f>+[2]ระบบการควบคุมฯ!F374</f>
        <v>0</v>
      </c>
      <c r="E219" s="123">
        <f>+[2]ระบบการควบคุมฯ!G374</f>
        <v>0</v>
      </c>
      <c r="F219" s="123">
        <f>+[2]ระบบการควบคุมฯ!H374</f>
        <v>0</v>
      </c>
      <c r="G219" s="123">
        <f>+[2]ระบบการควบคุมฯ!I374</f>
        <v>0</v>
      </c>
      <c r="H219" s="123">
        <f>G219+D219-E219-F219</f>
        <v>0</v>
      </c>
      <c r="I219" s="41" t="s">
        <v>68</v>
      </c>
    </row>
    <row r="220" spans="1:9" ht="55.8" hidden="1" x14ac:dyDescent="0.25">
      <c r="A220" s="122" t="str">
        <f>+[2]ระบบการควบคุมฯ!A375</f>
        <v>5.1.1.2</v>
      </c>
      <c r="B220" s="38" t="str">
        <f>+[2]ระบบการควบคุมฯ!B375</f>
        <v xml:space="preserve">ค่าใช้จ่ายในการบริหารโครงการโรงเรียนคุณภาพ ตามนโยบาย “1 อำเภอ 1 โรงเรียนคุณภาพ”  </v>
      </c>
      <c r="C220" s="38" t="str">
        <f>+[2]ระบบการควบคุมฯ!C375</f>
        <v>ศธ 04002/ว2152 ลว.31 พค โอนครั้งที่ 78</v>
      </c>
      <c r="D220" s="123"/>
      <c r="E220" s="123"/>
      <c r="F220" s="123"/>
      <c r="G220" s="123"/>
      <c r="H220" s="123">
        <f>+D220-E220-F220-G220</f>
        <v>0</v>
      </c>
      <c r="I220" s="41" t="s">
        <v>113</v>
      </c>
    </row>
    <row r="221" spans="1:9" ht="148.80000000000001" hidden="1" x14ac:dyDescent="0.25">
      <c r="A221" s="122" t="str">
        <f>+[2]ระบบการควบคุมฯ!A376</f>
        <v>5.1.1.3</v>
      </c>
      <c r="B221" s="38" t="str">
        <f>+[2]ระบบการควบคุมฯ!B376</f>
        <v>ค่าใช้จ่ายในการยกระดับคุณภาพการศึกษาในโรงเรียนคุณภาพ ตามนโยบาย “1 ตำบล  1 โรงเรียนคุณภาพ” 1. โรงเรียนวัดมูลจินดาราม จำนวนเงิน 22,000.00 บาท 2. โรงเรียนวัดลาดสนุ่น จำนวนเงิน 22,000.00 บาท 3. โรงเรียนชุมชนบึงบา จำนวนเงิน 22,000.00 บาท</v>
      </c>
      <c r="C221" s="38" t="str">
        <f>+[2]ระบบการควบคุมฯ!C376</f>
        <v>ศธ 04002/ว3401 ลว.6 ส.ค.2567 โอนครั้งที่ 289 กำหนดส่ง 31 สค 67</v>
      </c>
      <c r="D221" s="123"/>
      <c r="E221" s="123"/>
      <c r="F221" s="123"/>
      <c r="G221" s="123"/>
      <c r="H221" s="123">
        <f>+D221-E221-F221-G221</f>
        <v>0</v>
      </c>
      <c r="I221" s="54" t="s">
        <v>114</v>
      </c>
    </row>
    <row r="222" spans="1:9" ht="74.400000000000006" x14ac:dyDescent="0.25">
      <c r="A222" s="129">
        <f>+[2]ระบบการควบคุมฯ!A357</f>
        <v>5.3</v>
      </c>
      <c r="B222" s="61" t="str">
        <f>+[2]ระบบการควบคุมฯ!B357</f>
        <v>กิจกรรมการยกระดับคุณภาพการศึกษาสำหรับโรงเรียนคุณภาพตามนโยบาย 1 อำเภอ 1 โรงเรียนคุณภาพ</v>
      </c>
      <c r="C222" s="61" t="str">
        <f>+[2]ระบบการควบคุมฯ!C357</f>
        <v>20004 69 00134 00000</v>
      </c>
      <c r="D222" s="120">
        <f>+D223</f>
        <v>0</v>
      </c>
      <c r="E222" s="120">
        <f>+E223</f>
        <v>0</v>
      </c>
      <c r="F222" s="120">
        <f>+F223</f>
        <v>0</v>
      </c>
      <c r="G222" s="120">
        <f>+G223</f>
        <v>0</v>
      </c>
      <c r="H222" s="120">
        <f>+H223</f>
        <v>0</v>
      </c>
      <c r="I222" s="121"/>
    </row>
    <row r="223" spans="1:9" ht="18.600000000000001" x14ac:dyDescent="0.25">
      <c r="A223" s="125"/>
      <c r="B223" s="107" t="s">
        <v>234</v>
      </c>
      <c r="C223" s="107"/>
      <c r="D223" s="126">
        <f>SUM(D224)</f>
        <v>0</v>
      </c>
      <c r="E223" s="126">
        <f>SUM(E224)</f>
        <v>0</v>
      </c>
      <c r="F223" s="126">
        <f>SUM(F224)</f>
        <v>0</v>
      </c>
      <c r="G223" s="126">
        <f>SUM(G224)</f>
        <v>0</v>
      </c>
      <c r="H223" s="126">
        <f>SUM(H224)</f>
        <v>0</v>
      </c>
      <c r="I223" s="128"/>
    </row>
    <row r="224" spans="1:9" ht="18.600000000000001" x14ac:dyDescent="0.25">
      <c r="A224" s="122"/>
      <c r="B224" s="38"/>
      <c r="C224" s="38"/>
      <c r="D224" s="123"/>
      <c r="E224" s="123"/>
      <c r="F224" s="123"/>
      <c r="G224" s="123">
        <f>+[4]งบสพฐ!K192+[4]งบสพฐ!L192</f>
        <v>0</v>
      </c>
      <c r="H224" s="123">
        <f>+D224-E224-F224-G224</f>
        <v>0</v>
      </c>
      <c r="I224" s="54"/>
    </row>
    <row r="225" spans="1:9" ht="74.400000000000006" x14ac:dyDescent="0.25">
      <c r="A225" s="129">
        <f>+[2]ระบบการควบคุมฯ!A414</f>
        <v>5.4</v>
      </c>
      <c r="B225" s="61" t="str">
        <f>+[2]ระบบการควบคุมฯ!B414</f>
        <v>กิจกรรมการก่อสร้าง ปรับปรุง ซ่อมแซมอาคารเรียนและสิ่งก่อสร้างประกอบเพื่อขับเคลื่อนโรงเรียนคุณภาพ</v>
      </c>
      <c r="C225" s="61" t="str">
        <f>+[2]ระบบการควบคุมฯ!C414</f>
        <v>20004 69 00135 00000</v>
      </c>
      <c r="D225" s="515">
        <f>+D226</f>
        <v>0</v>
      </c>
      <c r="E225" s="515">
        <f>+E226</f>
        <v>0</v>
      </c>
      <c r="F225" s="515">
        <f>+F226</f>
        <v>0</v>
      </c>
      <c r="G225" s="515">
        <f>+G226</f>
        <v>0</v>
      </c>
      <c r="H225" s="515">
        <f>+H226</f>
        <v>0</v>
      </c>
      <c r="I225" s="516"/>
    </row>
    <row r="226" spans="1:9" ht="18.600000000000001" x14ac:dyDescent="0.25">
      <c r="A226" s="130"/>
      <c r="B226" s="107" t="s">
        <v>234</v>
      </c>
      <c r="C226" s="107"/>
      <c r="D226" s="131"/>
      <c r="E226" s="131"/>
      <c r="F226" s="131"/>
      <c r="G226" s="131"/>
      <c r="H226" s="131"/>
      <c r="I226" s="132"/>
    </row>
    <row r="227" spans="1:9" ht="37.200000000000003" x14ac:dyDescent="0.25">
      <c r="A227" s="129">
        <f>+[2]ระบบการควบคุมฯ!A442</f>
        <v>5.5</v>
      </c>
      <c r="B227" s="61" t="str">
        <f>+[2]ระบบการควบคุมฯ!B442</f>
        <v xml:space="preserve">กิจกรรมการบริหารจัดการโรงเรียนขนาดเล็ก </v>
      </c>
      <c r="C227" s="61" t="str">
        <f>+[2]ระบบการควบคุมฯ!C442</f>
        <v>20004 69 52010 00000</v>
      </c>
      <c r="D227" s="515">
        <f>+D228</f>
        <v>95000</v>
      </c>
      <c r="E227" s="515">
        <f>+E228</f>
        <v>0</v>
      </c>
      <c r="F227" s="515">
        <f>+F228</f>
        <v>0</v>
      </c>
      <c r="G227" s="515">
        <f>+G228</f>
        <v>95000</v>
      </c>
      <c r="H227" s="515">
        <f>+H228</f>
        <v>0</v>
      </c>
      <c r="I227" s="516"/>
    </row>
    <row r="228" spans="1:9" ht="37.200000000000003" x14ac:dyDescent="0.25">
      <c r="A228" s="130" t="str">
        <f>+[2]ระบบการควบคุมฯ!A443</f>
        <v>5.5.1</v>
      </c>
      <c r="B228" s="107" t="str">
        <f>+[2]ระบบการควบคุมฯ!B443</f>
        <v>งบดำเนินงาน   69112xx</v>
      </c>
      <c r="C228" s="107" t="str">
        <f>+[2]ระบบการควบคุมฯ!C443</f>
        <v>20004 3320 B800 2000000</v>
      </c>
      <c r="D228" s="131">
        <f>SUM(D229:D233)</f>
        <v>95000</v>
      </c>
      <c r="E228" s="131">
        <f t="shared" ref="E228:H228" si="56">SUM(E229:E233)</f>
        <v>0</v>
      </c>
      <c r="F228" s="131">
        <f t="shared" si="56"/>
        <v>0</v>
      </c>
      <c r="G228" s="131">
        <f t="shared" si="56"/>
        <v>95000</v>
      </c>
      <c r="H228" s="131">
        <f t="shared" si="56"/>
        <v>0</v>
      </c>
      <c r="I228" s="132"/>
    </row>
    <row r="229" spans="1:9" ht="74.400000000000006" x14ac:dyDescent="0.25">
      <c r="A229" s="122" t="str">
        <f>+[2]ระบบการควบคุมฯ!A444</f>
        <v>5.5.1.1</v>
      </c>
      <c r="B229" s="38" t="str">
        <f>+[2]ระบบการควบคุมฯ!B444</f>
        <v xml:space="preserve">เพื่อสนับสนุนการดำเนินงานที่เกี่ยวข้องกับการบริหารโรงเรียนขนาดเล็ก </v>
      </c>
      <c r="C229" s="38" t="str">
        <f>+[2]ระบบการควบคุมฯ!C444</f>
        <v>ศธ 04002/ว383 ลว. 13 ม.ค. 69 โอนครั้งที่ 212</v>
      </c>
      <c r="D229" s="123">
        <f>+[2]ระบบการควบคุมฯ!F444</f>
        <v>27000</v>
      </c>
      <c r="E229" s="123">
        <f>+[2]ระบบการควบคุมฯ!G444+[2]ระบบการควบคุมฯ!H444</f>
        <v>0</v>
      </c>
      <c r="F229" s="123">
        <f>+[2]ระบบการควบคุมฯ!I444+[2]ระบบการควบคุมฯ!J444</f>
        <v>0</v>
      </c>
      <c r="G229" s="123">
        <f>+[2]ระบบการควบคุมฯ!K444+[2]ระบบการควบคุมฯ!L444</f>
        <v>27000</v>
      </c>
      <c r="H229" s="123">
        <f>+D229-E229-F229-G229</f>
        <v>0</v>
      </c>
      <c r="I229" s="41" t="s">
        <v>184</v>
      </c>
    </row>
    <row r="230" spans="1:9" ht="223.2" x14ac:dyDescent="0.25">
      <c r="A230" s="122" t="str">
        <f>+[2]ระบบการควบคุมฯ!A445</f>
        <v>5.5.1.2</v>
      </c>
      <c r="B230" s="38" t="str">
        <f>+[2]ระบบการควบคุมฯ!B445</f>
        <v xml:space="preserve">1. เพื่อสนับสนุนการยกระดับคุณภาพการศึกษาและบริหารจัดการโรงเรียนขนาดเล็ก ที่มีจำนวนนักเรียน 1 – 60 คน จำนวน 5 ร.ร.ๆละ 5,000.00 บาท รวมเป็นเงิน 25,000.00 บาท  2. เพื่อสนับสนุนโรงเรียนขนาดเล็กที่มีผลงาน “การจัดการเรียนการสอนของครูในโรงเรียนขนาดเล็กที่ประสบผลสำเร็จ (The best Teacher Award)”  จำนวน 6 ร.ร. จำนวนเงิน 43,000 บาท </v>
      </c>
      <c r="C230" s="38" t="str">
        <f>+[2]ระบบการควบคุมฯ!C445</f>
        <v>ศธ 04002/ว13233 ลว.31 ก.ค.69 โอนครั้งที่ 797</v>
      </c>
      <c r="D230" s="123">
        <f>+[2]ระบบการควบคุมฯ!F445</f>
        <v>68000</v>
      </c>
      <c r="E230" s="123">
        <f>+[2]ระบบการควบคุมฯ!G445+[2]ระบบการควบคุมฯ!H445</f>
        <v>0</v>
      </c>
      <c r="F230" s="123">
        <f>+[2]ระบบการควบคุมฯ!I445+[2]ระบบการควบคุมฯ!J445</f>
        <v>0</v>
      </c>
      <c r="G230" s="123">
        <f>+[2]ระบบการควบคุมฯ!K445+[2]ระบบการควบคุมฯ!L445</f>
        <v>68000</v>
      </c>
      <c r="H230" s="123">
        <f>+D230-E230-F230-G230</f>
        <v>0</v>
      </c>
      <c r="I230" s="41" t="s">
        <v>273</v>
      </c>
    </row>
    <row r="231" spans="1:9" ht="111.6" x14ac:dyDescent="0.25">
      <c r="A231" s="122" t="str">
        <f>+[2]ระบบการควบคุมฯ!A446</f>
        <v>5.5.1.3</v>
      </c>
      <c r="B231" s="38" t="str">
        <f>+[2]ระบบการควบคุมฯ!B446</f>
        <v>ค่าใช้จ่ายในการเดินทางเข้าร่วมการประชุมจัดทำแผนบริหารโรงเรียนขนาดเล็กที่มีวิธีปฏิบัติที่เป็นเลิศ (Best Practice) ระหว่างวันที่ 23 – 24 กรกฎาคม 2568 ณ โรงแรมรอยัลซิตี้ กรุงเทพมหานคร</v>
      </c>
      <c r="C231" s="38" t="str">
        <f>+[2]ระบบการควบคุมฯ!C446</f>
        <v>ศธ 04002/ว41041 ลว.23 ก.ค.68 โอนครั้งที่ 729</v>
      </c>
      <c r="D231" s="123">
        <f>+[2]ระบบการควบคุมฯ!F446</f>
        <v>0</v>
      </c>
      <c r="E231" s="123">
        <f>+[2]ระบบการควบคุมฯ!G446+[2]ระบบการควบคุมฯ!H446</f>
        <v>0</v>
      </c>
      <c r="F231" s="123">
        <f>+[2]ระบบการควบคุมฯ!I446+[2]ระบบการควบคุมฯ!J446</f>
        <v>0</v>
      </c>
      <c r="G231" s="123">
        <f>+[2]ระบบการควบคุมฯ!K446+[2]ระบบการควบคุมฯ!L446</f>
        <v>0</v>
      </c>
      <c r="H231" s="123">
        <f>+D231-E231-F231-G231</f>
        <v>0</v>
      </c>
      <c r="I231" s="41" t="s">
        <v>195</v>
      </c>
    </row>
    <row r="232" spans="1:9" ht="204.6" x14ac:dyDescent="0.25">
      <c r="A232" s="122" t="str">
        <f>+[2]ระบบการควบคุมฯ!A447</f>
        <v>5.1.8</v>
      </c>
      <c r="B232" s="38" t="str">
        <f>+[2]ระบบการควบคุมฯ!B447</f>
        <v>1. เพื่อสนับสนุนการบริหารจัดการโรงเรียนขนาดเล็ก จำนวน 42,500 บาท 6 ร.ร.ๆละ 3,000 บาท 7 ร.ร.ๆละ 3,500 บาท 2.เพื่อสนับสนุนการดำเนินงานสำหรับการพัฒนาคุณภาพการศึกษาของโรงเรียนขนาดเล็ก จำนวนเงิน 110,000.-บาท 2.1 สำหรับสถานศึกษา ร.ร.แสนจำหน่าย 45,000 บาท แสนชื่นปานนุกูล 35,000.-บาท  2.2 สำนักงานเขตพื้นที่ 30,000 บาท</v>
      </c>
      <c r="C232" s="38" t="str">
        <f>+[2]ระบบการควบคุมฯ!C447</f>
        <v>ศธ 04002/ว41933  ลว. 4 ส.ค.68 ครั้งที่ 816</v>
      </c>
      <c r="D232" s="123">
        <f>+[2]ระบบการควบคุมฯ!F447</f>
        <v>0</v>
      </c>
      <c r="E232" s="123">
        <f>+[2]ระบบการควบคุมฯ!G447+[2]ระบบการควบคุมฯ!H447</f>
        <v>0</v>
      </c>
      <c r="F232" s="123"/>
      <c r="G232" s="123">
        <f>+[2]ระบบการควบคุมฯ!K447+[2]ระบบการควบคุมฯ!L447</f>
        <v>0</v>
      </c>
      <c r="H232" s="123">
        <f t="shared" ref="H232" si="57">D232-E232-F232-G232</f>
        <v>0</v>
      </c>
      <c r="I232" s="41" t="s">
        <v>200</v>
      </c>
    </row>
    <row r="233" spans="1:9" ht="18.600000000000001" x14ac:dyDescent="0.25">
      <c r="A233" s="122"/>
      <c r="B233" s="38"/>
      <c r="C233" s="38"/>
      <c r="D233" s="123"/>
      <c r="E233" s="123"/>
      <c r="F233" s="123"/>
      <c r="G233" s="123"/>
      <c r="H233" s="123"/>
      <c r="I233" s="41"/>
    </row>
    <row r="234" spans="1:9" ht="37.200000000000003" x14ac:dyDescent="0.25">
      <c r="A234" s="524">
        <f>+[2]ระบบการควบคุมฯ!A464</f>
        <v>6</v>
      </c>
      <c r="B234" s="385" t="str">
        <f>+[2]ระบบการควบคุมฯ!B464</f>
        <v>โครงการส่งเสริมการเรียนรู้ขั้นพื้นฐานทุกที่ทุกเวลา</v>
      </c>
      <c r="C234" s="525" t="str">
        <f>+[2]ระบบการควบคุมฯ!C464</f>
        <v>20004 3300 C100</v>
      </c>
      <c r="D234" s="386">
        <f>SUM(D235:D236)</f>
        <v>1711692</v>
      </c>
      <c r="E234" s="386">
        <f t="shared" ref="E234:I234" si="58">SUM(E235:E236)</f>
        <v>562756.5</v>
      </c>
      <c r="F234" s="386">
        <f t="shared" si="58"/>
        <v>0</v>
      </c>
      <c r="G234" s="386">
        <f t="shared" si="58"/>
        <v>1148935.5</v>
      </c>
      <c r="H234" s="386">
        <f t="shared" si="58"/>
        <v>0</v>
      </c>
      <c r="I234" s="386">
        <f t="shared" si="58"/>
        <v>0</v>
      </c>
    </row>
    <row r="235" spans="1:9" ht="18.600000000000001" x14ac:dyDescent="0.25">
      <c r="A235" s="435" t="str">
        <f>+[2]ระบบการควบคุมฯ!A465</f>
        <v>รายจ่ายทุน</v>
      </c>
      <c r="B235" s="107" t="str">
        <f>+[2]ระบบการควบคุมฯ!B465</f>
        <v>งบดำเนินงาน   69112xx</v>
      </c>
      <c r="C235" s="63" t="str">
        <f>+[2]ระบบการควบคุมฯ!C465</f>
        <v>20004 3310 C100 2000000</v>
      </c>
      <c r="D235" s="126">
        <f>+D244</f>
        <v>1686492</v>
      </c>
      <c r="E235" s="126">
        <f t="shared" ref="E235:H235" si="59">+E244</f>
        <v>562756.5</v>
      </c>
      <c r="F235" s="126">
        <f t="shared" si="59"/>
        <v>0</v>
      </c>
      <c r="G235" s="126">
        <f t="shared" si="59"/>
        <v>1123735.5</v>
      </c>
      <c r="H235" s="126">
        <f t="shared" si="59"/>
        <v>0</v>
      </c>
      <c r="I235" s="48"/>
    </row>
    <row r="236" spans="1:9" ht="18.600000000000001" x14ac:dyDescent="0.25">
      <c r="A236" s="957">
        <f>+[2]ระบบการควบคุมฯ!A466</f>
        <v>0</v>
      </c>
      <c r="B236" s="107" t="str">
        <f>+[2]ระบบการควบคุมฯ!B468</f>
        <v>งบดำเนินงาน   69112xx</v>
      </c>
      <c r="C236" s="63" t="str">
        <f>+[2]ระบบการควบคุมฯ!C468</f>
        <v>20004 3320 C100 2000000</v>
      </c>
      <c r="D236" s="126">
        <f>+D238+D247</f>
        <v>25200</v>
      </c>
      <c r="E236" s="126">
        <f t="shared" ref="E236:H236" si="60">+E238+E247</f>
        <v>0</v>
      </c>
      <c r="F236" s="126">
        <f t="shared" si="60"/>
        <v>0</v>
      </c>
      <c r="G236" s="126">
        <f t="shared" si="60"/>
        <v>25200</v>
      </c>
      <c r="H236" s="126">
        <f t="shared" si="60"/>
        <v>0</v>
      </c>
      <c r="I236" s="48"/>
    </row>
    <row r="237" spans="1:9" ht="37.200000000000003" x14ac:dyDescent="0.25">
      <c r="A237" s="170">
        <f>+[2]ระบบการควบคุมฯ!A467</f>
        <v>6.1</v>
      </c>
      <c r="B237" s="40" t="str">
        <f>+[2]ระบบการควบคุมฯ!B467</f>
        <v>กิจกรรมพัฒนาระบบนิเวศทางด้านดิจิทัลเพื่อการเรียนรู้ขั้นพื้นฐาน</v>
      </c>
      <c r="C237" s="67" t="str">
        <f>+[2]ระบบการควบคุมฯ!C467</f>
        <v xml:space="preserve">20004 69 00131 00000             </v>
      </c>
      <c r="D237" s="171">
        <f>+D238+D244</f>
        <v>1710692</v>
      </c>
      <c r="E237" s="171">
        <f t="shared" ref="E237:H237" si="61">+E238+E244</f>
        <v>562756.5</v>
      </c>
      <c r="F237" s="171">
        <f t="shared" si="61"/>
        <v>0</v>
      </c>
      <c r="G237" s="171">
        <f t="shared" si="61"/>
        <v>1147935.5</v>
      </c>
      <c r="H237" s="171">
        <f t="shared" si="61"/>
        <v>0</v>
      </c>
      <c r="I237" s="338"/>
    </row>
    <row r="238" spans="1:9" ht="18.600000000000001" x14ac:dyDescent="0.25">
      <c r="A238" s="435" t="str">
        <f>+[2]ระบบการควบคุมฯ!A468</f>
        <v>6.1.1</v>
      </c>
      <c r="B238" s="107" t="str">
        <f>+[2]ระบบการควบคุมฯ!B468</f>
        <v>งบดำเนินงาน   69112xx</v>
      </c>
      <c r="C238" s="63" t="str">
        <f>+[2]ระบบการควบคุมฯ!C468</f>
        <v>20004 3320 C100 2000000</v>
      </c>
      <c r="D238" s="126">
        <f>SUM(D239:D243)</f>
        <v>24200</v>
      </c>
      <c r="E238" s="126">
        <f t="shared" ref="E238:H238" si="62">SUM(E239:E243)</f>
        <v>0</v>
      </c>
      <c r="F238" s="126">
        <f t="shared" si="62"/>
        <v>0</v>
      </c>
      <c r="G238" s="126">
        <f t="shared" si="62"/>
        <v>24200</v>
      </c>
      <c r="H238" s="126">
        <f t="shared" si="62"/>
        <v>0</v>
      </c>
      <c r="I238" s="48"/>
    </row>
    <row r="239" spans="1:9" ht="130.19999999999999" x14ac:dyDescent="0.25">
      <c r="A239" s="122" t="str">
        <f>+[2]ระบบการควบคุมฯ!A469</f>
        <v>6.1.1.1</v>
      </c>
      <c r="B239" s="38" t="str">
        <f>+[2]ระบบการควบคุมฯ!B469</f>
        <v xml:space="preserve">ค่าใช้จ่ายในการเดินทางเข้าร่วมการประชุมเชิงปฏิบัติการจัดทำหลักสูตร แนวทางการบริหารจัดการและการประยุกต์ใช้อุปกรณ์จัดการเรียนรู้  ระหว่างวันที่ 23 - 28 พฤศจิกายน 2568  ณ โรงแรมเดอล๊อฟท์ รีสอร์ท  กรุงเทพมหานคร </v>
      </c>
      <c r="C239" s="38" t="str">
        <f>+[2]ระบบการควบคุมฯ!C469</f>
        <v>ศธ 04002/ว49691 ลว.28 พ.ย. 68 โอนครั้งที่ 119</v>
      </c>
      <c r="D239" s="123">
        <f>+[2]ระบบการควบคุมฯ!F469</f>
        <v>800</v>
      </c>
      <c r="E239" s="123">
        <f>+[2]ระบบการควบคุมฯ!G469+[2]ระบบการควบคุมฯ!H469</f>
        <v>0</v>
      </c>
      <c r="F239" s="123">
        <f>+[2]ระบบการควบคุมฯ!I469+[2]ระบบการควบคุมฯ!J469</f>
        <v>0</v>
      </c>
      <c r="G239" s="123">
        <f>+[2]ระบบการควบคุมฯ!K469+[2]ระบบการควบคุมฯ!L469</f>
        <v>800</v>
      </c>
      <c r="H239" s="123">
        <f>+D239-E239-F239-G239</f>
        <v>0</v>
      </c>
      <c r="I239" s="41" t="s">
        <v>246</v>
      </c>
    </row>
    <row r="240" spans="1:9" ht="148.80000000000001" x14ac:dyDescent="0.25">
      <c r="A240" s="122" t="str">
        <f>+[2]ระบบการควบคุมฯ!A470</f>
        <v>6.1.1.2</v>
      </c>
      <c r="B240" s="38" t="str">
        <f>+[2]ระบบการควบคุมฯ!B470</f>
        <v xml:space="preserve">ค่าใช้จ่ายในการเดินทางของบุคลากรที่เข้าร่วมการอบรม  เชิงปฏิบัติการพัฒนาขับเคลื่อนการบริหารจัดการและการประยุกต์ใช้อุปกรณ์ดิจิทัลเพื่อการเรียนรู้ขั้นพื้นฐาน  ระหว่างวันที่ 11 – 15 มกราคม 2569  ณ โรงแรมดิไอเดิล อำเภอคลองหลวง จังหวัดปทุมธานี </v>
      </c>
      <c r="C240" s="38" t="str">
        <f>+[2]ระบบการควบคุมฯ!C470</f>
        <v>ศธ 04002/ว861 ลว.20 ม.ค.69 โอนครั้งที่ 236</v>
      </c>
      <c r="D240" s="123">
        <f>+[2]ระบบการควบคุมฯ!F470</f>
        <v>400</v>
      </c>
      <c r="E240" s="123">
        <f>+[2]ระบบการควบคุมฯ!G470+[2]ระบบการควบคุมฯ!H470</f>
        <v>0</v>
      </c>
      <c r="F240" s="123">
        <f>+[2]ระบบการควบคุมฯ!I470+[2]ระบบการควบคุมฯ!J470</f>
        <v>0</v>
      </c>
      <c r="G240" s="123">
        <f>+[2]ระบบการควบคุมฯ!K470+[2]ระบบการควบคุมฯ!L470</f>
        <v>400</v>
      </c>
      <c r="H240" s="123">
        <f>+D240-E240-F240-G240</f>
        <v>0</v>
      </c>
      <c r="I240" s="41" t="s">
        <v>247</v>
      </c>
    </row>
    <row r="241" spans="1:9" ht="130.19999999999999" x14ac:dyDescent="0.25">
      <c r="A241" s="122" t="str">
        <f>+[2]ระบบการควบคุมฯ!A471</f>
        <v>6.1.1.3</v>
      </c>
      <c r="B241" s="38" t="str">
        <f>+[2]ระบบการควบคุมฯ!B471</f>
        <v xml:space="preserve">ค่าใช้จ่ายในการดำเนินการกิจกรรมที่ ๓ การสร้างการรับรู้เพื่อการพัฒนาส่งเสริม สนับสนุนและขับเคลื่อนการประยุกต์ใช้เทคโนโลยีดิจิทัลในการจัดการเรียนรู้ผ่านแพลตฟอร์มการเรียนรู้ของสำนักงานคณะกรรมการการศึกษาขั้นพื้นฐาน </v>
      </c>
      <c r="C241" s="38" t="str">
        <f>+[2]ระบบการควบคุมฯ!C471</f>
        <v>ศธ 04002/ว5217 ลว.26 มี.ค.69 โอนครั้งที่ 394</v>
      </c>
      <c r="D241" s="123">
        <f>+[2]ระบบการควบคุมฯ!F471</f>
        <v>10000</v>
      </c>
      <c r="E241" s="123">
        <f>+[2]ระบบการควบคุมฯ!G471+[2]ระบบการควบคุมฯ!H471</f>
        <v>0</v>
      </c>
      <c r="F241" s="123">
        <f>+[2]ระบบการควบคุมฯ!I471+[2]ระบบการควบคุมฯ!J471</f>
        <v>0</v>
      </c>
      <c r="G241" s="123">
        <f>+[2]ระบบการควบคุมฯ!K471+[2]ระบบการควบคุมฯ!L471</f>
        <v>10000</v>
      </c>
      <c r="H241" s="123">
        <f>+D241-E241-F241-G241</f>
        <v>0</v>
      </c>
      <c r="I241" s="41"/>
    </row>
    <row r="242" spans="1:9" ht="260.39999999999998" x14ac:dyDescent="0.25">
      <c r="A242" s="122" t="str">
        <f>+[2]ระบบการควบคุมฯ!A472</f>
        <v>6.1.1.4</v>
      </c>
      <c r="B242" s="38" t="str">
        <f>+[2]ระบบการควบคุมฯ!B472</f>
        <v xml:space="preserve">ค่าใช้จ่ายในการขับเคลื่อน และการสร้างเครือข่ายเพื่อการพัฒนาประยุกต์ใช้อุปกรณ์เพื่อการเรียนรู้แห่งชาติ โดยใช้เทคโนโลยีเป็นฐาน (National Digital Learning Platform : NDLP)/ค่าใช้จ่ายในการดำเนินการติดตามและประเมินผลการขับเคลื่อนการประยุกต์ใช้อุปกรณ์กับแพลตฟอร์มการจัดการเรียนรู้ขั้นพื้นฐานทุกที่ทุกเวลา (Anywhere Anytime) ระหว่างวันที่ 15 – 19 มิถุนายน 2569 ณ สำนักงานเขตพื้นที่การศึกษามัธยมศึกษา   5 แห่ง </v>
      </c>
      <c r="C242" s="38" t="str">
        <f>+[2]ระบบการควบคุมฯ!C472</f>
        <v>ศธ 04002/ว6961 ลว.28 เม.ย.69 โอนครั้งที่ 472</v>
      </c>
      <c r="D242" s="123">
        <f>+[2]ระบบการควบคุมฯ!F472</f>
        <v>12000</v>
      </c>
      <c r="E242" s="123">
        <f>+[2]ระบบการควบคุมฯ!G472+[2]ระบบการควบคุมฯ!H472</f>
        <v>0</v>
      </c>
      <c r="F242" s="123">
        <f>+[2]ระบบการควบคุมฯ!I472+[2]ระบบการควบคุมฯ!J472</f>
        <v>0</v>
      </c>
      <c r="G242" s="123">
        <f>+[2]ระบบการควบคุมฯ!K472+[2]ระบบการควบคุมฯ!L472</f>
        <v>12000</v>
      </c>
      <c r="H242" s="123">
        <f>+D242-E242-F242-G242</f>
        <v>0</v>
      </c>
      <c r="I242" s="41"/>
    </row>
    <row r="243" spans="1:9" ht="130.19999999999999" x14ac:dyDescent="0.25">
      <c r="A243" s="122" t="str">
        <f>+[2]ระบบการควบคุมฯ!A473</f>
        <v>6.1.1.5</v>
      </c>
      <c r="B243" s="38" t="str">
        <f>+[2]ระบบการควบคุมฯ!B473</f>
        <v xml:space="preserve">ค่าใช้จ่ายในการเดินทางเข้าร่วมการอบรมเชิงปฏิบัติการสร้างสรรค์สื่อโซเชียลเพื่อการรับรู้และขับเคลื่อนการใช้งานแพลตฟอร์ม  NDLP ระหว่างวันที่ 23 – 26 สิงหาคม 2569 ณ โรงแรมบ้านไทย บูทีค กรุงเทพมหานคร </v>
      </c>
      <c r="C243" s="38" t="str">
        <f>+[2]ระบบการควบคุมฯ!C473</f>
        <v>ศธ 04002/ว14139 ลว.13 ส.ค. 69 โอนครั้งที่ 862</v>
      </c>
      <c r="D243" s="123">
        <f>+[2]ระบบการควบคุมฯ!F473</f>
        <v>1000</v>
      </c>
      <c r="E243" s="123">
        <f>+[2]ระบบการควบคุมฯ!G473+[2]ระบบการควบคุมฯ!H473</f>
        <v>0</v>
      </c>
      <c r="F243" s="123">
        <f>+[2]ระบบการควบคุมฯ!I473+[2]ระบบการควบคุมฯ!J473</f>
        <v>0</v>
      </c>
      <c r="G243" s="123">
        <f>+[2]ระบบการควบคุมฯ!K473+[2]ระบบการควบคุมฯ!L473</f>
        <v>1000</v>
      </c>
      <c r="H243" s="123">
        <f>+D243-E243-F243-G243</f>
        <v>0</v>
      </c>
      <c r="I243" s="41"/>
    </row>
    <row r="244" spans="1:9" ht="18.600000000000001" x14ac:dyDescent="0.25">
      <c r="A244" s="938">
        <f>+[2]ระบบการควบคุมฯ!A474</f>
        <v>6.2</v>
      </c>
      <c r="B244" s="107" t="str">
        <f>+[2]ระบบการควบคุมฯ!B474</f>
        <v>งบดำเนินงาน   69112xx</v>
      </c>
      <c r="C244" s="63" t="str">
        <f>+[2]ระบบการควบคุมฯ!C474</f>
        <v>20004 3310 C100 2000000</v>
      </c>
      <c r="D244" s="126">
        <f>SUM(D245)</f>
        <v>1686492</v>
      </c>
      <c r="E244" s="126">
        <f t="shared" ref="E244:H244" si="63">SUM(E245)</f>
        <v>562756.5</v>
      </c>
      <c r="F244" s="126">
        <f t="shared" si="63"/>
        <v>0</v>
      </c>
      <c r="G244" s="126">
        <f t="shared" si="63"/>
        <v>1123735.5</v>
      </c>
      <c r="H244" s="126">
        <f t="shared" si="63"/>
        <v>0</v>
      </c>
      <c r="I244" s="48"/>
    </row>
    <row r="245" spans="1:9" ht="74.400000000000006" x14ac:dyDescent="0.25">
      <c r="A245" s="122" t="str">
        <f>+[2]ระบบการควบคุมฯ!A475</f>
        <v>6.2.1</v>
      </c>
      <c r="B245" s="38" t="str">
        <f>+[2]ระบบการควบคุมฯ!B475</f>
        <v>ค่าเช่าใช้อุปกรณ์การเรียนการสอนสำหรับครู และรายการค่าเช่าใช้อุปกรณ์การเรียนการสอนสำหรับนักเรียน 6 เดือน</v>
      </c>
      <c r="C245" s="38" t="str">
        <f>+[2]ระบบการควบคุมฯ!C475</f>
        <v>ศธ 04002/ว8963 ลว.28 พค. 2565 โอนครั้งที่ 596</v>
      </c>
      <c r="D245" s="123">
        <f>+[2]ระบบการควบคุมฯ!F475</f>
        <v>1686492</v>
      </c>
      <c r="E245" s="123">
        <f>+[2]ระบบการควบคุมฯ!G475+[2]ระบบการควบคุมฯ!H475</f>
        <v>562756.5</v>
      </c>
      <c r="F245" s="123">
        <f>+[2]ระบบการควบคุมฯ!I475+[2]ระบบการควบคุมฯ!J475</f>
        <v>0</v>
      </c>
      <c r="G245" s="123">
        <f>+[2]ระบบการควบคุมฯ!K475+[2]ระบบการควบคุมฯ!L475</f>
        <v>1123735.5</v>
      </c>
      <c r="H245" s="123">
        <f>+D245-E245-F245-G245</f>
        <v>0</v>
      </c>
      <c r="I245" s="41" t="s">
        <v>14</v>
      </c>
    </row>
    <row r="246" spans="1:9" ht="55.8" x14ac:dyDescent="0.25">
      <c r="A246" s="170">
        <f>+[2]ระบบการควบคุมฯ!A477</f>
        <v>6.2</v>
      </c>
      <c r="B246" s="40" t="str">
        <f>+[2]ระบบการควบคุมฯ!B477</f>
        <v xml:space="preserve">กิจกรรมความมั่นคงปลอดภัยทางไซเบอร์และการคุ้มครองข้อมูลส่วนบุคคล         </v>
      </c>
      <c r="C246" s="67" t="str">
        <f>+[2]ระบบการควบคุมฯ!C477</f>
        <v xml:space="preserve">20004 69 00139 00000             </v>
      </c>
      <c r="D246" s="171">
        <f t="shared" ref="D246:H247" si="64">+D247</f>
        <v>1000</v>
      </c>
      <c r="E246" s="171">
        <f t="shared" si="64"/>
        <v>0</v>
      </c>
      <c r="F246" s="171">
        <f t="shared" si="64"/>
        <v>0</v>
      </c>
      <c r="G246" s="171">
        <f t="shared" si="64"/>
        <v>1000</v>
      </c>
      <c r="H246" s="171">
        <f t="shared" si="64"/>
        <v>0</v>
      </c>
      <c r="I246" s="338"/>
    </row>
    <row r="247" spans="1:9" ht="18.600000000000001" x14ac:dyDescent="0.25">
      <c r="A247" s="161">
        <f>+[2]ระบบการควบคุมฯ!A478</f>
        <v>0</v>
      </c>
      <c r="B247" s="107" t="str">
        <f>+[2]ระบบการควบคุมฯ!B478</f>
        <v>งบดำเนินงาน   69112xx</v>
      </c>
      <c r="C247" s="63" t="str">
        <f>+[2]ระบบการควบคุมฯ!C478</f>
        <v>20004 3320 C100 2000000</v>
      </c>
      <c r="D247" s="126">
        <f>+D248</f>
        <v>1000</v>
      </c>
      <c r="E247" s="126">
        <f t="shared" si="64"/>
        <v>0</v>
      </c>
      <c r="F247" s="126">
        <f t="shared" si="64"/>
        <v>0</v>
      </c>
      <c r="G247" s="126">
        <f t="shared" si="64"/>
        <v>1000</v>
      </c>
      <c r="H247" s="126">
        <f t="shared" si="64"/>
        <v>0</v>
      </c>
      <c r="I247" s="48"/>
    </row>
    <row r="248" spans="1:9" ht="111.6" x14ac:dyDescent="0.25">
      <c r="A248" s="122" t="str">
        <f>+[2]ระบบการควบคุมฯ!A479</f>
        <v>6.2.1</v>
      </c>
      <c r="B248" s="38" t="str">
        <f>+[2]ระบบการควบคุมฯ!B479</f>
        <v>ค่าใช้จ่ายในการเดินทางเข้าร่วมการประชุมเชิงปฏิบัติการเพื่อพัฒนาความมั่นคงปลอดภัยทางไซเบอร์และการคุ้มครองข้อมูลส่วนบุคคล ระหว่างวันที่ 27 - 30 พฤษภาคม 2569 ณ โรงแรมบางกอกพาเลส</v>
      </c>
      <c r="C248" s="38" t="str">
        <f>+[2]ระบบการควบคุมฯ!C479</f>
        <v>ศธ 04002/ว8447 ลว.20 พ.ค. 69 โอนครั้งที่ 563</v>
      </c>
      <c r="D248" s="123">
        <f>+[2]ระบบการควบคุมฯ!F479</f>
        <v>1000</v>
      </c>
      <c r="E248" s="123">
        <f>+[2]ระบบการควบคุมฯ!G479+[2]ระบบการควบคุมฯ!H479</f>
        <v>0</v>
      </c>
      <c r="F248" s="123">
        <f>+[2]ระบบการควบคุมฯ!I479+[2]ระบบการควบคุมฯ!J479</f>
        <v>0</v>
      </c>
      <c r="G248" s="123">
        <f>+[2]ระบบการควบคุมฯ!K479+[2]ระบบการควบคุมฯ!L479</f>
        <v>1000</v>
      </c>
      <c r="H248" s="123">
        <f>+D248-E248-F248-G248</f>
        <v>0</v>
      </c>
      <c r="I248" s="41" t="s">
        <v>260</v>
      </c>
    </row>
    <row r="249" spans="1:9" ht="37.200000000000003" x14ac:dyDescent="0.25">
      <c r="A249" s="489" t="str">
        <f>+[2]ระบบการควบคุมฯ!A486</f>
        <v>ค</v>
      </c>
      <c r="B249" s="490" t="str">
        <f>+[2]ระบบการควบคุมฯ!B486</f>
        <v>แผนงานยุทธศาสตร์ สร้างความเสมอภาคทางการศึกษา</v>
      </c>
      <c r="C249" s="490"/>
      <c r="D249" s="492">
        <f>+D250+D251</f>
        <v>147789946</v>
      </c>
      <c r="E249" s="492">
        <f t="shared" ref="E249:H249" si="65">+E250+E251</f>
        <v>0</v>
      </c>
      <c r="F249" s="492">
        <f t="shared" si="65"/>
        <v>0</v>
      </c>
      <c r="G249" s="492">
        <f t="shared" si="65"/>
        <v>147778617</v>
      </c>
      <c r="H249" s="492">
        <f t="shared" si="65"/>
        <v>11329</v>
      </c>
      <c r="I249" s="494"/>
    </row>
    <row r="250" spans="1:9" ht="18.600000000000001" x14ac:dyDescent="0.25">
      <c r="A250" s="130"/>
      <c r="B250" s="107" t="s">
        <v>238</v>
      </c>
      <c r="C250" s="107"/>
      <c r="D250" s="126">
        <f>+D335+D342</f>
        <v>54200</v>
      </c>
      <c r="E250" s="126">
        <f t="shared" ref="E250:H250" si="66">+E335+E342</f>
        <v>0</v>
      </c>
      <c r="F250" s="126">
        <f t="shared" si="66"/>
        <v>0</v>
      </c>
      <c r="G250" s="126">
        <f t="shared" si="66"/>
        <v>54200</v>
      </c>
      <c r="H250" s="126">
        <f t="shared" si="66"/>
        <v>0</v>
      </c>
      <c r="I250" s="128"/>
    </row>
    <row r="251" spans="1:9" ht="18.600000000000001" x14ac:dyDescent="0.25">
      <c r="A251" s="130"/>
      <c r="B251" s="107" t="s">
        <v>239</v>
      </c>
      <c r="C251" s="107"/>
      <c r="D251" s="126">
        <f>+D254</f>
        <v>147735746</v>
      </c>
      <c r="E251" s="126">
        <f t="shared" ref="E251:H251" si="67">+E254</f>
        <v>0</v>
      </c>
      <c r="F251" s="126">
        <f t="shared" si="67"/>
        <v>0</v>
      </c>
      <c r="G251" s="126">
        <f t="shared" si="67"/>
        <v>147724417</v>
      </c>
      <c r="H251" s="126">
        <f t="shared" si="67"/>
        <v>11329</v>
      </c>
      <c r="I251" s="128"/>
    </row>
    <row r="252" spans="1:9" ht="55.8" x14ac:dyDescent="0.25">
      <c r="A252" s="366">
        <f>+[2]ระบบการควบคุมฯ!A490</f>
        <v>1</v>
      </c>
      <c r="B252" s="369" t="str">
        <f>+[2]ระบบการควบคุมฯ!B490</f>
        <v>โครงการสนับสนุนค่าใช้จ่ายในการจัดการศึกษาตั้งแต่ระดับอนุบาลจนจบการศึกษาขั้นพื้นฐาน</v>
      </c>
      <c r="C252" s="369" t="str">
        <f>+[2]ระบบการควบคุมฯ!C490</f>
        <v>20004 45002400</v>
      </c>
      <c r="D252" s="367">
        <f>+D253</f>
        <v>147735746</v>
      </c>
      <c r="E252" s="367">
        <f t="shared" ref="D252:H254" si="68">+E253</f>
        <v>0</v>
      </c>
      <c r="F252" s="367">
        <f t="shared" si="68"/>
        <v>0</v>
      </c>
      <c r="G252" s="367">
        <f t="shared" si="68"/>
        <v>147724417</v>
      </c>
      <c r="H252" s="367">
        <f t="shared" si="68"/>
        <v>11329</v>
      </c>
      <c r="I252" s="368"/>
    </row>
    <row r="253" spans="1:9" ht="37.200000000000003" x14ac:dyDescent="0.25">
      <c r="A253" s="119">
        <f>+[2]ระบบการควบคุมฯ!A492</f>
        <v>1.1000000000000001</v>
      </c>
      <c r="B253" s="61" t="str">
        <f>+[2]ระบบการควบคุมฯ!B492</f>
        <v xml:space="preserve">กิจกรรมการสนับสนุนค่าใช้จ่ายในการจัดการศึกษาขั้นพื้นฐาน </v>
      </c>
      <c r="C253" s="133" t="str">
        <f>+[2]ระบบการควบคุมฯ!C492</f>
        <v>20004 69 51993 00000</v>
      </c>
      <c r="D253" s="120">
        <f t="shared" si="68"/>
        <v>147735746</v>
      </c>
      <c r="E253" s="120">
        <f t="shared" si="68"/>
        <v>0</v>
      </c>
      <c r="F253" s="120">
        <f t="shared" si="68"/>
        <v>0</v>
      </c>
      <c r="G253" s="120">
        <f t="shared" si="68"/>
        <v>147724417</v>
      </c>
      <c r="H253" s="120">
        <f t="shared" si="68"/>
        <v>11329</v>
      </c>
      <c r="I253" s="49"/>
    </row>
    <row r="254" spans="1:9" ht="18.600000000000001" x14ac:dyDescent="0.25">
      <c r="A254" s="125"/>
      <c r="B254" s="107" t="str">
        <f>+[2]ระบบการควบคุมฯ!B493</f>
        <v xml:space="preserve"> งบเงินอุดหนุน 6911410</v>
      </c>
      <c r="C254" s="63" t="str">
        <f>+[2]ระบบการควบคุมฯ!C493</f>
        <v>20004 45002400</v>
      </c>
      <c r="D254" s="126">
        <f>+D255</f>
        <v>147735746</v>
      </c>
      <c r="E254" s="126">
        <f t="shared" si="68"/>
        <v>0</v>
      </c>
      <c r="F254" s="126">
        <f t="shared" si="68"/>
        <v>0</v>
      </c>
      <c r="G254" s="126">
        <f t="shared" si="68"/>
        <v>147724417</v>
      </c>
      <c r="H254" s="126">
        <f t="shared" si="68"/>
        <v>11329</v>
      </c>
      <c r="I254" s="48"/>
    </row>
    <row r="255" spans="1:9" ht="37.200000000000003" x14ac:dyDescent="0.25">
      <c r="A255" s="134" t="str">
        <f>+[2]ระบบการควบคุมฯ!A494</f>
        <v>1.1.1</v>
      </c>
      <c r="B255" s="135" t="str">
        <f>+[2]ระบบการควบคุมฯ!B494</f>
        <v xml:space="preserve">เงินอุดหนุนทั่วไป รายการค่าใช้จ่ายในการจัดการศึกษาขั้นพื้นฐาน </v>
      </c>
      <c r="C255" s="136">
        <f>+[2]ระบบการควบคุมฯ!C494</f>
        <v>0</v>
      </c>
      <c r="D255" s="137">
        <f>+D256+D262+D276+D281+D299+D315+D322+D324+D331</f>
        <v>147735746</v>
      </c>
      <c r="E255" s="137">
        <f>+E256+E262+E276+E281+E299+E315+E322+E324+E331</f>
        <v>0</v>
      </c>
      <c r="F255" s="137">
        <f>+F256+F262+F276+F281+F299+F315+F322+F324+F331</f>
        <v>0</v>
      </c>
      <c r="G255" s="137">
        <f>+G256+G262+G276+G281+G299+G315+G322+G324+G331</f>
        <v>147724417</v>
      </c>
      <c r="H255" s="137">
        <f>+H256+H262+H276+H281+H299+H315+H322+H324+H331</f>
        <v>11329</v>
      </c>
      <c r="I255" s="138"/>
    </row>
    <row r="256" spans="1:9" ht="93" x14ac:dyDescent="0.25">
      <c r="A256" s="139" t="str">
        <f>+[2]ระบบการควบคุมฯ!A495</f>
        <v>1.1.1.1</v>
      </c>
      <c r="B256" s="436" t="str">
        <f>+[2]ระบบการควบคุมฯ!B495</f>
        <v>เงินอุดหนุนทั่วไป รายการค่าใช้จ่ายในการจัดการศึกษาขั้นพื้นฐาน ภาคเรียนที่ 1/2567 70%  รหัสเจ้าของบัญชีย่อย 2000400000  จำนวน28,163,200‬.00 บาท</v>
      </c>
      <c r="C256" s="436" t="str">
        <f>+[2]ระบบการควบคุมฯ!C495</f>
        <v>ศธ 04002/ว1018 ลว.8/3/2024โอนครั้งที่ 209</v>
      </c>
      <c r="D256" s="437">
        <f>SUM(D257:D261)</f>
        <v>0</v>
      </c>
      <c r="E256" s="437">
        <f t="shared" ref="E256:I256" si="69">SUM(E257:E261)</f>
        <v>0</v>
      </c>
      <c r="F256" s="437">
        <f t="shared" si="69"/>
        <v>0</v>
      </c>
      <c r="G256" s="437">
        <f t="shared" si="69"/>
        <v>0</v>
      </c>
      <c r="H256" s="437">
        <f t="shared" si="69"/>
        <v>0</v>
      </c>
      <c r="I256" s="437">
        <f t="shared" si="69"/>
        <v>0</v>
      </c>
    </row>
    <row r="257" spans="1:9" ht="37.200000000000003" x14ac:dyDescent="0.25">
      <c r="A257" s="122" t="str">
        <f>+[2]ระบบการควบคุมฯ!A497</f>
        <v>1)</v>
      </c>
      <c r="B257" s="56" t="str">
        <f>+[2]ระบบการควบคุมฯ!B497</f>
        <v>ค่าหนังสือเรียน รหัสบัญชีย่อย 0022001/10,931,200</v>
      </c>
      <c r="C257" s="56" t="str">
        <f>+[2]ระบบการควบคุมฯ!C497</f>
        <v>20004 42002270 4100040</v>
      </c>
      <c r="D257" s="123"/>
      <c r="E257" s="96"/>
      <c r="F257" s="124"/>
      <c r="G257" s="96"/>
      <c r="H257" s="124">
        <f>+D257-E257-F257-G257</f>
        <v>0</v>
      </c>
      <c r="I257" s="50" t="s">
        <v>14</v>
      </c>
    </row>
    <row r="258" spans="1:9" ht="37.200000000000003" x14ac:dyDescent="0.25">
      <c r="A258" s="122" t="str">
        <f>+[2]ระบบการควบคุมฯ!A499</f>
        <v>2)</v>
      </c>
      <c r="B258" s="56" t="str">
        <f>+[2]ระบบการควบคุมฯ!B499</f>
        <v>ค่าอุปกรณ์การเรียน รหัสบัญชีย่อย 0022002/3,421,000</v>
      </c>
      <c r="C258" s="56" t="str">
        <f>+[2]ระบบการควบคุมฯ!C499</f>
        <v>20004 42002270 4100117</v>
      </c>
      <c r="D258" s="123"/>
      <c r="E258" s="96"/>
      <c r="F258" s="124"/>
      <c r="G258" s="96"/>
      <c r="H258" s="124">
        <f t="shared" ref="H258:H261" si="70">+D258-E258-F258-G258</f>
        <v>0</v>
      </c>
      <c r="I258" s="50" t="s">
        <v>14</v>
      </c>
    </row>
    <row r="259" spans="1:9" ht="37.200000000000003" x14ac:dyDescent="0.25">
      <c r="A259" s="122" t="str">
        <f>+[2]ระบบการควบคุมฯ!A500</f>
        <v>3)</v>
      </c>
      <c r="B259" s="56" t="str">
        <f>+[2]ระบบการควบคุมฯ!B500</f>
        <v>ค่าเครื่องแบบนักเรียน รหัสบัญชีย่อย 0022003/6,461,500</v>
      </c>
      <c r="C259" s="56" t="str">
        <f>+[2]ระบบการควบคุมฯ!C500</f>
        <v>20004 42002270 4100194</v>
      </c>
      <c r="D259" s="123"/>
      <c r="E259" s="96"/>
      <c r="F259" s="124"/>
      <c r="G259" s="96"/>
      <c r="H259" s="124">
        <f t="shared" si="70"/>
        <v>0</v>
      </c>
      <c r="I259" s="50" t="s">
        <v>14</v>
      </c>
    </row>
    <row r="260" spans="1:9" ht="37.200000000000003" x14ac:dyDescent="0.25">
      <c r="A260" s="122" t="str">
        <f>+[2]ระบบการควบคุมฯ!A502</f>
        <v>4)</v>
      </c>
      <c r="B260" s="56" t="str">
        <f>+[2]ระบบการควบคุมฯ!B502</f>
        <v>ค่ากิจกรรมพัฒนาคุณภาพผู้เรียน รหัสบัญชีย่อย 0022004/2,636,400</v>
      </c>
      <c r="C260" s="56" t="str">
        <f>+[2]ระบบการควบคุมฯ!C502</f>
        <v>20005 42002270 4100271</v>
      </c>
      <c r="D260" s="123"/>
      <c r="E260" s="96"/>
      <c r="F260" s="124"/>
      <c r="G260" s="96"/>
      <c r="H260" s="124">
        <f t="shared" si="70"/>
        <v>0</v>
      </c>
      <c r="I260" s="50" t="s">
        <v>14</v>
      </c>
    </row>
    <row r="261" spans="1:9" ht="37.200000000000003" x14ac:dyDescent="0.25">
      <c r="A261" s="122" t="str">
        <f>+[2]ระบบการควบคุมฯ!A504</f>
        <v>5)</v>
      </c>
      <c r="B261" s="56" t="str">
        <f>+[2]ระบบการควบคุมฯ!B504</f>
        <v>ค่าจัดการเรียนการสอน รหัสบัญชีย่อย 0022005/4,713,100</v>
      </c>
      <c r="C261" s="56" t="str">
        <f>+[2]ระบบการควบคุมฯ!C504</f>
        <v>20006 42002270 4100348</v>
      </c>
      <c r="D261" s="123"/>
      <c r="E261" s="96"/>
      <c r="F261" s="124"/>
      <c r="G261" s="96"/>
      <c r="H261" s="124">
        <f t="shared" si="70"/>
        <v>0</v>
      </c>
      <c r="I261" s="50" t="s">
        <v>14</v>
      </c>
    </row>
    <row r="262" spans="1:9" ht="55.8" x14ac:dyDescent="0.25">
      <c r="A262" s="117" t="str">
        <f>+[2]ระบบการควบคุมฯ!A506</f>
        <v>1.1.1.2</v>
      </c>
      <c r="B262" s="127" t="str">
        <f>+[2]ระบบการควบคุมฯ!B506</f>
        <v>เงินอุดหนุนทั่วไป รายการค่าใช้จ่ายในการจัดการศึกษาขั้นพื้นฐาน รหัสเจ้าของบัญชีย่อย 2000400000</v>
      </c>
      <c r="C262" s="154">
        <f>+[2]ระบบการควบคุมฯ!C506</f>
        <v>0</v>
      </c>
      <c r="D262" s="118">
        <f>SUM(D268:D272)</f>
        <v>135708692</v>
      </c>
      <c r="E262" s="118">
        <f t="shared" ref="E262:H262" si="71">SUM(E268:E272)</f>
        <v>0</v>
      </c>
      <c r="F262" s="118">
        <f t="shared" si="71"/>
        <v>0</v>
      </c>
      <c r="G262" s="118">
        <f t="shared" si="71"/>
        <v>135708692</v>
      </c>
      <c r="H262" s="118">
        <f t="shared" si="71"/>
        <v>0</v>
      </c>
      <c r="I262" s="118">
        <f t="shared" ref="I262" si="72">SUM(I268:I270)</f>
        <v>0</v>
      </c>
    </row>
    <row r="263" spans="1:9" ht="55.8" x14ac:dyDescent="0.25">
      <c r="A263" s="117">
        <f>+[2]ระบบการควบคุมฯ!A507</f>
        <v>1</v>
      </c>
      <c r="B263" s="127" t="str">
        <f>+[2]ระบบการควบคุมฯ!B507</f>
        <v xml:space="preserve"> ภาคเรียนที่ 2/2568 70%  จำนวน 37,488,985.00  บาท</v>
      </c>
      <c r="C263" s="127" t="str">
        <f>+[2]ระบบการควบคุมฯ!C507</f>
        <v>ศธ 04002/ว47248 ลว.22/ต.ค./2025 โอนครั้งที่ 13</v>
      </c>
      <c r="D263" s="118"/>
      <c r="E263" s="118"/>
      <c r="F263" s="118"/>
      <c r="G263" s="118"/>
      <c r="H263" s="118"/>
      <c r="I263" s="118"/>
    </row>
    <row r="264" spans="1:9" ht="74.400000000000006" x14ac:dyDescent="0.25">
      <c r="A264" s="117">
        <f>+[2]ระบบการควบคุมฯ!A508</f>
        <v>2</v>
      </c>
      <c r="B264" s="127" t="str">
        <f>+[2]ระบบการควบคุมฯ!B508</f>
        <v xml:space="preserve"> ค่าใช้จ่ายในการจัดการศึกษาขั้นพื้นฐาน  ภาคเรียนที่ 2/2568  (30%) จำนวน 3 รายการ จำนวนเงิน  15,170,440.00 บาท </v>
      </c>
      <c r="C264" s="127" t="str">
        <f>+[2]ระบบการควบคุมฯ!C508</f>
        <v>ศธ 04002/ว50952 ลว.22/ธ.ค./2025 โอนครั้งที่ 167</v>
      </c>
      <c r="D264" s="118"/>
      <c r="E264" s="118"/>
      <c r="F264" s="118"/>
      <c r="G264" s="118"/>
      <c r="H264" s="118"/>
      <c r="I264" s="118"/>
    </row>
    <row r="265" spans="1:9" ht="37.200000000000003" x14ac:dyDescent="0.25">
      <c r="A265" s="117">
        <f>+[2]ระบบการควบคุมฯ!A509</f>
        <v>3</v>
      </c>
      <c r="B265" s="127" t="str">
        <f>+[2]ระบบการควบคุมฯ!B509</f>
        <v xml:space="preserve"> ภาคเรียนที่ 1/2569 70% จำนวน 51,718,283‬.00   บาท</v>
      </c>
      <c r="C265" s="127" t="str">
        <f>+[2]ระบบการควบคุมฯ!C509</f>
        <v>ศธ 04002/ว5805 ลว.7 เม.ย.69 โอนครั้งที่ 411</v>
      </c>
      <c r="D265" s="118"/>
      <c r="E265" s="118"/>
      <c r="F265" s="118"/>
      <c r="G265" s="118"/>
      <c r="H265" s="118"/>
      <c r="I265" s="118"/>
    </row>
    <row r="266" spans="1:9" ht="74.400000000000006" x14ac:dyDescent="0.25">
      <c r="A266" s="117">
        <f>+[2]ระบบการควบคุมฯ!A508</f>
        <v>2</v>
      </c>
      <c r="B266" s="127" t="str">
        <f>+[2]ระบบการควบคุมฯ!B508</f>
        <v xml:space="preserve"> ค่าใช้จ่ายในการจัดการศึกษาขั้นพื้นฐาน  ภาคเรียนที่ 2/2568  (30%) จำนวน 3 รายการ จำนวนเงิน  15,170,440.00 บาท </v>
      </c>
      <c r="C266" s="127" t="str">
        <f>+[2]ระบบการควบคุมฯ!C508</f>
        <v>ศธ 04002/ว50952 ลว.22/ธ.ค./2025 โอนครั้งที่ 167</v>
      </c>
      <c r="D266" s="118"/>
      <c r="E266" s="118"/>
      <c r="F266" s="118"/>
      <c r="G266" s="118"/>
      <c r="H266" s="118"/>
      <c r="I266" s="118"/>
    </row>
    <row r="267" spans="1:9" ht="167.4" hidden="1" x14ac:dyDescent="0.25">
      <c r="A267" s="117">
        <f>+[2]ระบบการควบคุมฯ!A510</f>
        <v>4</v>
      </c>
      <c r="B267" s="127" t="str">
        <f>+[2]ระบบการควบคุมฯ!B510</f>
        <v xml:space="preserve"> ค่าใช้จ่ายในการจัดการศึกษาขั้นพื้นฐาน จำนวน 5 รายการ ภาคเรียนที่ 1/2569 30%  จำนวน 31,224,065.00  บาท (ค่าหนังสือเรียน 5,436,505 ค่าอุปกรณ์การเรียน 1,688,525 ค่าเครื่องแบบนักเรียน  3,179,875 ค่ากิจกรรมพัฒนาคุณภาพผู้เรียน 2,810,820  ค่าจัดการเรียนการสอน 18,108,340)</v>
      </c>
      <c r="C267" s="127" t="str">
        <f>+[2]ระบบการควบคุมฯ!C510</f>
        <v>ศธ 04002/ว11755 ลว.13 ก.ค. 2026 โอนครั้งที่ 704</v>
      </c>
      <c r="D267" s="118"/>
      <c r="E267" s="118"/>
      <c r="F267" s="118"/>
      <c r="G267" s="118"/>
      <c r="H267" s="118"/>
      <c r="I267" s="118"/>
    </row>
    <row r="268" spans="1:9" ht="111.6" x14ac:dyDescent="0.25">
      <c r="A268" s="334" t="str">
        <f>+[2]ระบบการควบคุมฯ!A511</f>
        <v>1)</v>
      </c>
      <c r="B268" s="56" t="str">
        <f>+[2]ระบบการควบคุมฯ!B511</f>
        <v>ค่าจัดการเรียนการสอน รหัสบัญชีย่อย 0024315(ครั้งที่ 13   26,075,110) (ครั้งที่ 167  10,547,330) (ครั้งที่ 411  จำนวน 18,414,800)(ครั้งที่ 704 18,108,340)</v>
      </c>
      <c r="C268" s="56" t="str">
        <f>+[2]ระบบการควบคุมฯ!C511</f>
        <v>20006 45002400 4100005</v>
      </c>
      <c r="D268" s="123">
        <f>+[2]ระบบการควบคุมฯ!F511</f>
        <v>73145580</v>
      </c>
      <c r="E268" s="124">
        <f>+[2]ระบบการควบคุมฯ!G511+[2]ระบบการควบคุมฯ!H511</f>
        <v>0</v>
      </c>
      <c r="F268" s="124">
        <f>+[2]ระบบการควบคุมฯ!I511+[2]ระบบการควบคุมฯ!J511</f>
        <v>0</v>
      </c>
      <c r="G268" s="124">
        <f>+[2]ระบบการควบคุมฯ!K511+[2]ระบบการควบคุมฯ!L511</f>
        <v>73145580</v>
      </c>
      <c r="H268" s="124">
        <f t="shared" ref="H268:H273" si="73">+D268-E268-F268-G268</f>
        <v>0</v>
      </c>
      <c r="I268" s="50" t="s">
        <v>14</v>
      </c>
    </row>
    <row r="269" spans="1:9" ht="93" x14ac:dyDescent="0.25">
      <c r="A269" s="334" t="str">
        <f>+[2]ระบบการควบคุมฯ!A512</f>
        <v>2)</v>
      </c>
      <c r="B269" s="56" t="str">
        <f>+[2]ระบบการควบคุมฯ!B512</f>
        <v>ค่าอุปกรณ์การเรียน รหัสบัญชีย่อย 0024084 (ครั้งที่ 13 4,262,515) (ครั้งที่ 167 1,727,900) (ครั้งที่ 411  จำนวน 4,279,935)(ครั้งที่ 704 1,688,525)</v>
      </c>
      <c r="C269" s="56" t="str">
        <f>+[2]ระบบการควบคุมฯ!C512</f>
        <v>20004 45002400 4100002</v>
      </c>
      <c r="D269" s="123">
        <f>+[2]ระบบการควบคุมฯ!F512</f>
        <v>11905090</v>
      </c>
      <c r="E269" s="124">
        <f>+[2]ระบบการควบคุมฯ!G512+[2]ระบบการควบคุมฯ!H512</f>
        <v>0</v>
      </c>
      <c r="F269" s="124">
        <f>+[2]ระบบการควบคุมฯ!I512+[2]ระบบการควบคุมฯ!J512</f>
        <v>0</v>
      </c>
      <c r="G269" s="124">
        <f>+[2]ระบบการควบคุมฯ!K512+[2]ระบบการควบคุมฯ!L512</f>
        <v>11905090</v>
      </c>
      <c r="H269" s="124">
        <f t="shared" si="73"/>
        <v>0</v>
      </c>
      <c r="I269" s="50" t="s">
        <v>14</v>
      </c>
    </row>
    <row r="270" spans="1:9" ht="111.6" x14ac:dyDescent="0.25">
      <c r="A270" s="334" t="str">
        <f>+[2]ระบบการควบคุมฯ!A514</f>
        <v>3)</v>
      </c>
      <c r="B270" s="56" t="str">
        <f>+[2]ระบบการควบคุมฯ!B514</f>
        <v>ค่ากิจกรรมพัฒนาคุณภาพผู้เรียน รหัสบัญชีย่อย 0024238  (ครั้งที่ 13  7,151,360) (ครั้งที่ 167  2,895,210) (ครั้งที่ 411 จำนวน 7,208,390)(ครั้ที่ 711  2,810,820 บาท</v>
      </c>
      <c r="C270" s="56" t="str">
        <f>+[2]ระบบการควบคุมฯ!C514</f>
        <v>20005 45002400 4100004</v>
      </c>
      <c r="D270" s="123">
        <f>+[2]ระบบการควบคุมฯ!F514</f>
        <v>20065780</v>
      </c>
      <c r="E270" s="124">
        <f>+[2]ระบบการควบคุมฯ!G514+[2]ระบบการควบคุมฯ!H514</f>
        <v>0</v>
      </c>
      <c r="F270" s="124">
        <f>+[2]ระบบการควบคุมฯ!I514+[2]ระบบการควบคุมฯ!J514</f>
        <v>0</v>
      </c>
      <c r="G270" s="124">
        <f>+[2]ระบบการควบคุมฯ!K514+[2]ระบบการควบคุมฯ!L514</f>
        <v>20065780</v>
      </c>
      <c r="H270" s="124">
        <f t="shared" si="73"/>
        <v>0</v>
      </c>
      <c r="I270" s="50" t="s">
        <v>14</v>
      </c>
    </row>
    <row r="271" spans="1:9" ht="55.8" x14ac:dyDescent="0.25">
      <c r="A271" s="334" t="str">
        <f>+[2]ระบบการควบคุมฯ!A515</f>
        <v>4)</v>
      </c>
      <c r="B271" s="56" t="str">
        <f>+[2]ระบบการควบคุมฯ!B515</f>
        <v>ค่าหนังสือเรียน รหัสบัญชีย่อย  0024162  (13,742,133 ครั้งที่ 411)  (ครั้งที่ 704  5,436,505.00 บาท)</v>
      </c>
      <c r="C271" s="56" t="str">
        <f>+[2]ระบบการควบคุมฯ!C515</f>
        <v>20006 45002400 4100001</v>
      </c>
      <c r="D271" s="123">
        <f>+[2]ระบบการควบคุมฯ!F515</f>
        <v>19162242</v>
      </c>
      <c r="E271" s="124">
        <f>+[2]ระบบการควบคุมฯ!G515+[2]ระบบการควบคุมฯ!H515</f>
        <v>0</v>
      </c>
      <c r="F271" s="124">
        <f>+[2]ระบบการควบคุมฯ!I515+[2]ระบบการควบคุมฯ!J515</f>
        <v>0</v>
      </c>
      <c r="G271" s="124">
        <f>+[2]ระบบการควบคุมฯ!K515+[2]ระบบการควบคุมฯ!L515</f>
        <v>19162242</v>
      </c>
      <c r="H271" s="124">
        <f t="shared" si="73"/>
        <v>0</v>
      </c>
      <c r="I271" s="50" t="s">
        <v>14</v>
      </c>
    </row>
    <row r="272" spans="1:9" ht="55.8" x14ac:dyDescent="0.25">
      <c r="A272" s="334" t="str">
        <f>+[2]ระบบการควบคุมฯ!A517</f>
        <v>5)</v>
      </c>
      <c r="B272" s="56" t="str">
        <f>+[2]ระบบการควบคุมฯ!B517</f>
        <v>ค่าเครื่องแบบนักเรียน   รหัสบัญชีย่อย 0024162    (8,073,025 ครั้งที่ 411) ( ครั้งที่ 3,179,875)</v>
      </c>
      <c r="C272" s="56" t="str">
        <f>+[2]ระบบการควบคุมฯ!C517</f>
        <v>ที่ ศธ 04002/ว5105 ลว. 7 เม.ย. 69 ครั้งที่ 411</v>
      </c>
      <c r="D272" s="123">
        <f>+[2]ระบบการควบคุมฯ!F517</f>
        <v>11430000</v>
      </c>
      <c r="E272" s="124">
        <f>+[2]ระบบการควบคุมฯ!G517+[2]ระบบการควบคุมฯ!H517</f>
        <v>0</v>
      </c>
      <c r="F272" s="124">
        <f>+[2]ระบบการควบคุมฯ!I517+[2]ระบบการควบคุมฯ!J517</f>
        <v>0</v>
      </c>
      <c r="G272" s="124">
        <f>+[2]ระบบการควบคุมฯ!K517+[2]ระบบการควบคุมฯ!L517</f>
        <v>11430000</v>
      </c>
      <c r="H272" s="124">
        <f t="shared" si="73"/>
        <v>0</v>
      </c>
      <c r="I272" s="50" t="s">
        <v>14</v>
      </c>
    </row>
    <row r="273" spans="1:9" ht="31.2" x14ac:dyDescent="0.25">
      <c r="A273" s="1224">
        <f>+[2]ระบบการควบคุมฯ!A518</f>
        <v>0</v>
      </c>
      <c r="B273" s="56" t="str">
        <f>+[2]ระบบการควบคุมฯ!B518</f>
        <v>20007 45002400 4100003</v>
      </c>
      <c r="C273" s="1225"/>
      <c r="D273" s="123">
        <f>+[2]ระบบการควบคุมฯ!F518</f>
        <v>0</v>
      </c>
      <c r="E273" s="124">
        <f>+[2]ระบบการควบคุมฯ!G518+[2]ระบบการควบคุมฯ!H518</f>
        <v>0</v>
      </c>
      <c r="F273" s="124">
        <f>+[2]ระบบการควบคุมฯ!I518+[2]ระบบการควบคุมฯ!J518</f>
        <v>0</v>
      </c>
      <c r="G273" s="124">
        <f>+[2]ระบบการควบคุมฯ!K518+[2]ระบบการควบคุมฯ!L518</f>
        <v>0</v>
      </c>
      <c r="H273" s="124">
        <f t="shared" si="73"/>
        <v>0</v>
      </c>
      <c r="I273" s="50" t="s">
        <v>14</v>
      </c>
    </row>
    <row r="274" spans="1:9" ht="37.200000000000003" x14ac:dyDescent="0.25">
      <c r="A274" s="1224"/>
      <c r="B274" s="68" t="str">
        <f>+[2]ระบบการควบคุมฯ!B519</f>
        <v>โอนกลับส่วนกลาง 30,700 บาท</v>
      </c>
      <c r="C274" s="56" t="str">
        <f>+[2]ระบบการควบคุมฯ!C519</f>
        <v>ที่ ศธ 04002/ว14355 ลว.15 ส.ค. 69 ครั้งที่ 874</v>
      </c>
      <c r="D274" s="123"/>
      <c r="E274" s="124"/>
      <c r="F274" s="124"/>
      <c r="G274" s="124"/>
      <c r="H274" s="124"/>
      <c r="I274" s="50"/>
    </row>
    <row r="275" spans="1:9" ht="93" x14ac:dyDescent="0.25">
      <c r="A275" s="1224"/>
      <c r="B275" s="56" t="str">
        <f>+[2]ระบบการควบคุมฯ!B520</f>
        <v>ค่าเครื่องแบบนักเรียน (เพิ่มเติม) สำหรับนักเรียนยากจน(ตามมติคณะรัฐมนตรี เมื่อวันที่ 26 กรกฎาคม 2569   รหัสบัญชีย่อย 0024162    (207,800 ครั้งที่ 907)</v>
      </c>
      <c r="C275" s="56" t="str">
        <f>+[2]ระบบการควบคุมฯ!C520</f>
        <v>ที่ ศธ 04002/ว16069 ลว. 10 ก.ย. 69 ครั้งที่ 907</v>
      </c>
      <c r="D275" s="123"/>
      <c r="E275" s="124"/>
      <c r="F275" s="124"/>
      <c r="G275" s="124"/>
      <c r="H275" s="124"/>
      <c r="I275" s="50"/>
    </row>
    <row r="276" spans="1:9" ht="93" hidden="1" x14ac:dyDescent="0.25">
      <c r="A276" s="139" t="str">
        <f>+[2]ระบบการควบคุมฯ!A557</f>
        <v>1.1.2</v>
      </c>
      <c r="B276" s="436" t="str">
        <f>+[2]ระบบการควบคุมฯ!B557</f>
        <v>เงินอุดหนุนทั่วไป รายการค่าใช้จ่ายในการจัดการศึกษาขั้นพื้นฐาน สำหรับการจัดการศึกษาโดยครอบครัวและสถานประกอบการ   รหัสเจ้าของบัญชีย่อย 2000400000</v>
      </c>
      <c r="C276" s="436" t="str">
        <f>+[2]ระบบการควบคุมฯ!C521</f>
        <v xml:space="preserve">ศธ 04002/ว5681 ลว.20/12/2023 โอนครั้งที่ 99 จำนวน13,680,740‬.00บาท </v>
      </c>
      <c r="D276" s="437">
        <f t="shared" ref="D276:I276" si="74">SUM(D277:D280)</f>
        <v>0</v>
      </c>
      <c r="E276" s="437">
        <f t="shared" si="74"/>
        <v>0</v>
      </c>
      <c r="F276" s="437">
        <f t="shared" si="74"/>
        <v>0</v>
      </c>
      <c r="G276" s="437">
        <f t="shared" si="74"/>
        <v>0</v>
      </c>
      <c r="H276" s="437">
        <f t="shared" si="74"/>
        <v>0</v>
      </c>
      <c r="I276" s="437">
        <f t="shared" si="74"/>
        <v>0</v>
      </c>
    </row>
    <row r="277" spans="1:9" ht="37.200000000000003" hidden="1" x14ac:dyDescent="0.25">
      <c r="A277" s="122" t="str">
        <f>+[2]ระบบการควบคุมฯ!A522</f>
        <v>1)</v>
      </c>
      <c r="B277" s="56" t="str">
        <f>+[2]ระบบการควบคุมฯ!B522</f>
        <v>ค่าอุปกรณ์การเรียน รหัสบัญชีย่อย 0022002/1745120</v>
      </c>
      <c r="C277" s="56" t="str">
        <f>+[2]ระบบการควบคุมฯ!C522</f>
        <v>20004 42002270 4100117</v>
      </c>
      <c r="D277" s="123"/>
      <c r="E277" s="124"/>
      <c r="F277" s="124"/>
      <c r="G277" s="124"/>
      <c r="H277" s="124">
        <f>+D277-E277-F277-G277</f>
        <v>0</v>
      </c>
      <c r="I277" s="50" t="s">
        <v>14</v>
      </c>
    </row>
    <row r="278" spans="1:9" ht="18.600000000000001" hidden="1" x14ac:dyDescent="0.25">
      <c r="A278" s="122"/>
      <c r="B278" s="56">
        <f>+[2]ระบบการควบคุมฯ!B524</f>
        <v>0</v>
      </c>
      <c r="C278" s="56"/>
      <c r="D278" s="123"/>
      <c r="E278" s="124"/>
      <c r="F278" s="124"/>
      <c r="G278" s="124"/>
      <c r="H278" s="124"/>
      <c r="I278" s="50"/>
    </row>
    <row r="279" spans="1:9" ht="37.200000000000003" hidden="1" x14ac:dyDescent="0.25">
      <c r="A279" s="122" t="str">
        <f>+[2]ระบบการควบคุมฯ!A525</f>
        <v>2)</v>
      </c>
      <c r="B279" s="56" t="str">
        <f>+[2]ระบบการควบคุมฯ!B525</f>
        <v>ค่ากิจกรรมพัฒนาคุณภาพผู้เรียน รหัสบัญชีย่อย 0022004/2379548</v>
      </c>
      <c r="C279" s="56" t="str">
        <f>+[2]ระบบการควบคุมฯ!C525</f>
        <v>20005 42002270 4100271</v>
      </c>
      <c r="D279" s="123">
        <f>+[2]ระบบการควบคุมฯ!F525</f>
        <v>0</v>
      </c>
      <c r="E279" s="124">
        <f>+[2]ระบบการควบคุมฯ!G525+[2]ระบบการควบคุมฯ!H525</f>
        <v>0</v>
      </c>
      <c r="F279" s="124">
        <f>+[2]ระบบการควบคุมฯ!I525+[2]ระบบการควบคุมฯ!J525</f>
        <v>0</v>
      </c>
      <c r="G279" s="124">
        <f>+[2]ระบบการควบคุมฯ!K525+[2]ระบบการควบคุมฯ!L525</f>
        <v>0</v>
      </c>
      <c r="H279" s="124">
        <f>+D279-E279-F279-G279</f>
        <v>0</v>
      </c>
      <c r="I279" s="50" t="s">
        <v>14</v>
      </c>
    </row>
    <row r="280" spans="1:9" ht="37.200000000000003" hidden="1" x14ac:dyDescent="0.25">
      <c r="A280" s="122" t="str">
        <f>+[2]ระบบการควบคุมฯ!A526</f>
        <v>3)</v>
      </c>
      <c r="B280" s="56" t="str">
        <f>+[2]ระบบการควบคุมฯ!B526</f>
        <v>ค่าจัดการเรียนการสอน รหัสบัญชีย่อย 0022005/9556072</v>
      </c>
      <c r="C280" s="56" t="str">
        <f>+[2]ระบบการควบคุมฯ!C526</f>
        <v>20006 42002270 4100348</v>
      </c>
      <c r="D280" s="123">
        <f>+[2]ระบบการควบคุมฯ!F526</f>
        <v>0</v>
      </c>
      <c r="E280" s="124">
        <f>+[2]ระบบการควบคุมฯ!G526+[2]ระบบการควบคุมฯ!H526</f>
        <v>0</v>
      </c>
      <c r="F280" s="124">
        <f>+[2]ระบบการควบคุมฯ!I526+[2]ระบบการควบคุมฯ!J526</f>
        <v>0</v>
      </c>
      <c r="G280" s="124">
        <f>+[2]ระบบการควบคุมฯ!K526+[2]ระบบการควบคุมฯ!L526</f>
        <v>0</v>
      </c>
      <c r="H280" s="124">
        <f>+D280-E280-F280-G280</f>
        <v>0</v>
      </c>
      <c r="I280" s="50" t="s">
        <v>14</v>
      </c>
    </row>
    <row r="281" spans="1:9" ht="55.8" hidden="1" x14ac:dyDescent="0.25">
      <c r="A281" s="139" t="str">
        <f>+[2]ระบบการควบคุมฯ!A527</f>
        <v>1.1.1.4</v>
      </c>
      <c r="B281" s="436" t="str">
        <f>+[2]ระบบการควบคุมฯ!B527</f>
        <v xml:space="preserve">เงินอุดหนุนทั่วไป รายการค่าใช้จ่ายในการจัดการศึกษาขั้นพื้นฐาน   รหัสเจ้าของบัญชีย่อย 2000400000     </v>
      </c>
      <c r="C281" s="438">
        <f>+[2]ระบบการควบคุมฯ!C527</f>
        <v>0</v>
      </c>
      <c r="D281" s="437">
        <f>SUM(D284:D296)</f>
        <v>0</v>
      </c>
      <c r="E281" s="437">
        <f>SUM(E284:E296)</f>
        <v>0</v>
      </c>
      <c r="F281" s="437">
        <f>SUM(F284:F296)</f>
        <v>0</v>
      </c>
      <c r="G281" s="437">
        <f>SUM(G284:G296)</f>
        <v>0</v>
      </c>
      <c r="H281" s="437">
        <f>SUM(H284:H296)</f>
        <v>0</v>
      </c>
      <c r="I281" s="140" t="s">
        <v>14</v>
      </c>
    </row>
    <row r="282" spans="1:9" ht="93" hidden="1" x14ac:dyDescent="0.25">
      <c r="A282" s="391">
        <f>+[2]ระบบการควบคุมฯ!A528</f>
        <v>0</v>
      </c>
      <c r="B282" s="436" t="str">
        <f>+[2]ระบบการควบคุมฯ!B528</f>
        <v>เงินอุดหนุนทั่วไป รายการค่าใช้จ่ายในการจัดการศึกษาขั้นพื้นฐาน ภาคเรียนที่ 1/2568  รหัสเจ้าของบัญชีย่อย 2000400000     จำนวน 5,382,707.00  บาท</v>
      </c>
      <c r="C282" s="436"/>
      <c r="D282" s="437"/>
      <c r="E282" s="437"/>
      <c r="F282" s="437"/>
      <c r="G282" s="437"/>
      <c r="H282" s="437"/>
      <c r="I282" s="140" t="s">
        <v>14</v>
      </c>
    </row>
    <row r="283" spans="1:9" ht="93" hidden="1" x14ac:dyDescent="0.25">
      <c r="A283" s="438">
        <f>+[2]ระบบการควบคุมฯ!A529</f>
        <v>0</v>
      </c>
      <c r="B283" s="436" t="str">
        <f>+[2]ระบบการควบคุมฯ!B529</f>
        <v>เงินอุดหนุนทั่วไป รายการค่าใช้จ่ายในการจัดการศึกษาขั้นพื้นฐาน ภาคเรียนที่ 1/2568 30%  รหัสเจ้าของบัญชีย่อย 2000400000     จำนวน 23,354,968‬.00   บาท</v>
      </c>
      <c r="C283" s="436"/>
      <c r="D283" s="437"/>
      <c r="E283" s="437"/>
      <c r="F283" s="437"/>
      <c r="G283" s="437"/>
      <c r="H283" s="437"/>
      <c r="I283" s="140" t="s">
        <v>14</v>
      </c>
    </row>
    <row r="284" spans="1:9" ht="37.200000000000003" hidden="1" x14ac:dyDescent="0.25">
      <c r="A284" s="372" t="str">
        <f>+[2]ระบบการควบคุมฯ!A530</f>
        <v>1)</v>
      </c>
      <c r="B284" s="373" t="str">
        <f>+[2]ระบบการควบคุมฯ!B530</f>
        <v xml:space="preserve">ค่าหนังสือเรียน  รหัสกิจกรรมย่อย 0024007 </v>
      </c>
      <c r="C284" s="373" t="str">
        <f>+[2]ระบบการควบคุมฯ!C530</f>
        <v>20004450024004100037</v>
      </c>
      <c r="D284" s="439">
        <f>+[2]ระบบการควบคุมฯ!D530</f>
        <v>0</v>
      </c>
      <c r="E284" s="392">
        <f>+[2]ระบบการควบคุมฯ!G530+[2]ระบบการควบคุมฯ!H530</f>
        <v>0</v>
      </c>
      <c r="F284" s="392">
        <f>+[2]ระบบการควบคุมฯ!I530+[2]ระบบการควบคุมฯ!J530</f>
        <v>0</v>
      </c>
      <c r="G284" s="392">
        <f>+[2]ระบบการควบคุมฯ!K530+[2]ระบบการควบคุมฯ!L530</f>
        <v>0</v>
      </c>
      <c r="H284" s="392">
        <f>+D284-E284-F284-G284</f>
        <v>0</v>
      </c>
      <c r="I284" s="393" t="s">
        <v>14</v>
      </c>
    </row>
    <row r="285" spans="1:9" ht="55.8" hidden="1" x14ac:dyDescent="0.25">
      <c r="A285" s="122" t="str">
        <f>+[2]ระบบการควบคุมฯ!A531</f>
        <v>1.1)</v>
      </c>
      <c r="B285" s="56" t="str">
        <f>+[2]ระบบการควบคุมฯ!B531</f>
        <v>ค่าหนังสือเรียน 993,703 รหัสกิจกรรมย่อย 0024007 1/2568 70%</v>
      </c>
      <c r="C285" s="56" t="str">
        <f>+[2]ระบบการควบคุมฯ!C531</f>
        <v xml:space="preserve">ศธ 04002/ว2992 ลว.2 กค 68 โอนครั้งที่ 647 </v>
      </c>
      <c r="D285" s="123"/>
      <c r="E285" s="124"/>
      <c r="F285" s="124"/>
      <c r="G285" s="124"/>
      <c r="H285" s="124"/>
      <c r="I285" s="50"/>
    </row>
    <row r="286" spans="1:9" ht="55.8" hidden="1" x14ac:dyDescent="0.25">
      <c r="A286" s="122" t="str">
        <f>+[2]ระบบการควบคุมฯ!A532</f>
        <v>1.2)</v>
      </c>
      <c r="B286" s="56" t="str">
        <f>+[2]ระบบการควบคุมฯ!B532</f>
        <v>ค่าหนังสือเรียน 5,592,137.00  รหัสกิจกรรมย่อย 0024007 1/2568 30%</v>
      </c>
      <c r="C286" s="56" t="str">
        <f>+[2]ระบบการควบคุมฯ!C532</f>
        <v>ศธ 04002/ว40516 ลว.16 กค 68 โอนครั้งที่ 695</v>
      </c>
      <c r="D286" s="123"/>
      <c r="E286" s="124"/>
      <c r="F286" s="124"/>
      <c r="G286" s="124"/>
      <c r="H286" s="124"/>
      <c r="I286" s="50"/>
    </row>
    <row r="287" spans="1:9" ht="37.200000000000003" hidden="1" x14ac:dyDescent="0.25">
      <c r="A287" s="372" t="str">
        <f>+[2]ระบบการควบคุมฯ!A533</f>
        <v>2)</v>
      </c>
      <c r="B287" s="373" t="str">
        <f>+[2]ระบบการควบคุมฯ!B533</f>
        <v>ค่าอุปกรณ์การเรียนรหัสบัญชีย่อย 0024084</v>
      </c>
      <c r="C287" s="373" t="str">
        <f>+[2]ระบบการควบคุมฯ!C533</f>
        <v>20004450024004100114</v>
      </c>
      <c r="D287" s="439">
        <f>+[2]ระบบการควบคุมฯ!D533</f>
        <v>0</v>
      </c>
      <c r="E287" s="392">
        <f>+[2]ระบบการควบคุมฯ!G533+[2]ระบบการควบคุมฯ!H533</f>
        <v>0</v>
      </c>
      <c r="F287" s="392">
        <f>+[2]ระบบการควบคุมฯ!I533+[2]ระบบการควบคุมฯ!J533</f>
        <v>0</v>
      </c>
      <c r="G287" s="392">
        <f>+[2]ระบบการควบคุมฯ!K533+[2]ระบบการควบคุมฯ!L533</f>
        <v>0</v>
      </c>
      <c r="H287" s="392">
        <f>+D287-E287-F287-G287</f>
        <v>0</v>
      </c>
      <c r="I287" s="393" t="s">
        <v>14</v>
      </c>
    </row>
    <row r="288" spans="1:9" ht="37.200000000000003" hidden="1" x14ac:dyDescent="0.25">
      <c r="A288" s="122" t="str">
        <f>+[2]ระบบการควบคุมฯ!A534</f>
        <v>2.1)</v>
      </c>
      <c r="B288" s="38" t="str">
        <f>+[2]ระบบการควบคุมฯ!B534</f>
        <v>ค่าอุปกรณ์การเรียน 136,000บาท 1/2568 70%</v>
      </c>
      <c r="C288" s="38" t="str">
        <f>+[2]ระบบการควบคุมฯ!C534</f>
        <v xml:space="preserve">ศธ 04002/ว2992 ลว.2 กค 68 โอนครั้งที่ 647 </v>
      </c>
      <c r="D288" s="123"/>
      <c r="E288" s="124"/>
      <c r="F288" s="124"/>
      <c r="G288" s="124"/>
      <c r="H288" s="124"/>
      <c r="I288" s="207"/>
    </row>
    <row r="289" spans="1:9" ht="37.200000000000003" hidden="1" x14ac:dyDescent="0.25">
      <c r="A289" s="122" t="str">
        <f>+[2]ระบบการควบคุมฯ!A535</f>
        <v>2.2)</v>
      </c>
      <c r="B289" s="38" t="str">
        <f>+[2]ระบบการควบคุมฯ!B535</f>
        <v>ค่าอุปกรณ์การเรียน 1,741,585.00 บาท 1/2568 30%</v>
      </c>
      <c r="C289" s="38" t="str">
        <f>+[2]ระบบการควบคุมฯ!C535</f>
        <v>ศธ 04002/ว40516 ลว.16 กค 68 โอนครั้งที่ 695</v>
      </c>
      <c r="D289" s="123"/>
      <c r="E289" s="124"/>
      <c r="F289" s="124"/>
      <c r="G289" s="124"/>
      <c r="H289" s="124"/>
      <c r="I289" s="207"/>
    </row>
    <row r="290" spans="1:9" ht="37.200000000000003" hidden="1" x14ac:dyDescent="0.25">
      <c r="A290" s="394" t="str">
        <f>+[2]ระบบการควบคุมฯ!A536</f>
        <v>3)</v>
      </c>
      <c r="B290" s="440" t="str">
        <f>+[2]ระบบการควบคุมฯ!B536</f>
        <v>ค่าเครื่องแบบนักเรียน รหัสบัญชีย่อย 0024162</v>
      </c>
      <c r="C290" s="440" t="str">
        <f>+[2]ระบบการควบคุมฯ!C536</f>
        <v>20004450024004100191</v>
      </c>
      <c r="D290" s="439">
        <f>+[2]ระบบการควบคุมฯ!D536</f>
        <v>0</v>
      </c>
      <c r="E290" s="392">
        <f>+[2]ระบบการควบคุมฯ!G536+[2]ระบบการควบคุมฯ!H536</f>
        <v>0</v>
      </c>
      <c r="F290" s="392">
        <f>+[2]ระบบการควบคุมฯ!I536+[2]ระบบการควบคุมฯ!J536</f>
        <v>0</v>
      </c>
      <c r="G290" s="392">
        <f>+[2]ระบบการควบคุมฯ!K536+[2]ระบบการควบคุมฯ!L536</f>
        <v>0</v>
      </c>
      <c r="H290" s="392">
        <f>+D290-E290-F290-G290</f>
        <v>0</v>
      </c>
      <c r="I290" s="395" t="s">
        <v>14</v>
      </c>
    </row>
    <row r="291" spans="1:9" ht="37.200000000000003" hidden="1" x14ac:dyDescent="0.25">
      <c r="A291" s="122" t="str">
        <f>+[2]ระบบการควบคุมฯ!A537</f>
        <v>3.1)</v>
      </c>
      <c r="B291" s="38" t="str">
        <f>+[2]ระบบการควบคุมฯ!B537</f>
        <v>ค่าเครื่องแบบนักเรียน รหัสบัญชีย่อย 0024162/477,100 1/2568 70%</v>
      </c>
      <c r="C291" s="38" t="str">
        <f>+[2]ระบบการควบคุมฯ!C537</f>
        <v xml:space="preserve">ศธ 04002/ว2992 ลว.2 กค 68 โอนครั้งที่ 647 </v>
      </c>
      <c r="D291" s="123"/>
      <c r="E291" s="124"/>
      <c r="F291" s="124"/>
      <c r="G291" s="124"/>
      <c r="H291" s="124"/>
      <c r="I291" s="207"/>
    </row>
    <row r="292" spans="1:9" ht="55.8" hidden="1" x14ac:dyDescent="0.25">
      <c r="A292" s="122" t="str">
        <f>+[2]ระบบการควบคุมฯ!A538</f>
        <v>3.2)</v>
      </c>
      <c r="B292" s="38" t="str">
        <f>+[2]ระบบการควบคุมฯ!B538</f>
        <v>ค่าเครื่องแบบนักเรียน รหัสบัญชีย่อย 0024162/3,283,175.00  1/2568 30%</v>
      </c>
      <c r="C292" s="38" t="str">
        <f>+[2]ระบบการควบคุมฯ!C538</f>
        <v>ศธ 04002/ว40516 ลว.16 กค 68 โอนครั้งที่ 695</v>
      </c>
      <c r="D292" s="123"/>
      <c r="E292" s="124"/>
      <c r="F292" s="124"/>
      <c r="G292" s="124"/>
      <c r="H292" s="124"/>
      <c r="I292" s="207"/>
    </row>
    <row r="293" spans="1:9" ht="37.200000000000003" hidden="1" x14ac:dyDescent="0.25">
      <c r="A293" s="394" t="str">
        <f>+[2]ระบบการควบคุมฯ!A540</f>
        <v>4)</v>
      </c>
      <c r="B293" s="440" t="str">
        <f>+[2]ระบบการควบคุมฯ!B540</f>
        <v>ค่ากิจกรรมพัฒนาคุณภาพผู้เรียน รหัสบัญชีย่อย 0024238</v>
      </c>
      <c r="C293" s="440" t="str">
        <f>+[2]ระบบการควบคุมฯ!C540</f>
        <v>20004450024004100268</v>
      </c>
      <c r="D293" s="439">
        <f>+[2]ระบบการควบคุมฯ!D540</f>
        <v>0</v>
      </c>
      <c r="E293" s="392">
        <f>+[2]ระบบการควบคุมฯ!G540+[2]ระบบการควบคุมฯ!H540</f>
        <v>0</v>
      </c>
      <c r="F293" s="392">
        <f>+[2]ระบบการควบคุมฯ!I540+[2]ระบบการควบคุมฯ!J540</f>
        <v>0</v>
      </c>
      <c r="G293" s="392">
        <f>+[2]ระบบการควบคุมฯ!K540+[2]ระบบการควบคุมฯ!L540</f>
        <v>0</v>
      </c>
      <c r="H293" s="392">
        <f>+D293-E293-F293-G293</f>
        <v>0</v>
      </c>
      <c r="I293" s="395" t="s">
        <v>14</v>
      </c>
    </row>
    <row r="294" spans="1:9" ht="55.8" hidden="1" x14ac:dyDescent="0.25">
      <c r="A294" s="122" t="str">
        <f>+[2]ระบบการควบคุมฯ!A541</f>
        <v>4.1)</v>
      </c>
      <c r="B294" s="38" t="str">
        <f>+[2]ระบบการควบคุมฯ!B541</f>
        <v>ค่ากิจกรรมพัฒนาคุณภาพผู้เรียน รหัสบัญชีย่อย 0024238/274,882 1/2568 70%</v>
      </c>
      <c r="C294" s="38" t="str">
        <f>+[2]ระบบการควบคุมฯ!C541</f>
        <v xml:space="preserve">ศธ 04002/ว2992 ลว.2 กค 68 โอนครั้งที่ 647 </v>
      </c>
      <c r="D294" s="123"/>
      <c r="E294" s="124"/>
      <c r="F294" s="124"/>
      <c r="G294" s="124"/>
      <c r="H294" s="124"/>
      <c r="I294" s="207"/>
    </row>
    <row r="295" spans="1:9" ht="74.400000000000006" hidden="1" x14ac:dyDescent="0.25">
      <c r="A295" s="122" t="str">
        <f>+[2]ระบบการควบคุมฯ!A542</f>
        <v>4.2)</v>
      </c>
      <c r="B295" s="38" t="str">
        <f>+[2]ระบบการควบคุมฯ!B542</f>
        <v>ค่ากิจกรรมพัฒนาคุณภาพผู้เรียน รหัสบัญชีย่อย 0024238/2,511,517.00  1/2568 30%</v>
      </c>
      <c r="C295" s="38" t="str">
        <f>+[2]ระบบการควบคุมฯ!C542</f>
        <v>ศธ 04002/ว40516 ลว.16 กค 68 โอนครั้งที่ 695</v>
      </c>
      <c r="D295" s="123"/>
      <c r="E295" s="124"/>
      <c r="F295" s="124"/>
      <c r="G295" s="124"/>
      <c r="H295" s="124"/>
      <c r="I295" s="207"/>
    </row>
    <row r="296" spans="1:9" ht="37.200000000000003" hidden="1" x14ac:dyDescent="0.25">
      <c r="A296" s="394" t="str">
        <f>+[2]ระบบการควบคุมฯ!A543</f>
        <v>5)</v>
      </c>
      <c r="B296" s="440" t="str">
        <f>+[2]ระบบการควบคุมฯ!B543</f>
        <v>ค่าจัดการเรียนการสอน รหัสบัญชีย่อย 0024315</v>
      </c>
      <c r="C296" s="440" t="str">
        <f>+[2]ระบบการควบคุมฯ!C543</f>
        <v>20004450024004100345</v>
      </c>
      <c r="D296" s="439">
        <f>+[2]ระบบการควบคุมฯ!D543</f>
        <v>0</v>
      </c>
      <c r="E296" s="392">
        <f>+[2]ระบบการควบคุมฯ!G543+[2]ระบบการควบคุมฯ!H543</f>
        <v>0</v>
      </c>
      <c r="F296" s="392">
        <f>+[2]ระบบการควบคุมฯ!I543+[2]ระบบการควบคุมฯ!J543</f>
        <v>0</v>
      </c>
      <c r="G296" s="392">
        <f>+[2]ระบบการควบคุมฯ!K543+[2]ระบบการควบคุมฯ!L543</f>
        <v>0</v>
      </c>
      <c r="H296" s="392">
        <f>+D296-E296-F296-G296</f>
        <v>0</v>
      </c>
      <c r="I296" s="395" t="s">
        <v>14</v>
      </c>
    </row>
    <row r="297" spans="1:9" ht="55.8" hidden="1" x14ac:dyDescent="0.25">
      <c r="A297" s="122" t="str">
        <f>+[2]ระบบการควบคุมฯ!A544</f>
        <v>5.1)</v>
      </c>
      <c r="B297" s="38" t="str">
        <f>+[2]ระบบการควบคุมฯ!B544</f>
        <v>ค่าจัดการเรียนการสอน รหัสบัญชีย่อย 0024315/3,501,022 บาท 1/2568 70%</v>
      </c>
      <c r="C297" s="38" t="str">
        <f>+[2]ระบบการควบคุมฯ!C544</f>
        <v xml:space="preserve">ศธ 04002/ว2992 ลว.2 กค 68 โอนครั้งที่ 647 </v>
      </c>
      <c r="D297" s="123"/>
      <c r="E297" s="124"/>
      <c r="F297" s="124"/>
      <c r="G297" s="124"/>
      <c r="H297" s="124"/>
      <c r="I297" s="207"/>
    </row>
    <row r="298" spans="1:9" ht="55.8" hidden="1" x14ac:dyDescent="0.25">
      <c r="A298" s="122" t="str">
        <f>+[2]ระบบการควบคุมฯ!A545</f>
        <v>5.2)</v>
      </c>
      <c r="B298" s="38" t="str">
        <f>+[2]ระบบการควบคุมฯ!B545</f>
        <v>ค่าจัดการเรียนการสอน รหัสบัญชีย่อย 0024315/10,226,554.00  บาท 1/2568 30%</v>
      </c>
      <c r="C298" s="38" t="str">
        <f>+[2]ระบบการควบคุมฯ!C545</f>
        <v>ศธ 04002/ว40516 ลว.16 กค 68 โอนครั้งที่ 695</v>
      </c>
      <c r="D298" s="123"/>
      <c r="E298" s="124"/>
      <c r="F298" s="124"/>
      <c r="G298" s="124"/>
      <c r="H298" s="124"/>
      <c r="I298" s="207"/>
    </row>
    <row r="299" spans="1:9" ht="93" x14ac:dyDescent="0.25">
      <c r="A299" s="139" t="str">
        <f>+[2]ระบบการควบคุมฯ!A557</f>
        <v>1.1.2</v>
      </c>
      <c r="B299" s="436" t="str">
        <f>+[2]ระบบการควบคุมฯ!B557</f>
        <v>เงินอุดหนุนทั่วไป รายการค่าใช้จ่ายในการจัดการศึกษาขั้นพื้นฐาน สำหรับการจัดการศึกษาโดยครอบครัวและสถานประกอบการ   รหัสเจ้าของบัญชีย่อย 2000400000</v>
      </c>
      <c r="C299" s="436"/>
      <c r="D299" s="437">
        <f>+D300</f>
        <v>9686554</v>
      </c>
      <c r="E299" s="437">
        <f t="shared" ref="E299:H301" si="75">+E300</f>
        <v>0</v>
      </c>
      <c r="F299" s="437">
        <f t="shared" si="75"/>
        <v>0</v>
      </c>
      <c r="G299" s="437">
        <f t="shared" si="75"/>
        <v>9675225</v>
      </c>
      <c r="H299" s="437">
        <f t="shared" si="75"/>
        <v>11329</v>
      </c>
      <c r="I299" s="437">
        <f>SUM(I305:I312)</f>
        <v>0</v>
      </c>
    </row>
    <row r="300" spans="1:9" ht="18.600000000000001" x14ac:dyDescent="0.25">
      <c r="A300" s="125"/>
      <c r="B300" s="107" t="str">
        <f>+B254</f>
        <v xml:space="preserve"> งบเงินอุดหนุน 6911410</v>
      </c>
      <c r="C300" s="107" t="str">
        <f>+C254</f>
        <v>20004 45002400</v>
      </c>
      <c r="D300" s="126">
        <f>+D301</f>
        <v>9686554</v>
      </c>
      <c r="E300" s="126">
        <f t="shared" si="75"/>
        <v>0</v>
      </c>
      <c r="F300" s="126">
        <f t="shared" si="75"/>
        <v>0</v>
      </c>
      <c r="G300" s="126">
        <f t="shared" si="75"/>
        <v>9675225</v>
      </c>
      <c r="H300" s="126">
        <f t="shared" si="75"/>
        <v>11329</v>
      </c>
      <c r="I300" s="126"/>
    </row>
    <row r="301" spans="1:9" ht="93" x14ac:dyDescent="0.25">
      <c r="A301" s="117" t="str">
        <f>+[2]ระบบการควบคุมฯ!A558</f>
        <v>1.1.2.1</v>
      </c>
      <c r="B301" s="127" t="str">
        <f>+[2]ระบบการควบคุมฯ!B558</f>
        <v>เงินอุดหนุนทั่วไป รายการค่าใช้จ่ายในการจัดการศึกษาขั้นพื้นฐาน  สำหรับการจัดการศึกษาโดยครอบครัวและสถานประกอบการ 4,027,552‬.00  บาท</v>
      </c>
      <c r="C301" s="127" t="str">
        <f>+[2]ระบบการควบคุมฯ!C558</f>
        <v>ศธ 04002/ว50973 ลว.22/12/2025 โอนครั้งที่ 175</v>
      </c>
      <c r="D301" s="118">
        <f>+D302</f>
        <v>9686554</v>
      </c>
      <c r="E301" s="118">
        <f t="shared" si="75"/>
        <v>0</v>
      </c>
      <c r="F301" s="118">
        <f t="shared" si="75"/>
        <v>0</v>
      </c>
      <c r="G301" s="118">
        <f t="shared" si="75"/>
        <v>9675225</v>
      </c>
      <c r="H301" s="118">
        <f t="shared" si="75"/>
        <v>11329</v>
      </c>
      <c r="I301" s="118">
        <f>SUM(I310:I315)</f>
        <v>0</v>
      </c>
    </row>
    <row r="302" spans="1:9" ht="74.400000000000006" x14ac:dyDescent="0.25">
      <c r="A302" s="117">
        <v>1</v>
      </c>
      <c r="B302" s="127" t="str">
        <f>+[2]ระบบการควบคุมฯ!B559</f>
        <v>ภาคเรียนที่ 1/2569 สำหรับการจัดการศึกษาโดยครอบครัวและสถานประกอบการ  จำนวน 5 รายการ 5,668,408 บาท</v>
      </c>
      <c r="C302" s="127"/>
      <c r="D302" s="118">
        <f>SUM(D303:D314)</f>
        <v>9686554</v>
      </c>
      <c r="E302" s="118">
        <f t="shared" ref="E302:H302" si="76">SUM(E303:E314)</f>
        <v>0</v>
      </c>
      <c r="F302" s="118">
        <f t="shared" si="76"/>
        <v>0</v>
      </c>
      <c r="G302" s="118">
        <f t="shared" si="76"/>
        <v>9675225</v>
      </c>
      <c r="H302" s="118">
        <f t="shared" si="76"/>
        <v>11329</v>
      </c>
      <c r="I302" s="118">
        <f>SUM(I312:I316)</f>
        <v>0</v>
      </c>
    </row>
    <row r="303" spans="1:9" ht="55.8" x14ac:dyDescent="0.25">
      <c r="A303" s="162" t="str">
        <f>+[2]ระบบการควบคุมฯ!A560</f>
        <v>1)</v>
      </c>
      <c r="B303" s="57" t="str">
        <f>+[2]ระบบการควบคุมฯ!B560</f>
        <v>ค่าหนังสือเรียน ภาคเรียน 1/2569 รหัสบัญชีย่อย 0024007 รหัส  ( 1,024,779)</v>
      </c>
      <c r="C303" s="57" t="str">
        <f>+[2]ระบบการควบคุมฯ!C560</f>
        <v>ศธ04002/ว12990    /27 ก.ค. 69 ครั้งที่ 781</v>
      </c>
      <c r="D303" s="958">
        <f>+[2]ระบบการควบคุมฯ!D560</f>
        <v>1024779</v>
      </c>
      <c r="E303" s="959">
        <f>+[2]ระบบการควบคุมฯ!G560+[2]ระบบการควบคุมฯ!H560</f>
        <v>0</v>
      </c>
      <c r="F303" s="959">
        <f>+[2]ระบบการควบคุมฯ!I560+[2]ระบบการควบคุมฯ!J560</f>
        <v>0</v>
      </c>
      <c r="G303" s="958">
        <f>+[2]ระบบการควบคุมฯ!K560+[2]ระบบการควบคุมฯ!L560</f>
        <v>1023872</v>
      </c>
      <c r="H303" s="959">
        <f>+D303-E303-F303-G303</f>
        <v>907</v>
      </c>
      <c r="I303" s="960" t="s">
        <v>14</v>
      </c>
    </row>
    <row r="304" spans="1:9" ht="18.600000000000001" x14ac:dyDescent="0.25">
      <c r="A304" s="961"/>
      <c r="B304" s="962" t="str">
        <f>+[2]ระบบการควบคุมฯ!B561</f>
        <v>20004 4500 2400 4100001</v>
      </c>
      <c r="C304" s="962"/>
      <c r="D304" s="963"/>
      <c r="E304" s="964"/>
      <c r="F304" s="964"/>
      <c r="G304" s="964"/>
      <c r="H304" s="964"/>
      <c r="I304" s="965"/>
    </row>
    <row r="305" spans="1:9" ht="55.8" x14ac:dyDescent="0.25">
      <c r="A305" s="162" t="str">
        <f>+[2]ระบบการควบคุมฯ!A562</f>
        <v>2)</v>
      </c>
      <c r="B305" s="57" t="str">
        <f>+[2]ระบบการควบคุมฯ!B562</f>
        <v>ค่าอุปกรณ์การเรียน รหัสบัญชีย่อย 0024084 (ครั้งที่ 175  134,770)</v>
      </c>
      <c r="C305" s="57" t="str">
        <f>+[2]ระบบการควบคุมฯ!C562</f>
        <v>ศธ 04002/ว50973 ลว.22/12/2025 โอนครั้งที่ 175</v>
      </c>
      <c r="D305" s="958">
        <f>+[2]ระบบการควบคุมฯ!D562</f>
        <v>272335</v>
      </c>
      <c r="E305" s="959">
        <f>+[2]ระบบการควบคุมฯ!G562+[2]ระบบการควบคุมฯ!H562</f>
        <v>0</v>
      </c>
      <c r="F305" s="959">
        <f>+[2]ระบบการควบคุมฯ!I562+[2]ระบบการควบคุมฯ!J562</f>
        <v>0</v>
      </c>
      <c r="G305" s="959">
        <f>+[2]ระบบการควบคุมฯ!K562+[2]ระบบการควบคุมฯ!L562</f>
        <v>271970</v>
      </c>
      <c r="H305" s="959">
        <f>+D305-E305-F305-G305</f>
        <v>365</v>
      </c>
      <c r="I305" s="960" t="s">
        <v>14</v>
      </c>
    </row>
    <row r="306" spans="1:9" ht="18.600000000000001" x14ac:dyDescent="0.25">
      <c r="A306" s="966"/>
      <c r="B306" s="967" t="str">
        <f>+[2]ระบบการควบคุมฯ!B563</f>
        <v>20004 4500 2400 4100002</v>
      </c>
      <c r="C306" s="967"/>
      <c r="D306" s="968"/>
      <c r="E306" s="969"/>
      <c r="F306" s="969"/>
      <c r="G306" s="969"/>
      <c r="H306" s="969"/>
      <c r="I306" s="970"/>
    </row>
    <row r="307" spans="1:9" ht="55.8" x14ac:dyDescent="0.25">
      <c r="A307" s="961" t="str">
        <f>+[2]ระบบการควบคุมฯ!A565</f>
        <v>2.1)</v>
      </c>
      <c r="B307" s="962" t="str">
        <f>+[2]ระบบการควบคุมฯ!B565</f>
        <v>ค่าอุปกรณ์การเรียน ภาคเรียนที่ 1/2569 รหัสบัญชีย่อย 0024084 (ครั้งที่   138,005)</v>
      </c>
      <c r="C307" s="962" t="str">
        <f>+[2]ระบบการควบคุมฯ!C565</f>
        <v>ศธ04002/ว12990    /27 ก.ค. 69 ครั้งที่ 781</v>
      </c>
      <c r="D307" s="963">
        <f>+[2]ระบบการควบคุมฯ!D565</f>
        <v>0</v>
      </c>
      <c r="E307" s="964">
        <f>+[2]ระบบการควบคุมฯ!G565+[2]ระบบการควบคุมฯ!H565</f>
        <v>0</v>
      </c>
      <c r="F307" s="964">
        <f>+[2]ระบบการควบคุมฯ!I565+[2]ระบบการควบคุมฯ!J565</f>
        <v>0</v>
      </c>
      <c r="G307" s="964">
        <f>+[2]ระบบการควบคุมฯ!K565+[2]ระบบการควบคุมฯ!L565</f>
        <v>0</v>
      </c>
      <c r="H307" s="964">
        <f>+D307-E307-F307-G307</f>
        <v>0</v>
      </c>
      <c r="I307" s="965" t="s">
        <v>14</v>
      </c>
    </row>
    <row r="308" spans="1:9" ht="55.8" x14ac:dyDescent="0.25">
      <c r="A308" s="1013" t="str">
        <f>+[2]ระบบการควบคุมฯ!A566</f>
        <v>3)</v>
      </c>
      <c r="B308" s="1014" t="str">
        <f>+[2]ระบบการควบคุมฯ!B566</f>
        <v>ค่าเครื่องแบบนักเรียน ภาคเรียนที่ 1/2569 รหัสบัญชีย่อย 0024162 (490,850)</v>
      </c>
      <c r="C308" s="1015" t="str">
        <f>+[2]ระบบการควบคุมฯ!C566</f>
        <v>ศธ04002/ว12990    /27 ก.ค. 69 ครั้งที่ 781</v>
      </c>
      <c r="D308" s="1016">
        <f>+[2]ระบบการควบคุมฯ!D566</f>
        <v>490850</v>
      </c>
      <c r="E308" s="1017">
        <f>+[2]ระบบการควบคุมฯ!G566+[2]ระบบการควบคุมฯ!H566</f>
        <v>0</v>
      </c>
      <c r="F308" s="1017">
        <f>+[2]ระบบการควบคุมฯ!I566+[2]ระบบการควบคุมฯ!J566</f>
        <v>0</v>
      </c>
      <c r="G308" s="1017">
        <f>+[2]ระบบการควบคุมฯ!K566+[2]ระบบการควบคุมฯ!L566</f>
        <v>490125</v>
      </c>
      <c r="H308" s="1017">
        <f>+D308-E308-F308-G308</f>
        <v>725</v>
      </c>
      <c r="I308" s="1018" t="s">
        <v>14</v>
      </c>
    </row>
    <row r="309" spans="1:9" ht="18.600000000000001" x14ac:dyDescent="0.25">
      <c r="A309" s="961"/>
      <c r="B309" s="962" t="str">
        <f>+[2]ระบบการควบคุมฯ!B567</f>
        <v>20004 4500 2400 4100003</v>
      </c>
      <c r="C309" s="962"/>
      <c r="D309" s="963"/>
      <c r="E309" s="964"/>
      <c r="F309" s="964"/>
      <c r="G309" s="964"/>
      <c r="H309" s="964"/>
      <c r="I309" s="965"/>
    </row>
    <row r="310" spans="1:9" ht="55.8" x14ac:dyDescent="0.25">
      <c r="A310" s="122" t="str">
        <f>+[2]ระบบการควบคุมฯ!A568</f>
        <v>4)</v>
      </c>
      <c r="B310" s="56" t="str">
        <f>+[2]ระบบการควบคุมฯ!B568</f>
        <v>ค่ากิจกรรมพัฒนาคุณภาพผู้เรียน รหัสบัญชีย่อย 0024238  (ครั้งที่ 175   314,176 บาท</v>
      </c>
      <c r="C310" s="56" t="str">
        <f>+[2]ระบบการควบคุมฯ!C568</f>
        <v>ศธ 04002/ว50973 ลว.22/12/2025 โอนครั้งที่ 175</v>
      </c>
      <c r="D310" s="123">
        <f>+[2]ระบบการควบคุมฯ!D568</f>
        <v>639931</v>
      </c>
      <c r="E310" s="124">
        <f>+[2]ระบบการควบคุมฯ!G568+[2]ระบบการควบคุมฯ!H568</f>
        <v>0</v>
      </c>
      <c r="F310" s="124">
        <f>+[2]ระบบการควบคุมฯ!I568+[2]ระบบการควบคุมฯ!J568</f>
        <v>0</v>
      </c>
      <c r="G310" s="124">
        <f>+[2]ระบบการควบคุมฯ!K568+[2]ระบบการควบคุมฯ!L568</f>
        <v>639331</v>
      </c>
      <c r="H310" s="124">
        <f>+D310-E310-F310-G310</f>
        <v>600</v>
      </c>
      <c r="I310" s="50" t="s">
        <v>14</v>
      </c>
    </row>
    <row r="311" spans="1:9" ht="18.600000000000001" x14ac:dyDescent="0.25">
      <c r="A311" s="961"/>
      <c r="B311" s="962" t="str">
        <f>+[2]ระบบการควบคุมฯ!B569</f>
        <v>20004 4500 2400 4100004</v>
      </c>
      <c r="C311" s="962"/>
      <c r="D311" s="963"/>
      <c r="E311" s="964"/>
      <c r="F311" s="964"/>
      <c r="G311" s="964"/>
      <c r="H311" s="964"/>
      <c r="I311" s="965"/>
    </row>
    <row r="312" spans="1:9" ht="55.8" x14ac:dyDescent="0.25">
      <c r="A312" s="162" t="str">
        <f>+[2]ระบบการควบคุมฯ!A572</f>
        <v>5)</v>
      </c>
      <c r="B312" s="57" t="str">
        <f>+[2]ระบบการควบคุมฯ!B572</f>
        <v>ค่าจัดการเรียนการสอน รหัสบัญชีย่อย 0024315 (ครั้งที่ 175  3,578,606 บาท)</v>
      </c>
      <c r="C312" s="57" t="str">
        <f>+[2]ระบบการควบคุมฯ!B573</f>
        <v>20004 4500 2400 4100005</v>
      </c>
      <c r="D312" s="958">
        <f>+[2]ระบบการควบคุมฯ!F572</f>
        <v>7258659</v>
      </c>
      <c r="E312" s="959">
        <f>+[2]ระบบการควบคุมฯ!G572+[2]ระบบการควบคุมฯ!H572</f>
        <v>0</v>
      </c>
      <c r="F312" s="959">
        <f>+[2]ระบบการควบคุมฯ!I572+[2]ระบบการควบคุมฯ!J572</f>
        <v>0</v>
      </c>
      <c r="G312" s="959">
        <f>+[2]ระบบการควบคุมฯ!K572+[2]ระบบการควบคุมฯ!L572</f>
        <v>7249927</v>
      </c>
      <c r="H312" s="959">
        <f>+D312-E312-F312-G312</f>
        <v>8732</v>
      </c>
      <c r="I312" s="960" t="s">
        <v>14</v>
      </c>
    </row>
    <row r="313" spans="1:9" ht="18.600000000000001" x14ac:dyDescent="0.25">
      <c r="A313" s="966"/>
      <c r="B313" s="967" t="str">
        <f>+[2]ระบบการควบคุมฯ!B573</f>
        <v>20004 4500 2400 4100005</v>
      </c>
      <c r="C313" s="967"/>
      <c r="D313" s="968"/>
      <c r="E313" s="969"/>
      <c r="F313" s="969"/>
      <c r="G313" s="969"/>
      <c r="H313" s="969"/>
      <c r="I313" s="970"/>
    </row>
    <row r="314" spans="1:9" ht="55.8" x14ac:dyDescent="0.25">
      <c r="A314" s="962" t="str">
        <f>+[2]ระบบการควบคุมฯ!A575</f>
        <v>5.1)</v>
      </c>
      <c r="B314" s="962" t="str">
        <f>+[2]ระบบการควบคุมฯ!B575</f>
        <v>ค่าจัดมการเรียนการสอน ภาคเรียนที่ 1/2569 รหัสบัญชีย่อย 0024315 (3,688,445 บาท)</v>
      </c>
      <c r="C314" s="962" t="str">
        <f>+[2]ระบบการควบคุมฯ!C575</f>
        <v>ศธ04002/ว12990    /27 ก.ค. 69 ครั้งที่ 781</v>
      </c>
      <c r="D314" s="963"/>
      <c r="E314" s="964"/>
      <c r="F314" s="964"/>
      <c r="G314" s="964"/>
      <c r="H314" s="964"/>
      <c r="I314" s="965"/>
    </row>
    <row r="315" spans="1:9" ht="148.80000000000001" x14ac:dyDescent="0.25">
      <c r="A315" s="962" t="str">
        <f>+[2]ระบบการควบคุมฯ!A576</f>
        <v>1.1.2.2</v>
      </c>
      <c r="B315" s="436" t="str">
        <f>+[2]ระบบการควบคุมฯ!B576</f>
        <v xml:space="preserve">เงินอุดหนุนทั่วไป รายการค่าใช้จ่ายในการจัดการศึกษาขั้นพื้นฐาน ภาคเรียนที่ 1/2567  รหัสเจ้าของบัญชีย่อย 2000400000     ภาคเรียนที่ 1/2567 สำหรับการจัดการศึกษาขั้นพื้นฐานโดยครอบครัวและสถานประกอบการ  จำนวน  5 รายการ  จำนวนเงิน 4,875,143‬.00 บาท </v>
      </c>
      <c r="C315" s="436"/>
      <c r="D315" s="437">
        <f>SUM(D317:D321)</f>
        <v>0</v>
      </c>
      <c r="E315" s="437">
        <f t="shared" ref="E315:G316" si="77">SUM(E317:E321)</f>
        <v>0</v>
      </c>
      <c r="F315" s="437">
        <f t="shared" si="77"/>
        <v>0</v>
      </c>
      <c r="G315" s="437">
        <f t="shared" si="77"/>
        <v>0</v>
      </c>
      <c r="H315" s="437">
        <f>+D315-E315-F315-G315</f>
        <v>0</v>
      </c>
      <c r="I315" s="437">
        <f t="shared" ref="I315:I316" si="78">SUM(I317:I319)</f>
        <v>0</v>
      </c>
    </row>
    <row r="316" spans="1:9" ht="37.200000000000003" x14ac:dyDescent="0.25">
      <c r="A316" s="117" t="str">
        <f>+[2]ระบบการควบคุมฯ!A577</f>
        <v>1.1.2.2.1</v>
      </c>
      <c r="B316" s="127" t="str">
        <f>+[2]ระบบการควบคุมฯ!B577</f>
        <v>หนังสือเรียน รหัสบัญชีย่อย 0022001</v>
      </c>
      <c r="C316" s="127"/>
      <c r="D316" s="118">
        <f>SUM(D318:D322)</f>
        <v>0</v>
      </c>
      <c r="E316" s="118">
        <f t="shared" si="77"/>
        <v>0</v>
      </c>
      <c r="F316" s="118">
        <f t="shared" si="77"/>
        <v>0</v>
      </c>
      <c r="G316" s="118">
        <f t="shared" si="77"/>
        <v>0</v>
      </c>
      <c r="H316" s="118">
        <f>+D316-E316-F316-G316</f>
        <v>0</v>
      </c>
      <c r="I316" s="118">
        <f t="shared" si="78"/>
        <v>0</v>
      </c>
    </row>
    <row r="317" spans="1:9" ht="37.200000000000003" x14ac:dyDescent="0.25">
      <c r="A317" s="122" t="str">
        <f>+[2]ระบบการควบคุมฯ!A577</f>
        <v>1.1.2.2.1</v>
      </c>
      <c r="B317" s="38" t="str">
        <f>+[2]ระบบการควบคุมฯ!B577</f>
        <v>หนังสือเรียน รหัสบัญชีย่อย 0022001</v>
      </c>
      <c r="C317" s="38" t="str">
        <f>+[2]ระบบการควบคุมฯ!C577</f>
        <v>20004 42002200 4100037</v>
      </c>
      <c r="D317" s="123"/>
      <c r="E317" s="123"/>
      <c r="F317" s="123"/>
      <c r="G317" s="123"/>
      <c r="H317" s="123">
        <f t="shared" ref="H317:H323" si="79">+D317-E317-F317-G317</f>
        <v>0</v>
      </c>
      <c r="I317" s="123">
        <f t="shared" ref="I317" si="80">SUM(I318:I324)</f>
        <v>0</v>
      </c>
    </row>
    <row r="318" spans="1:9" ht="37.200000000000003" x14ac:dyDescent="0.25">
      <c r="A318" s="122" t="str">
        <f>+[2]ระบบการควบคุมฯ!A578</f>
        <v>1.1.2.2.2</v>
      </c>
      <c r="B318" s="38" t="str">
        <f>+[2]ระบบการควบคุมฯ!B578</f>
        <v>ค่าอุปกรณ์การเรียน รหัสบัญชีย่อย 0022002</v>
      </c>
      <c r="C318" s="38" t="str">
        <f>+[2]ระบบการควบคุมฯ!C578</f>
        <v>20004 42002200 4100114</v>
      </c>
      <c r="D318" s="123"/>
      <c r="E318" s="123"/>
      <c r="F318" s="123"/>
      <c r="G318" s="123"/>
      <c r="H318" s="123">
        <f t="shared" si="79"/>
        <v>0</v>
      </c>
      <c r="I318" s="123">
        <f>SUM(I319:I326)</f>
        <v>0</v>
      </c>
    </row>
    <row r="319" spans="1:9" ht="37.200000000000003" x14ac:dyDescent="0.25">
      <c r="A319" s="122" t="str">
        <f>+[2]ระบบการควบคุมฯ!A579</f>
        <v>1.1.2.2.3</v>
      </c>
      <c r="B319" s="38" t="str">
        <f>+[2]ระบบการควบคุมฯ!B579</f>
        <v>ค่าเครื่องแบบนักเรียน รหัสบัญชีย่อย 0022003</v>
      </c>
      <c r="C319" s="38" t="str">
        <f>+[2]ระบบการควบคุมฯ!C579</f>
        <v>20004 42002200 4100191</v>
      </c>
      <c r="D319" s="123"/>
      <c r="E319" s="123"/>
      <c r="F319" s="123"/>
      <c r="G319" s="123"/>
      <c r="H319" s="123">
        <f t="shared" si="79"/>
        <v>0</v>
      </c>
      <c r="I319" s="123">
        <f>SUM(I324:I327)</f>
        <v>0</v>
      </c>
    </row>
    <row r="320" spans="1:9" ht="37.200000000000003" x14ac:dyDescent="0.25">
      <c r="A320" s="122" t="str">
        <f>+[2]ระบบการควบคุมฯ!A580</f>
        <v>1.1.2.2.4</v>
      </c>
      <c r="B320" s="38" t="str">
        <f>+[2]ระบบการควบคุมฯ!B580</f>
        <v>ค่ากิจกรรมพัฒนาคุณภาพผู้เรียน รหัสบัญชีย่อย 0022004</v>
      </c>
      <c r="C320" s="38" t="str">
        <f>+[2]ระบบการควบคุมฯ!C580</f>
        <v>20005 42002200 4100268</v>
      </c>
      <c r="D320" s="123"/>
      <c r="E320" s="123"/>
      <c r="F320" s="123"/>
      <c r="G320" s="123"/>
      <c r="H320" s="123">
        <f t="shared" si="79"/>
        <v>0</v>
      </c>
      <c r="I320" s="123">
        <f>SUM(I321:I334)</f>
        <v>0</v>
      </c>
    </row>
    <row r="321" spans="1:9" ht="37.200000000000003" x14ac:dyDescent="0.25">
      <c r="A321" s="122" t="str">
        <f>+[2]ระบบการควบคุมฯ!A581</f>
        <v>1.1.2.2.5</v>
      </c>
      <c r="B321" s="38" t="str">
        <f>+[2]ระบบการควบคุมฯ!B581</f>
        <v>ค่าจัดการเรียนการสอน รหัสบัญชีย่อย 0022005</v>
      </c>
      <c r="C321" s="38" t="str">
        <f>+[2]ระบบการควบคุมฯ!C581</f>
        <v>20006 42002200 4100345</v>
      </c>
      <c r="D321" s="123"/>
      <c r="E321" s="123"/>
      <c r="F321" s="123"/>
      <c r="G321" s="123"/>
      <c r="H321" s="123">
        <f t="shared" si="79"/>
        <v>0</v>
      </c>
      <c r="I321" s="123">
        <f>SUM(I327:I335)</f>
        <v>0</v>
      </c>
    </row>
    <row r="322" spans="1:9" ht="130.19999999999999" x14ac:dyDescent="0.25">
      <c r="A322" s="139" t="str">
        <f>+[2]ระบบการควบคุมฯ!A582</f>
        <v>1.1.2.2</v>
      </c>
      <c r="B322" s="436" t="str">
        <f>+[2]ระบบการควบคุมฯ!B582</f>
        <v xml:space="preserve">งบเงินอุดหนุน เงินอุดหนุนทั่วไป รายการค่าใช้จ่ายในการจัดการศึกษาขั้นพื้นฐาน  รายการค่าเครื่องแบบนักเรียน สำหรับจัดสรรงบประมาณให้กับนักเรียนผู้ที่ได้รับการสนับสนุนงบประมาณ  ค่าเครื่องแบบนักเรียน (เพิ่มเติม) </v>
      </c>
      <c r="C322" s="436" t="str">
        <f>+[2]ระบบการควบคุมฯ!C582</f>
        <v>ศธ 04002/ว5898 ลว.6/12/2024 โอนครั้งที่ 5</v>
      </c>
      <c r="D322" s="437">
        <f>SUM(D323)</f>
        <v>0</v>
      </c>
      <c r="E322" s="437">
        <f t="shared" ref="E322:G322" si="81">SUM(E323)</f>
        <v>0</v>
      </c>
      <c r="F322" s="437">
        <f t="shared" si="81"/>
        <v>0</v>
      </c>
      <c r="G322" s="437">
        <f t="shared" si="81"/>
        <v>0</v>
      </c>
      <c r="H322" s="437">
        <f t="shared" si="79"/>
        <v>0</v>
      </c>
      <c r="I322" s="437">
        <f>SUM(I331:I336)</f>
        <v>0</v>
      </c>
    </row>
    <row r="323" spans="1:9" ht="37.200000000000003" x14ac:dyDescent="0.25">
      <c r="A323" s="122" t="str">
        <f>+[2]ระบบการควบคุมฯ!A583</f>
        <v>1.1.2.2.1</v>
      </c>
      <c r="B323" s="38" t="str">
        <f>+[2]ระบบการควบคุมฯ!B583</f>
        <v>ค่าเครื่องแบบนักเรียน รหัสบัญชีย่อย 0022003</v>
      </c>
      <c r="C323" s="38" t="str">
        <f>+[2]ระบบการควบคุมฯ!C583</f>
        <v>20004 42002200 4100191</v>
      </c>
      <c r="D323" s="123"/>
      <c r="E323" s="123"/>
      <c r="F323" s="123"/>
      <c r="G323" s="123"/>
      <c r="H323" s="123">
        <f t="shared" si="79"/>
        <v>0</v>
      </c>
      <c r="I323" s="123">
        <f>SUM(I332:I337)</f>
        <v>0</v>
      </c>
    </row>
    <row r="324" spans="1:9" ht="55.8" x14ac:dyDescent="0.25">
      <c r="A324" s="139" t="str">
        <f>+[2]ระบบการควบคุมฯ!A584</f>
        <v>1.1.3</v>
      </c>
      <c r="B324" s="436" t="str">
        <f>+[2]ระบบการควบคุมฯ!B584</f>
        <v>เงินอุดหนุนทั่วไป รายการค่าใช้จ่ายในการจัดการศึกษาขั้นพื้นฐาน (ปัจจัยพื้นฐานสำหรับนักเรียนยากจน)</v>
      </c>
      <c r="C324" s="436" t="str">
        <f>+[2]ระบบการควบคุมฯ!C584</f>
        <v>20004 4500 2400 4100005</v>
      </c>
      <c r="D324" s="437">
        <f>SUM(D326:D330)</f>
        <v>2340500</v>
      </c>
      <c r="E324" s="437">
        <f t="shared" ref="E324:I324" si="82">SUM(E326:E330)</f>
        <v>0</v>
      </c>
      <c r="F324" s="437">
        <f t="shared" si="82"/>
        <v>0</v>
      </c>
      <c r="G324" s="437">
        <f t="shared" si="82"/>
        <v>2340500</v>
      </c>
      <c r="H324" s="437">
        <f t="shared" si="82"/>
        <v>0</v>
      </c>
      <c r="I324" s="437">
        <f t="shared" si="82"/>
        <v>0</v>
      </c>
    </row>
    <row r="325" spans="1:9" ht="37.200000000000003" x14ac:dyDescent="0.25">
      <c r="A325" s="391">
        <f>+[2]ระบบการควบคุมฯ!A585</f>
        <v>0</v>
      </c>
      <c r="B325" s="436" t="str">
        <f>+[2]ระบบการควบคุมฯ!B585</f>
        <v>6911410</v>
      </c>
      <c r="C325" s="436" t="str">
        <f>+[2]ระบบการควบคุมฯ!C585</f>
        <v>20004 69 51993 00000</v>
      </c>
      <c r="D325" s="437">
        <f t="shared" ref="D325:H325" si="83">SUM(D327)</f>
        <v>0</v>
      </c>
      <c r="E325" s="437">
        <f t="shared" si="83"/>
        <v>0</v>
      </c>
      <c r="F325" s="437">
        <f t="shared" si="83"/>
        <v>0</v>
      </c>
      <c r="G325" s="437">
        <f t="shared" si="83"/>
        <v>0</v>
      </c>
      <c r="H325" s="437">
        <f t="shared" si="83"/>
        <v>0</v>
      </c>
      <c r="I325" s="437">
        <f>SUM(I327:I336)</f>
        <v>0</v>
      </c>
    </row>
    <row r="326" spans="1:9" ht="74.400000000000006" x14ac:dyDescent="0.25">
      <c r="A326" s="122" t="str">
        <f>+[2]ระบบการควบคุมฯ!A586</f>
        <v>1.1.3.1</v>
      </c>
      <c r="B326" s="56" t="str">
        <f>+[2]ระบบการควบคุมฯ!B586</f>
        <v xml:space="preserve">รายการค่าจัดการเรียนการสอน (ปัจจัยพื้นฐานนักเรียนยากจน) รหัสเจ้าของบัญชีย่อย 2000400000 บัญย่อย 0024315 </v>
      </c>
      <c r="C326" s="56" t="str">
        <f>+[2]ระบบการควบคุมฯ!C586</f>
        <v>20004 4500 2400 4100005</v>
      </c>
      <c r="D326" s="123">
        <f>+[2]ระบบการควบคุมฯ!F586</f>
        <v>1838500</v>
      </c>
      <c r="E326" s="124">
        <f>+[2]ระบบการควบคุมฯ!G586+[2]ระบบการควบคุมฯ!H586</f>
        <v>0</v>
      </c>
      <c r="F326" s="124">
        <f>+[2]ระบบการควบคุมฯ!I585+[2]ระบบการควบคุมฯ!J585</f>
        <v>0</v>
      </c>
      <c r="G326" s="124">
        <f>+[2]ระบบการควบคุมฯ!K586+[2]ระบบการควบคุมฯ!L586</f>
        <v>1838500</v>
      </c>
      <c r="H326" s="124">
        <f>+D326-E326-F326-G326</f>
        <v>0</v>
      </c>
      <c r="I326" s="50" t="s">
        <v>14</v>
      </c>
    </row>
    <row r="327" spans="1:9" ht="148.80000000000001" x14ac:dyDescent="0.25">
      <c r="A327" s="56" t="str">
        <f>+[2]ระบบการควบคุมฯ!A587</f>
        <v>1.1.3.1.1</v>
      </c>
      <c r="B327" s="56" t="str">
        <f>+[2]ระบบการควบคุมฯ!B587</f>
        <v xml:space="preserve">ปัจจัยพื้นฐานนักเรียนยากจน ภาค 2/2568 ระดับประถมศึกษา รายละ 500.-บาท จำนวน 982 ราย จำนวนเงิน 491,000.00 บาท ระดับมัธยมศึกษาตอนต้น รายละ 1,500.-บาท จำนวน 376 ราย จำนวนเงิน 564,000.00 บาท รวมเป็นเงินทั้งสิ้น 1,055,000‬.00 บาท </v>
      </c>
      <c r="C327" s="56" t="str">
        <f>+[2]ระบบการควบคุมฯ!C587</f>
        <v>ศธ 04002/ว51300 ลว.25 ธ.ค.68 โอนครั้งที่ 182</v>
      </c>
      <c r="D327" s="123"/>
      <c r="E327" s="339"/>
      <c r="F327" s="124"/>
      <c r="G327" s="124"/>
      <c r="H327" s="124"/>
      <c r="I327" s="50"/>
    </row>
    <row r="328" spans="1:9" ht="74.400000000000006" x14ac:dyDescent="0.25">
      <c r="A328" s="56" t="str">
        <f>+[2]ระบบการควบคุมฯ!A589</f>
        <v>1.1.3.2</v>
      </c>
      <c r="B328" s="56" t="str">
        <f>+[2]ระบบการควบคุมฯ!B589</f>
        <v xml:space="preserve">ปัจจัยพื้นฐานนักเรียนยากจน กลุ่มเก่าได้รับต่อเนื่อง ภาค 1/2569 จำนวน 982 ราย จำนวน 59 ร.ร. จำนวนเงิน 813,000.00 บาท </v>
      </c>
      <c r="C328" s="56" t="str">
        <f>+[2]ระบบการควบคุมฯ!C589</f>
        <v>ที่ ศธ 04002/12987  ลว.27  ก.ค. 69 ครั้งที่ 782</v>
      </c>
      <c r="D328" s="123"/>
      <c r="E328" s="339"/>
      <c r="F328" s="124"/>
      <c r="G328" s="124"/>
      <c r="H328" s="124"/>
      <c r="I328" s="50"/>
    </row>
    <row r="329" spans="1:9" ht="37.200000000000003" x14ac:dyDescent="0.25">
      <c r="A329" s="56">
        <f>+[2]ระบบการควบคุมฯ!A590</f>
        <v>0</v>
      </c>
      <c r="B329" s="56" t="str">
        <f>+[2]ระบบการควบคุมฯ!B590</f>
        <v>โอนกลับส่วนกลาง 29,500 บาท</v>
      </c>
      <c r="C329" s="56" t="str">
        <f>+[2]ระบบการควบคุมฯ!C590</f>
        <v>ที่ ศธ 04002/ว14355 ลว.15 ส.ค. 69 ครั้งที่ 874</v>
      </c>
      <c r="D329" s="123"/>
      <c r="E329" s="339"/>
      <c r="F329" s="124"/>
      <c r="G329" s="124"/>
      <c r="H329" s="124"/>
      <c r="I329" s="50"/>
    </row>
    <row r="330" spans="1:9" ht="74.400000000000006" x14ac:dyDescent="0.25">
      <c r="A330" s="56" t="str">
        <f>+[2]ระบบการควบคุมฯ!A591</f>
        <v>1.1.3.3</v>
      </c>
      <c r="B330" s="56" t="str">
        <f>+[2]ระบบการควบคุมฯ!B591</f>
        <v>รายการค่าจัดการเรียนการสอน (ปัจจัยพื้นฐานนักเรียนยากจน) นักเรียนยากจนกลุ่มใหม่ ภาคเรียนที่ 1/2569</v>
      </c>
      <c r="C330" s="56" t="str">
        <f>+[2]ระบบการควบคุมฯ!C591</f>
        <v>ที่ ศธ 04002/ว15102  ลว.28  ส.ค. 69 ครั้งที่ 890</v>
      </c>
      <c r="D330" s="123">
        <f>+[2]ระบบการควบคุมฯ!F591</f>
        <v>502000</v>
      </c>
      <c r="E330" s="1226">
        <f>+[2]ระบบการควบคุมฯ!G591+[2]ระบบการควบคุมฯ!H591</f>
        <v>0</v>
      </c>
      <c r="F330" s="124">
        <f>+[2]ระบบการควบคุมฯ!I591+[2]ระบบการควบคุมฯ!J591</f>
        <v>0</v>
      </c>
      <c r="G330" s="124">
        <f>+[2]ระบบการควบคุมฯ!K591+[2]ระบบการควบคุมฯ!L591</f>
        <v>502000</v>
      </c>
      <c r="H330" s="124">
        <f>+D330-E330-F330-G330</f>
        <v>0</v>
      </c>
      <c r="I330" s="50" t="s">
        <v>14</v>
      </c>
    </row>
    <row r="331" spans="1:9" ht="74.400000000000006" x14ac:dyDescent="0.25">
      <c r="A331" s="139" t="str">
        <f>+[2]ระบบการควบคุมฯ!A591</f>
        <v>1.1.3.3</v>
      </c>
      <c r="B331" s="436" t="str">
        <f>+[2]ระบบการควบคุมฯ!B591</f>
        <v>รายการค่าจัดการเรียนการสอน (ปัจจัยพื้นฐานนักเรียนยากจน) นักเรียนยากจนกลุ่มใหม่ ภาคเรียนที่ 1/2569</v>
      </c>
      <c r="C331" s="436" t="str">
        <f>+[2]ระบบการควบคุมฯ!B592</f>
        <v>20004 4500 2400 4100005</v>
      </c>
      <c r="D331" s="437">
        <f>SUM(D332:D333)</f>
        <v>0</v>
      </c>
      <c r="E331" s="437">
        <f t="shared" ref="E331:H331" si="84">SUM(E332:E333)</f>
        <v>0</v>
      </c>
      <c r="F331" s="437">
        <f t="shared" si="84"/>
        <v>0</v>
      </c>
      <c r="G331" s="437">
        <f t="shared" si="84"/>
        <v>0</v>
      </c>
      <c r="H331" s="437">
        <f t="shared" si="84"/>
        <v>0</v>
      </c>
      <c r="I331" s="437">
        <f t="shared" ref="I331" si="85">SUM(I332:I338)</f>
        <v>0</v>
      </c>
    </row>
    <row r="332" spans="1:9" ht="31.2" hidden="1" x14ac:dyDescent="0.25">
      <c r="A332" s="122" t="str">
        <f>+[2]ระบบการควบคุมฯ!A592</f>
        <v>1.1.3.2.1</v>
      </c>
      <c r="B332" s="56" t="e">
        <f>+[2]ระบบการควบคุมฯ!#REF!</f>
        <v>#REF!</v>
      </c>
      <c r="C332" s="56">
        <f>+[2]ระบบการควบคุมฯ!C592</f>
        <v>0</v>
      </c>
      <c r="D332" s="123"/>
      <c r="E332" s="124"/>
      <c r="F332" s="124"/>
      <c r="G332" s="124"/>
      <c r="H332" s="124">
        <f>+D332-E332-F332-G332</f>
        <v>0</v>
      </c>
      <c r="I332" s="50" t="s">
        <v>14</v>
      </c>
    </row>
    <row r="333" spans="1:9" ht="31.2" hidden="1" x14ac:dyDescent="0.25">
      <c r="A333" s="122">
        <f>+[2]ระบบการควบคุมฯ!A593</f>
        <v>0</v>
      </c>
      <c r="B333" s="56">
        <f>+[2]ระบบการควบคุมฯ!B593</f>
        <v>0</v>
      </c>
      <c r="C333" s="56">
        <f>+[2]ระบบการควบคุมฯ!C593</f>
        <v>0</v>
      </c>
      <c r="D333" s="123"/>
      <c r="E333" s="124"/>
      <c r="F333" s="124"/>
      <c r="G333" s="124"/>
      <c r="H333" s="124">
        <f>+D333-E333-F333-G333</f>
        <v>0</v>
      </c>
      <c r="I333" s="50" t="s">
        <v>14</v>
      </c>
    </row>
    <row r="334" spans="1:9" ht="37.200000000000003" x14ac:dyDescent="0.25">
      <c r="A334" s="366">
        <f>+[2]ระบบการควบคุมฯ!A613</f>
        <v>2</v>
      </c>
      <c r="B334" s="369" t="str">
        <f>+[2]ระบบการควบคุมฯ!B613</f>
        <v xml:space="preserve">โครงการพัฒนาสื่อและเทคโนโลยีสารสนเทศเพื่อการศึกษา </v>
      </c>
      <c r="C334" s="369" t="str">
        <f>+[2]ระบบการควบคุมฯ!C613</f>
        <v xml:space="preserve">20004 4520 4900 </v>
      </c>
      <c r="D334" s="367">
        <f>+D335</f>
        <v>20000</v>
      </c>
      <c r="E334" s="370">
        <f t="shared" ref="E334:H335" si="86">+E336</f>
        <v>0</v>
      </c>
      <c r="F334" s="370">
        <f t="shared" si="86"/>
        <v>0</v>
      </c>
      <c r="G334" s="370">
        <f t="shared" si="86"/>
        <v>20000</v>
      </c>
      <c r="H334" s="370">
        <f t="shared" si="86"/>
        <v>0</v>
      </c>
      <c r="I334" s="368"/>
    </row>
    <row r="335" spans="1:9" ht="18.600000000000001" x14ac:dyDescent="0.25">
      <c r="A335" s="125"/>
      <c r="B335" s="107" t="str">
        <f>+[2]ระบบการควบคุมฯ!B614</f>
        <v xml:space="preserve"> งบดำเนินงาน 69112xx</v>
      </c>
      <c r="C335" s="63"/>
      <c r="D335" s="126">
        <f>+D337</f>
        <v>20000</v>
      </c>
      <c r="E335" s="126">
        <f t="shared" si="86"/>
        <v>0</v>
      </c>
      <c r="F335" s="126">
        <f t="shared" si="86"/>
        <v>0</v>
      </c>
      <c r="G335" s="126">
        <f t="shared" si="86"/>
        <v>20000</v>
      </c>
      <c r="H335" s="126">
        <f t="shared" si="86"/>
        <v>0</v>
      </c>
      <c r="I335" s="48"/>
    </row>
    <row r="336" spans="1:9" ht="37.200000000000003" x14ac:dyDescent="0.25">
      <c r="A336" s="119">
        <f>+[2]ระบบการควบคุมฯ!A616</f>
        <v>2.1</v>
      </c>
      <c r="B336" s="61" t="str">
        <f>+[2]ระบบการควบคุมฯ!B616</f>
        <v xml:space="preserve">กิจกรรมการส่งเสริมการจัดการศึกษาทางไกล </v>
      </c>
      <c r="C336" s="133" t="str">
        <f>+[2]ระบบการควบคุมฯ!C616</f>
        <v>20004 69 86184 00000</v>
      </c>
      <c r="D336" s="120">
        <f>+D337</f>
        <v>20000</v>
      </c>
      <c r="E336" s="141">
        <f t="shared" ref="E336:H336" si="87">+E337</f>
        <v>0</v>
      </c>
      <c r="F336" s="141">
        <f t="shared" si="87"/>
        <v>0</v>
      </c>
      <c r="G336" s="141">
        <f t="shared" si="87"/>
        <v>20000</v>
      </c>
      <c r="H336" s="141">
        <f t="shared" si="87"/>
        <v>0</v>
      </c>
      <c r="I336" s="49"/>
    </row>
    <row r="337" spans="1:9" ht="18.600000000000001" x14ac:dyDescent="0.25">
      <c r="A337" s="142" t="str">
        <f>+[2]ระบบการควบคุมฯ!A617</f>
        <v>2.1.1</v>
      </c>
      <c r="B337" s="107" t="str">
        <f>+[2]ระบบการควบคุมฯ!B617</f>
        <v xml:space="preserve"> งบดำเนินงาน 69112xx</v>
      </c>
      <c r="C337" s="63" t="str">
        <f>+[2]ระบบการควบคุมฯ!C617</f>
        <v xml:space="preserve">20004 4520 4900 2000000 </v>
      </c>
      <c r="D337" s="126">
        <f>SUM(D338:D339)</f>
        <v>20000</v>
      </c>
      <c r="E337" s="126">
        <f t="shared" ref="E337:H337" si="88">SUM(E338:E339)</f>
        <v>0</v>
      </c>
      <c r="F337" s="126">
        <f t="shared" si="88"/>
        <v>0</v>
      </c>
      <c r="G337" s="126">
        <f t="shared" si="88"/>
        <v>20000</v>
      </c>
      <c r="H337" s="126">
        <f t="shared" si="88"/>
        <v>0</v>
      </c>
      <c r="I337" s="48"/>
    </row>
    <row r="338" spans="1:9" ht="78" x14ac:dyDescent="0.25">
      <c r="A338" s="122" t="str">
        <f>+[2]ระบบการควบคุมฯ!A618</f>
        <v>2.1.1.1</v>
      </c>
      <c r="B338" s="371" t="str">
        <f>+[2]ระบบการควบคุมฯ!B618</f>
        <v>ค่าใช้จ่ายในการพัฒนาคุณภาพการจัดการศึกษาทางไกลผ่านดาวเทียม (DLTV) ประจำปีงบประมาณ พ.ศ. 2569</v>
      </c>
      <c r="C338" s="56" t="str">
        <f>+[2]ระบบการควบคุมฯ!C618</f>
        <v>ศธ 04002/ว50939 ลว. 22 ธค 69 โอนครั้งที่ 158</v>
      </c>
      <c r="D338" s="123">
        <f>+[2]ระบบการควบคุมฯ!F618</f>
        <v>20000</v>
      </c>
      <c r="E338" s="124">
        <f>+[2]ระบบการควบคุมฯ!G618+[2]ระบบการควบคุมฯ!H618</f>
        <v>0</v>
      </c>
      <c r="F338" s="124">
        <f>+[2]ระบบการควบคุมฯ!I594+[2]ระบบการควบคุมฯ!J594</f>
        <v>0</v>
      </c>
      <c r="G338" s="124">
        <f>+[2]ระบบการควบคุมฯ!K618+[2]ระบบการควบคุมฯ!L618</f>
        <v>20000</v>
      </c>
      <c r="H338" s="124">
        <f>+D338-E338-F338-G338</f>
        <v>0</v>
      </c>
      <c r="I338" s="527" t="s">
        <v>248</v>
      </c>
    </row>
    <row r="339" spans="1:9" ht="186" hidden="1" x14ac:dyDescent="0.25">
      <c r="A339" s="122" t="str">
        <f>+[2]ระบบการควบคุมฯ!A619</f>
        <v>2.1.1.2</v>
      </c>
      <c r="B339" s="56" t="str">
        <f>+[2]ระบบการควบคุมฯ!B619</f>
        <v>ค่าใช้จ่ายในการเดินทางเข้าร่วมการประชุมเชิงปฏิบัติการเพื่อขับเคลื่อนโครงการยกระดับคุณภาพการศึกษาด้วยเทคโนโลยีการศึกษาทางไกลผ่านดาวเทียม DLTV ประจำปีงบประมาณ พ.ศ. 2568 สำนักงานคณะกรรมการการศึกษาขั้นพื้นฐาน ระหว่างวันที่ 2-3 เมษายน 2568 ณ โรงแรมบางกอกพาเลส กรุงเทพมหานคร</v>
      </c>
      <c r="C339" s="169" t="str">
        <f>+[2]ระบบการควบคุมฯ!C619</f>
        <v>ศธ 04002/ว1247 ลว.26  มค 68 โอนครั้งที่ 362</v>
      </c>
      <c r="D339" s="169">
        <f>+[2]ระบบการควบคุมฯ!F619</f>
        <v>0</v>
      </c>
      <c r="E339" s="169">
        <f>+[2]ระบบการควบคุมฯ!G619+[2]ระบบการควบคุมฯ!H619</f>
        <v>0</v>
      </c>
      <c r="F339" s="169"/>
      <c r="G339" s="169">
        <f>+[2]ระบบการควบคุมฯ!K619+[2]ระบบการควบคุมฯ!L619</f>
        <v>0</v>
      </c>
      <c r="H339" s="124">
        <f>+D339-E339-F339-G339</f>
        <v>0</v>
      </c>
      <c r="I339" s="143" t="s">
        <v>115</v>
      </c>
    </row>
    <row r="340" spans="1:9" ht="37.200000000000003" x14ac:dyDescent="0.25">
      <c r="A340" s="384">
        <f>+[2]ระบบการควบคุมฯ!A637</f>
        <v>3</v>
      </c>
      <c r="B340" s="385" t="str">
        <f>+[2]ระบบการควบคุมฯ!B637</f>
        <v>โครงการสร้างโอกาสและลดความเหลื่อมล้ำทางการศึกษาในระดับพื้นที่</v>
      </c>
      <c r="C340" s="385" t="str">
        <f>+[2]ระบบการควบคุมฯ!C637</f>
        <v>20004 4520 6900 2000000</v>
      </c>
      <c r="D340" s="386">
        <f>+D341+D347</f>
        <v>34200</v>
      </c>
      <c r="E340" s="386">
        <f t="shared" ref="E340:H340" si="89">+E341+E347</f>
        <v>0</v>
      </c>
      <c r="F340" s="386">
        <f t="shared" si="89"/>
        <v>0</v>
      </c>
      <c r="G340" s="386">
        <f t="shared" si="89"/>
        <v>34200</v>
      </c>
      <c r="H340" s="386">
        <f t="shared" si="89"/>
        <v>0</v>
      </c>
      <c r="I340" s="387"/>
    </row>
    <row r="341" spans="1:9" ht="37.200000000000003" x14ac:dyDescent="0.25">
      <c r="A341" s="119">
        <f>+[2]ระบบการควบคุมฯ!A638</f>
        <v>3.1</v>
      </c>
      <c r="B341" s="61" t="str">
        <f>+[2]ระบบการควบคุมฯ!B638</f>
        <v xml:space="preserve">กิจกรรมการยกระดับคุณภาพโรงเรียนขยายโอกาส </v>
      </c>
      <c r="C341" s="133" t="str">
        <f>+[2]ระบบการควบคุมฯ!C638</f>
        <v xml:space="preserve">20004 69 00106 00000 </v>
      </c>
      <c r="D341" s="120">
        <f>+D342</f>
        <v>34200</v>
      </c>
      <c r="E341" s="141">
        <f t="shared" ref="E341:H341" si="90">+E342</f>
        <v>0</v>
      </c>
      <c r="F341" s="141">
        <f t="shared" si="90"/>
        <v>0</v>
      </c>
      <c r="G341" s="141">
        <f t="shared" si="90"/>
        <v>34200</v>
      </c>
      <c r="H341" s="141">
        <f t="shared" si="90"/>
        <v>0</v>
      </c>
      <c r="I341" s="49"/>
    </row>
    <row r="342" spans="1:9" ht="18.600000000000001" x14ac:dyDescent="0.25">
      <c r="A342" s="125"/>
      <c r="B342" s="107" t="str">
        <f>+[2]ระบบการควบคุมฯ!B639</f>
        <v xml:space="preserve"> งบดำเนินงาน 69112xx</v>
      </c>
      <c r="C342" s="63" t="str">
        <f>+[2]ระบบการควบคุมฯ!C639</f>
        <v>20004 4520 6900 2000000</v>
      </c>
      <c r="D342" s="126">
        <f>SUM(D343:D346)</f>
        <v>34200</v>
      </c>
      <c r="E342" s="126">
        <f t="shared" ref="E342:H342" si="91">SUM(E343:E346)</f>
        <v>0</v>
      </c>
      <c r="F342" s="126">
        <f t="shared" si="91"/>
        <v>0</v>
      </c>
      <c r="G342" s="126">
        <f t="shared" si="91"/>
        <v>34200</v>
      </c>
      <c r="H342" s="126">
        <f t="shared" si="91"/>
        <v>0</v>
      </c>
      <c r="I342" s="48"/>
    </row>
    <row r="343" spans="1:9" ht="167.4" x14ac:dyDescent="0.25">
      <c r="A343" s="144" t="str">
        <f>+[2]ระบบการควบคุมฯ!A640</f>
        <v>3.1.1</v>
      </c>
      <c r="B343" s="56" t="str">
        <f>+[2]ระบบการควบคุมฯ!B640</f>
        <v>ค่าใช้จ่ายในการเดินทางเข้าร่วมการประชุมจัดทำแผนบริหารจัดการโรงเรียนขยายโอกาสทางการศึกษา ระยะ 5 ปี (ปีการศึกษา 2569 – 2573)  และชี้แจงแผนการดำเนินงาน  ด้านนโยบายและแผน ประจำปีงบประมาณ พ.ศ. 2569 ระหว่างวันที่ 17 – 19 พฤศจิกายน 2568     ณ โรงแรมรอยัลริเวอร์ กรุงเทพมหานคร</v>
      </c>
      <c r="C343" s="56" t="str">
        <f>+[2]ระบบการควบคุมฯ!C640</f>
        <v>ศธ 04002/ว48831 ลว. 17 พ.ย. 68 โอนครั้งที่ 79</v>
      </c>
      <c r="D343" s="123">
        <f>+[2]ระบบการควบคุมฯ!F640</f>
        <v>1200</v>
      </c>
      <c r="E343" s="124">
        <f>+[2]ระบบการควบคุมฯ!G640+[2]ระบบการควบคุมฯ!H640</f>
        <v>0</v>
      </c>
      <c r="F343" s="124"/>
      <c r="G343" s="124">
        <f>+[2]ระบบการควบคุมฯ!K640+[2]ระบบการควบคุมฯ!L640</f>
        <v>1200</v>
      </c>
      <c r="H343" s="124">
        <f>+D343-E343-F343-G343</f>
        <v>0</v>
      </c>
      <c r="I343" s="50" t="s">
        <v>15</v>
      </c>
    </row>
    <row r="344" spans="1:9" ht="74.400000000000006" x14ac:dyDescent="0.25">
      <c r="A344" s="144" t="str">
        <f>+[2]ระบบการควบคุมฯ!A641</f>
        <v>3.1.2</v>
      </c>
      <c r="B344" s="56" t="str">
        <f>+[2]ระบบการควบคุมฯ!B641</f>
        <v xml:space="preserve">ค่าใช้จ่ายสำหรับการจัดทำแผนบริหารจัดการโรงเรียนขยายโอกาสทางการศึกษา ระยะ 5 ปี (ปีการศึกษา 2569 – 2573)  </v>
      </c>
      <c r="C344" s="56" t="str">
        <f>+[2]ระบบการควบคุมฯ!C641</f>
        <v>ศธ 04002/ว50787 ลว.22 ธ.ค. 68 โอนครั้งที่ 161</v>
      </c>
      <c r="D344" s="123">
        <f>+[2]ระบบการควบคุมฯ!F641</f>
        <v>14000</v>
      </c>
      <c r="E344" s="124">
        <f>+[2]ระบบการควบคุมฯ!G641+[2]ระบบการควบคุมฯ!H641</f>
        <v>0</v>
      </c>
      <c r="F344" s="124"/>
      <c r="G344" s="124">
        <f>+[2]ระบบการควบคุมฯ!K641+[2]ระบบการควบคุมฯ!L641</f>
        <v>14000</v>
      </c>
      <c r="H344" s="124">
        <f>+D344-E344-F344-G344</f>
        <v>0</v>
      </c>
      <c r="I344" s="50" t="s">
        <v>15</v>
      </c>
    </row>
    <row r="345" spans="1:9" ht="93" x14ac:dyDescent="0.25">
      <c r="A345" s="144" t="str">
        <f>+[2]ระบบการควบคุมฯ!A642</f>
        <v>3.1.3</v>
      </c>
      <c r="B345" s="56" t="str">
        <f>+[2]ระบบการควบคุมฯ!B642</f>
        <v xml:space="preserve">ค่าใช้จ่ายในการดำเนินการขับเคลื่อนแผนบริหารจัดการโรงเรียนขยายโอกาสทางการศึกษา ระยะ 5 ปี (ปีการศึกษา 2569 – 2573)  </v>
      </c>
      <c r="C345" s="56" t="str">
        <f>+[2]ระบบการควบคุมฯ!C642</f>
        <v>ศธ 04002/ว2335 ลว.29 พค 69 โอนครั้งที่ 543</v>
      </c>
      <c r="D345" s="123">
        <f>+[2]ระบบการควบคุมฯ!F642</f>
        <v>19000</v>
      </c>
      <c r="E345" s="124">
        <f>+[2]ระบบการควบคุมฯ!G642+[2]ระบบการควบคุมฯ!H642</f>
        <v>0</v>
      </c>
      <c r="F345" s="124"/>
      <c r="G345" s="124">
        <f>+[2]ระบบการควบคุมฯ!K642+[2]ระบบการควบคุมฯ!L642</f>
        <v>19000</v>
      </c>
      <c r="H345" s="124">
        <f>+D345-E345-F345-G345</f>
        <v>0</v>
      </c>
      <c r="I345" s="51" t="s">
        <v>15</v>
      </c>
    </row>
    <row r="346" spans="1:9" ht="130.19999999999999" hidden="1" x14ac:dyDescent="0.25">
      <c r="A346" s="144" t="str">
        <f>+[2]ระบบการควบคุมฯ!A643</f>
        <v>3.1.3.1</v>
      </c>
      <c r="B346" s="56" t="str">
        <f>+[2]ระบบการควบคุมฯ!B643</f>
        <v xml:space="preserve">ค่าใช้จ่ายในการเดินทางเข้าร่วมการประชุมสัมมนาทางวิชาการและแลกเปลี่ยนเรียนรู้ การขับเคลื่อนเพื่อยกระดับสมรรถนะความฉลลาดรู้ของผู้เรียน ระหว่างวันที่ 18-20 กรกฎาคม 2568 ณ โรงแรมเอวาน่า กรุงเทพมหานคร  </v>
      </c>
      <c r="C346" s="56" t="str">
        <f>+[2]ระบบการควบคุมฯ!C643</f>
        <v>ศธ 04002/ว40620 ลว.17 ก.ค. 68 โอนครั้งที่ 709</v>
      </c>
      <c r="D346" s="123">
        <f>+[2]ระบบการควบคุมฯ!F643</f>
        <v>0</v>
      </c>
      <c r="E346" s="124">
        <f>+[2]ระบบการควบคุมฯ!G643+[2]ระบบการควบคุมฯ!H643</f>
        <v>0</v>
      </c>
      <c r="F346" s="124"/>
      <c r="G346" s="124">
        <f>+[2]ระบบการควบคุมฯ!K643+[2]ระบบการควบคุมฯ!L643</f>
        <v>0</v>
      </c>
      <c r="H346" s="124">
        <f>+D346-E346-F346-G346</f>
        <v>0</v>
      </c>
      <c r="I346" s="51" t="s">
        <v>16</v>
      </c>
    </row>
    <row r="347" spans="1:9" ht="37.200000000000003" hidden="1" x14ac:dyDescent="0.25">
      <c r="A347" s="119">
        <f>+[2]ระบบการควบคุมฯ!A644</f>
        <v>4</v>
      </c>
      <c r="B347" s="61" t="str">
        <f>+[2]ระบบการควบคุมฯ!B644</f>
        <v>กิจกรรมพัฒนาการจัดการศึกษาโรงเรียนที่ตั้งในพื้นที่ลักษณะพิเศษ</v>
      </c>
      <c r="C347" s="133" t="str">
        <f>+[2]ระบบการควบคุมฯ!C644</f>
        <v>20004 68 00017 00000</v>
      </c>
      <c r="D347" s="120">
        <f>+D348</f>
        <v>0</v>
      </c>
      <c r="E347" s="141">
        <f>+E348</f>
        <v>0</v>
      </c>
      <c r="F347" s="141">
        <f>+F348</f>
        <v>0</v>
      </c>
      <c r="G347" s="141">
        <f>+G348</f>
        <v>0</v>
      </c>
      <c r="H347" s="141">
        <f>+H348</f>
        <v>0</v>
      </c>
      <c r="I347" s="49"/>
    </row>
    <row r="348" spans="1:9" ht="18.600000000000001" x14ac:dyDescent="0.25">
      <c r="A348" s="125"/>
      <c r="B348" s="107" t="str">
        <f>+[2]ระบบการควบคุมฯ!B645</f>
        <v xml:space="preserve"> งบดำเนินงาน 68112xx</v>
      </c>
      <c r="C348" s="63" t="str">
        <f>+[2]ระบบการควบคุมฯ!C645</f>
        <v xml:space="preserve">20004 42006700 2000000 </v>
      </c>
      <c r="D348" s="126">
        <f>SUM(D349:D350)</f>
        <v>0</v>
      </c>
      <c r="E348" s="126">
        <f>SUM(E349:E350)</f>
        <v>0</v>
      </c>
      <c r="F348" s="126">
        <f>SUM(F349:F350)</f>
        <v>0</v>
      </c>
      <c r="G348" s="126">
        <f>SUM(G349:G350)</f>
        <v>0</v>
      </c>
      <c r="H348" s="126">
        <f>SUM(H349:H350)</f>
        <v>0</v>
      </c>
      <c r="I348" s="48"/>
    </row>
    <row r="349" spans="1:9" ht="148.80000000000001" hidden="1" x14ac:dyDescent="0.25">
      <c r="A349" s="122">
        <f>+[2]ระบบการควบคุมฯ!A646</f>
        <v>4.0999999999999996</v>
      </c>
      <c r="B349" s="145" t="str">
        <f>+[2]ระบบการควบคุมฯ!B646</f>
        <v>ค่าใช้จ่ายการเดินทางเข้าร่วมประชุมเชิงปฏิบัติการพัฒนาบุคลากรด้านระบบสารสนเทศ เพื่อการส่งเสริมการจัดการศึกษา วางแผนและสนับสนุนการบริหารงบประมาณปีการศึกษา 2567 ระหว่างวันที่ 20-24 พฤษภาคม 2567 ณ โรงแรมริเวอร์ไซต์ กรุงเทพมหานคร</v>
      </c>
      <c r="C349" s="56" t="str">
        <f>+[2]ระบบการควบคุมฯ!C646</f>
        <v>ศธ 04002/ว2091 ลว.28 พค 67 โอนครั้งที่ 60</v>
      </c>
      <c r="D349" s="123"/>
      <c r="E349" s="124"/>
      <c r="F349" s="124"/>
      <c r="G349" s="124"/>
      <c r="H349" s="124">
        <f>+D349-E349-F349-G349</f>
        <v>0</v>
      </c>
      <c r="I349" s="143" t="s">
        <v>116</v>
      </c>
    </row>
    <row r="350" spans="1:9" ht="18.600000000000001" hidden="1" x14ac:dyDescent="0.25">
      <c r="A350" s="122"/>
      <c r="B350" s="56"/>
      <c r="C350" s="56"/>
      <c r="D350" s="123"/>
      <c r="E350" s="124"/>
      <c r="F350" s="124"/>
      <c r="G350" s="124"/>
      <c r="H350" s="124"/>
      <c r="I350" s="50"/>
    </row>
    <row r="351" spans="1:9" ht="37.200000000000003" x14ac:dyDescent="0.25">
      <c r="A351" s="489" t="str">
        <f>+[2]ระบบการควบคุมฯ!A650</f>
        <v>ง</v>
      </c>
      <c r="B351" s="490" t="str">
        <f>+[2]ระบบการควบคุมฯ!B650</f>
        <v>แผนงานพื้นฐานด้านการพัฒนาและเสริมสร้างศักยภาพทรัพยากรมนุษย์</v>
      </c>
      <c r="C351" s="490" t="str">
        <f>+[2]ระบบการควบคุมฯ!C650</f>
        <v xml:space="preserve">20004 3700 </v>
      </c>
      <c r="D351" s="492">
        <f>+D352+D362</f>
        <v>3211886</v>
      </c>
      <c r="E351" s="492">
        <f t="shared" ref="E351:H351" si="92">+E352+E362</f>
        <v>59992</v>
      </c>
      <c r="F351" s="492">
        <f t="shared" si="92"/>
        <v>0</v>
      </c>
      <c r="G351" s="492">
        <f t="shared" si="92"/>
        <v>3151894</v>
      </c>
      <c r="H351" s="492">
        <f t="shared" si="92"/>
        <v>0</v>
      </c>
      <c r="I351" s="494"/>
    </row>
    <row r="352" spans="1:9" ht="37.200000000000003" x14ac:dyDescent="0.25">
      <c r="A352" s="117" t="str">
        <f>+[5]งบสพฐ!A153</f>
        <v>3.10.3.1</v>
      </c>
      <c r="B352" s="127" t="str">
        <f>+[2]ระบบการควบคุมฯ!B653</f>
        <v xml:space="preserve">ผลผลิตผู้จบการศึกษาก่อนประถมศึกษา </v>
      </c>
      <c r="C352" s="146" t="str">
        <f>+[2]ระบบการควบคุมฯ!C654</f>
        <v>20004 3720 1000 2000000</v>
      </c>
      <c r="D352" s="118">
        <f>+D353</f>
        <v>0</v>
      </c>
      <c r="E352" s="118">
        <f t="shared" ref="E352:H353" si="93">+E353</f>
        <v>0</v>
      </c>
      <c r="F352" s="118">
        <f t="shared" si="93"/>
        <v>0</v>
      </c>
      <c r="G352" s="118">
        <f t="shared" si="93"/>
        <v>0</v>
      </c>
      <c r="H352" s="118">
        <f t="shared" si="93"/>
        <v>0</v>
      </c>
      <c r="I352" s="118"/>
    </row>
    <row r="353" spans="1:9" ht="18.600000000000001" x14ac:dyDescent="0.25">
      <c r="A353" s="125"/>
      <c r="B353" s="107" t="str">
        <f>+[2]ระบบการควบคุมฯ!B651</f>
        <v xml:space="preserve"> งบดำเนินงาน 69112xx</v>
      </c>
      <c r="C353" s="63"/>
      <c r="D353" s="126">
        <f>+D354</f>
        <v>0</v>
      </c>
      <c r="E353" s="126">
        <f t="shared" si="93"/>
        <v>0</v>
      </c>
      <c r="F353" s="126">
        <f t="shared" si="93"/>
        <v>0</v>
      </c>
      <c r="G353" s="126">
        <f t="shared" si="93"/>
        <v>0</v>
      </c>
      <c r="H353" s="126">
        <f t="shared" si="93"/>
        <v>0</v>
      </c>
      <c r="I353" s="48"/>
    </row>
    <row r="354" spans="1:9" ht="18.600000000000001" x14ac:dyDescent="0.25">
      <c r="A354" s="147">
        <f>+[2]ระบบการควบคุมฯ!A697</f>
        <v>1</v>
      </c>
      <c r="B354" s="148" t="str">
        <f>+[2]ระบบการควบคุมฯ!B697</f>
        <v>งบสพฐ.</v>
      </c>
      <c r="C354" s="149"/>
      <c r="D354" s="150">
        <f>+D355+D358</f>
        <v>0</v>
      </c>
      <c r="E354" s="150">
        <f>+E355+E358</f>
        <v>0</v>
      </c>
      <c r="F354" s="150">
        <f>+F355+F358</f>
        <v>0</v>
      </c>
      <c r="G354" s="150">
        <f>+G355+G358</f>
        <v>0</v>
      </c>
      <c r="H354" s="150">
        <f>+H355+H358</f>
        <v>0</v>
      </c>
      <c r="I354" s="52"/>
    </row>
    <row r="355" spans="1:9" ht="37.200000000000003" x14ac:dyDescent="0.25">
      <c r="A355" s="119">
        <f>+[2]ระบบการควบคุมฯ!A658</f>
        <v>1.1000000000000001</v>
      </c>
      <c r="B355" s="61" t="str">
        <f>+[2]ระบบการควบคุมฯ!B658</f>
        <v xml:space="preserve">กิจกรรมการจัดการศึกษาก่อนประถมศึกษา  </v>
      </c>
      <c r="C355" s="133" t="str">
        <f>+[2]ระบบการควบคุมฯ!C658</f>
        <v>20004 68 05162 00000</v>
      </c>
      <c r="D355" s="120">
        <f>+D357</f>
        <v>0</v>
      </c>
      <c r="E355" s="120">
        <f>+E357</f>
        <v>0</v>
      </c>
      <c r="F355" s="120">
        <f>+F357</f>
        <v>0</v>
      </c>
      <c r="G355" s="120">
        <f>+G357</f>
        <v>0</v>
      </c>
      <c r="H355" s="120">
        <f>+H357</f>
        <v>0</v>
      </c>
      <c r="I355" s="49"/>
    </row>
    <row r="356" spans="1:9" ht="18.600000000000001" x14ac:dyDescent="0.25">
      <c r="A356" s="125"/>
      <c r="B356" s="107" t="str">
        <f>+[2]ระบบการควบคุมฯ!B660</f>
        <v xml:space="preserve"> งบดำเนินงาน 69112xx</v>
      </c>
      <c r="C356" s="93">
        <f>+[2]ระบบการควบคุมฯ!C734</f>
        <v>0</v>
      </c>
      <c r="D356" s="126">
        <f>+D357</f>
        <v>0</v>
      </c>
      <c r="E356" s="126">
        <f t="shared" ref="E356:H358" si="94">+E357</f>
        <v>0</v>
      </c>
      <c r="F356" s="126">
        <f t="shared" si="94"/>
        <v>0</v>
      </c>
      <c r="G356" s="126">
        <f t="shared" si="94"/>
        <v>0</v>
      </c>
      <c r="H356" s="126">
        <f t="shared" si="94"/>
        <v>0</v>
      </c>
      <c r="I356" s="48"/>
    </row>
    <row r="357" spans="1:9" ht="18.600000000000001" x14ac:dyDescent="0.25">
      <c r="A357" s="151"/>
      <c r="B357" s="152"/>
      <c r="C357" s="152">
        <f>+[2]ระบบการควบคุมฯ!C698</f>
        <v>0</v>
      </c>
      <c r="D357" s="124">
        <f>+[2]ระบบการควบคุมฯ!F698</f>
        <v>0</v>
      </c>
      <c r="E357" s="124">
        <f>+[2]ระบบการควบคุมฯ!G698+[2]ระบบการควบคุมฯ!H698</f>
        <v>0</v>
      </c>
      <c r="F357" s="124">
        <f>+[2]ระบบการควบคุมฯ!I698+[2]ระบบการควบคุมฯ!J698</f>
        <v>0</v>
      </c>
      <c r="G357" s="124">
        <f>+[2]ระบบการควบคุมฯ!K698+[2]ระบบการควบคุมฯ!L698</f>
        <v>0</v>
      </c>
      <c r="H357" s="124">
        <f>+D357-E357-F357-G357</f>
        <v>0</v>
      </c>
      <c r="I357" s="51"/>
    </row>
    <row r="358" spans="1:9" ht="55.8" x14ac:dyDescent="0.25">
      <c r="A358" s="119">
        <f>+[2]ระบบการควบคุมฯ!A736</f>
        <v>1.2</v>
      </c>
      <c r="B358" s="61" t="str">
        <f>+[2]ระบบการควบคุมฯ!B736</f>
        <v xml:space="preserve">กิจกรรมการยกระดับคุณภาพการศึกษาตามแนวทางโครงการบ้านนักวิทยาศาสตร์น้อย  ประเทศไทย </v>
      </c>
      <c r="C358" s="133" t="str">
        <f>+[2]ระบบการควบคุมฯ!C736</f>
        <v>20004 67 00080  00000</v>
      </c>
      <c r="D358" s="120">
        <f>+D359</f>
        <v>0</v>
      </c>
      <c r="E358" s="120">
        <f t="shared" si="94"/>
        <v>0</v>
      </c>
      <c r="F358" s="120">
        <f t="shared" si="94"/>
        <v>0</v>
      </c>
      <c r="G358" s="120">
        <f t="shared" si="94"/>
        <v>0</v>
      </c>
      <c r="H358" s="120">
        <f t="shared" si="94"/>
        <v>0</v>
      </c>
      <c r="I358" s="49"/>
    </row>
    <row r="359" spans="1:9" ht="18.600000000000001" x14ac:dyDescent="0.25">
      <c r="A359" s="125"/>
      <c r="B359" s="107" t="str">
        <f>+[2]ระบบการควบคุมฯ!B737</f>
        <v xml:space="preserve"> งบดำเนินงาน 69112xx</v>
      </c>
      <c r="C359" s="63" t="str">
        <f>+[2]ระบบการควบคุมฯ!C737</f>
        <v>20004 3720 1000 2000000</v>
      </c>
      <c r="D359" s="126">
        <f>SUM(D360:D361)</f>
        <v>0</v>
      </c>
      <c r="E359" s="126">
        <f t="shared" ref="E359:H359" si="95">SUM(E360:E361)</f>
        <v>0</v>
      </c>
      <c r="F359" s="126">
        <f t="shared" si="95"/>
        <v>0</v>
      </c>
      <c r="G359" s="126">
        <f t="shared" si="95"/>
        <v>0</v>
      </c>
      <c r="H359" s="126">
        <f t="shared" si="95"/>
        <v>0</v>
      </c>
      <c r="I359" s="48"/>
    </row>
    <row r="360" spans="1:9" ht="148.80000000000001" hidden="1" x14ac:dyDescent="0.25">
      <c r="A360" s="122" t="str">
        <f>+[2]ระบบการควบคุมฯ!A738</f>
        <v>1.2.1</v>
      </c>
      <c r="B360" s="38" t="str">
        <f>+[2]ระบบการควบคุมฯ!B738</f>
        <v>ค่าใช้จ่ายในการนิเทศ ติดตาม และประเมินผล 5,000 บาท เพื่อขอรับตราพระราชทาน “บ้านนักวิทยาศาสตร์น้อย ประเทศไทย” ระดับปฐมวัย โครงการบ้านนักวิทยาศาสตร์น้อย ประเทศไทย ระดับปฐมวัยและระดับประถมศึกษา  5,000 บาท</v>
      </c>
      <c r="C360" s="38" t="str">
        <f>+[2]ระบบการควบคุมฯ!C738</f>
        <v>ที่ ศธ04002/ว5680 ลว 20 ธค 66 ครั้งที่ 100</v>
      </c>
      <c r="D360" s="123"/>
      <c r="E360" s="124"/>
      <c r="F360" s="124"/>
      <c r="G360" s="124"/>
      <c r="H360" s="124">
        <f>+D360-E360-F360-G360</f>
        <v>0</v>
      </c>
      <c r="I360" s="59" t="s">
        <v>110</v>
      </c>
    </row>
    <row r="361" spans="1:9" ht="167.4" hidden="1" x14ac:dyDescent="0.25">
      <c r="A361" s="122" t="str">
        <f>+[2]ระบบการควบคุมฯ!A739</f>
        <v>1.2.2</v>
      </c>
      <c r="B361" s="38" t="str">
        <f>+[2]ระบบการควบคุมฯ!B739</f>
        <v xml:space="preserve">ค่าใช้จ่ายเข้าร่วมประชุมเชิงปฏิบัติการสรุปผลการประเมินโรงเรียนเพื่อรับตราพระราชทาน “บ้านนักวิทยาศาสตร์น้อยประเทศไทย” ประจำปีการศึกษา 2566 ระหว่างวันที่ 30 กรกฎาคม – 5 สิงหาคม 2567 ณ โรงแรมเอเชียแอร์พอร์ท (ดอนเมือง) จังหวัดปทุมธานี     </v>
      </c>
      <c r="C361" s="38" t="str">
        <f>+[2]ระบบการควบคุมฯ!C739</f>
        <v>ที่ ศธ04002/ว3094 ลว 18 กค 67 ครั้งที่ 230</v>
      </c>
      <c r="D361" s="123"/>
      <c r="E361" s="124"/>
      <c r="F361" s="124"/>
      <c r="G361" s="124"/>
      <c r="H361" s="124">
        <f>+D361-E361-F361-G361</f>
        <v>0</v>
      </c>
      <c r="I361" s="153" t="s">
        <v>117</v>
      </c>
    </row>
    <row r="362" spans="1:9" ht="37.200000000000003" x14ac:dyDescent="0.25">
      <c r="A362" s="495">
        <f>+[2]ระบบการควบคุมฯ!A744</f>
        <v>0</v>
      </c>
      <c r="B362" s="127" t="str">
        <f>+[2]ระบบการควบคุมฯ!B744</f>
        <v>ผลผลิตผู้จบการศึกษาขั้นพื้นฐาน</v>
      </c>
      <c r="C362" s="154" t="str">
        <f>+[2]ระบบการควบคุมฯ!C744</f>
        <v>20004 3720 1000 2000000</v>
      </c>
      <c r="D362" s="118">
        <f>+D363+D367+D375+D379+D381+D398+D402+D409+D413+D421+D443+D448+D450+D456+D467+D478+D486+D492</f>
        <v>3211886</v>
      </c>
      <c r="E362" s="118">
        <f t="shared" ref="E362:H362" si="96">+E363+E367+E375+E379+E381+E398+E402+E409+E413+E421+E443+E448+E450+E456+E467+E478+E486+E492</f>
        <v>59992</v>
      </c>
      <c r="F362" s="118">
        <f t="shared" si="96"/>
        <v>0</v>
      </c>
      <c r="G362" s="118">
        <f t="shared" si="96"/>
        <v>3151894</v>
      </c>
      <c r="H362" s="118">
        <f t="shared" si="96"/>
        <v>0</v>
      </c>
      <c r="I362" s="118"/>
    </row>
    <row r="363" spans="1:9" ht="55.8" x14ac:dyDescent="0.25">
      <c r="A363" s="119">
        <f>+[2]ระบบการควบคุมฯ!A750</f>
        <v>1.1000000000000001</v>
      </c>
      <c r="B363" s="61" t="str">
        <f>+[2]ระบบการควบคุมฯ!B750</f>
        <v>กิจกรรมการยกระดับคุณภาพการศึกษาตามแนวทางโครงการบ้านนักวิทยาศาสตร์น้อยประเทศไทย</v>
      </c>
      <c r="C363" s="155" t="str">
        <f>+[2]ระบบการควบคุมฯ!C750</f>
        <v>20004 69 00080 00000</v>
      </c>
      <c r="D363" s="120">
        <f>+D364</f>
        <v>0</v>
      </c>
      <c r="E363" s="120">
        <f t="shared" ref="E363:H363" si="97">+E364</f>
        <v>0</v>
      </c>
      <c r="F363" s="120">
        <f t="shared" si="97"/>
        <v>0</v>
      </c>
      <c r="G363" s="120">
        <f t="shared" si="97"/>
        <v>0</v>
      </c>
      <c r="H363" s="120">
        <f t="shared" si="97"/>
        <v>0</v>
      </c>
      <c r="I363" s="49"/>
    </row>
    <row r="364" spans="1:9" ht="18.600000000000001" x14ac:dyDescent="0.25">
      <c r="A364" s="125"/>
      <c r="B364" s="107" t="str">
        <f>+[2]ระบบการควบคุมฯ!B737</f>
        <v xml:space="preserve"> งบดำเนินงาน 69112xx</v>
      </c>
      <c r="C364" s="93" t="str">
        <f>+[2]ระบบการควบคุมฯ!C737</f>
        <v>20004 3720 1000 2000000</v>
      </c>
      <c r="D364" s="126">
        <f>SUM(D365:D366)</f>
        <v>0</v>
      </c>
      <c r="E364" s="126">
        <f t="shared" ref="E364:H364" si="98">SUM(E365:E366)</f>
        <v>0</v>
      </c>
      <c r="F364" s="126">
        <f t="shared" si="98"/>
        <v>0</v>
      </c>
      <c r="G364" s="126">
        <f t="shared" si="98"/>
        <v>0</v>
      </c>
      <c r="H364" s="126">
        <f t="shared" si="98"/>
        <v>0</v>
      </c>
      <c r="I364" s="48"/>
    </row>
    <row r="365" spans="1:9" ht="241.8" hidden="1" x14ac:dyDescent="0.25">
      <c r="A365" s="166" t="str">
        <f>+[2]ระบบการควบคุมฯ!A752</f>
        <v>1.1.1</v>
      </c>
      <c r="B365" s="38" t="str">
        <f>+[2]ระบบการควบคุมฯ!B752</f>
        <v xml:space="preserve">เพื่อเป็นค่าใช้จ่ายในการเดินทางของคณะทำงานและผู้เข้าร่วมการอบรมเชิงปฏิบัติการขั้นพื้นฐานพัฒนาผู้นำเครือข่ายท้องถิ่น (Local Network ; LN) และวิทยาศาสตร์เครือข่ายท้องถิ่น (Local Trainer ; LT) ทดแทนผู้เกษียณอายุ ลาออก เปลี่ยนสายงาน โครงการบ้านนักวิทยาศาสตร์น้อย ประเทศไทย ระดับปฐมวัยและระดับประถมศึกษา ระหว่างวันที่ 19 – 22 ธันวาคม 2567 ณ โรงแรมรอยัลซิตี้ กรุงเทพมหานคร </v>
      </c>
      <c r="C365" s="38" t="str">
        <f>+[2]ระบบการควบคุมฯ!C752</f>
        <v>ที่ ศธ04002/ว5967 ลว 11 ธค 67 ครั้งที่ 119</v>
      </c>
      <c r="D365" s="441">
        <f>+[2]ระบบการควบคุมฯ!F752</f>
        <v>0</v>
      </c>
      <c r="E365" s="124">
        <f>+[2]ระบบการควบคุมฯ!G752+[2]ระบบการควบคุมฯ!H752</f>
        <v>0</v>
      </c>
      <c r="F365" s="123">
        <f>+[2]ระบบการควบคุมฯ!I752+[2]ระบบการควบคุมฯ!J752</f>
        <v>0</v>
      </c>
      <c r="G365" s="124">
        <f>+[2]ระบบการควบคุมฯ!K752+[2]ระบบการควบคุมฯ!L752</f>
        <v>0</v>
      </c>
      <c r="H365" s="123">
        <f>+D365-E365-F365-G365</f>
        <v>0</v>
      </c>
      <c r="I365" s="388" t="s">
        <v>42</v>
      </c>
    </row>
    <row r="366" spans="1:9" ht="130.19999999999999" hidden="1" x14ac:dyDescent="0.25">
      <c r="A366" s="166" t="str">
        <f>+[2]ระบบการควบคุมฯ!A753</f>
        <v>1.1.2</v>
      </c>
      <c r="B366" s="38" t="str">
        <f>+[2]ระบบการควบคุมฯ!B753</f>
        <v xml:space="preserve">ค่าใช้จ่ายในการเดินทางและค่าเบี้ยเลี้ยงคณะทำงานเพื่อเข้าร่วมการประชุมเชิงปฏิบัติการสรุปผล  การประเมินโรงเรียนเพื่อรับตราพระราชทาน “บ้านนักวิทยาศาสตร์น้อย ประเทศไทย” ประจำปีการศึกษา 2567 </v>
      </c>
      <c r="C366" s="38" t="str">
        <f>+[2]ระบบการควบคุมฯ!C753</f>
        <v>ที่ ศธ04002/ว2449 ลว 6 มิ.ย. 68 ครั้งที่ 560</v>
      </c>
      <c r="D366" s="441">
        <f>+[2]ระบบการควบคุมฯ!F753</f>
        <v>0</v>
      </c>
      <c r="E366" s="124">
        <f>+[2]ระบบการควบคุมฯ!G753+[2]ระบบการควบคุมฯ!H753</f>
        <v>0</v>
      </c>
      <c r="F366" s="123">
        <f>+[2]ระบบการควบคุมฯ!I753+[2]ระบบการควบคุมฯ!J753</f>
        <v>0</v>
      </c>
      <c r="G366" s="124">
        <f>+[2]ระบบการควบคุมฯ!K753+[2]ระบบการควบคุมฯ!L753</f>
        <v>0</v>
      </c>
      <c r="H366" s="123">
        <f>+D366-E366-F366-G366</f>
        <v>0</v>
      </c>
      <c r="I366" s="51" t="s">
        <v>185</v>
      </c>
    </row>
    <row r="367" spans="1:9" ht="37.200000000000003" x14ac:dyDescent="0.25">
      <c r="A367" s="119">
        <f>+[2]ระบบการควบคุมฯ!A755</f>
        <v>1.2</v>
      </c>
      <c r="B367" s="61" t="str">
        <f>+[2]ระบบการควบคุมฯ!B755</f>
        <v>กิจกรรมการสนับสนุนการศึกษาขั้นพื้นฐาน</v>
      </c>
      <c r="C367" s="155" t="str">
        <f>+[2]ระบบการควบคุมฯ!C755</f>
        <v>20004 69 00146 00000</v>
      </c>
      <c r="D367" s="120">
        <f>+D368</f>
        <v>1384404</v>
      </c>
      <c r="E367" s="120">
        <f t="shared" ref="E367:H367" si="99">+E368</f>
        <v>0</v>
      </c>
      <c r="F367" s="120">
        <f t="shared" si="99"/>
        <v>0</v>
      </c>
      <c r="G367" s="120">
        <f t="shared" si="99"/>
        <v>1384404</v>
      </c>
      <c r="H367" s="120">
        <f t="shared" si="99"/>
        <v>0</v>
      </c>
      <c r="I367" s="49"/>
    </row>
    <row r="368" spans="1:9" ht="18.600000000000001" x14ac:dyDescent="0.25">
      <c r="A368" s="125"/>
      <c r="B368" s="107" t="str">
        <f>+[2]ระบบการควบคุมฯ!B756</f>
        <v xml:space="preserve"> งบดำเนินงาน 69112xx </v>
      </c>
      <c r="C368" s="93" t="str">
        <f>+[2]ระบบการควบคุมฯ!C756</f>
        <v>20004 3720 1000 2000000</v>
      </c>
      <c r="D368" s="126">
        <f>SUM(D369:D374)</f>
        <v>1384404</v>
      </c>
      <c r="E368" s="126">
        <f t="shared" ref="E368:H368" si="100">SUM(E369:E374)</f>
        <v>0</v>
      </c>
      <c r="F368" s="126">
        <f t="shared" si="100"/>
        <v>0</v>
      </c>
      <c r="G368" s="126">
        <f t="shared" si="100"/>
        <v>1384404</v>
      </c>
      <c r="H368" s="126">
        <f t="shared" si="100"/>
        <v>0</v>
      </c>
      <c r="I368" s="48"/>
    </row>
    <row r="369" spans="1:9" ht="37.200000000000003" x14ac:dyDescent="0.25">
      <c r="A369" s="166" t="str">
        <f>+[2]ระบบการควบคุมฯ!A757</f>
        <v>1.2.1</v>
      </c>
      <c r="B369" s="38" t="str">
        <f>+[2]ระบบการควบคุมฯ!B757</f>
        <v xml:space="preserve">ค่าเช่าใช้บริการสัญญาณอินเทอร์เน็ต </v>
      </c>
      <c r="C369" s="158">
        <f>+[2]ระบบการควบคุมฯ!C757</f>
        <v>0</v>
      </c>
      <c r="D369" s="123">
        <f>+[2]ระบบการควบคุมฯ!F757</f>
        <v>1298604</v>
      </c>
      <c r="E369" s="123">
        <f>+[2]ระบบการควบคุมฯ!G757+[2]ระบบการควบคุมฯ!H757</f>
        <v>0</v>
      </c>
      <c r="F369" s="123">
        <f>+[2]ระบบการควบคุมฯ!I757+[2]ระบบการควบคุมฯ!J757</f>
        <v>0</v>
      </c>
      <c r="G369" s="123">
        <f>+[2]ระบบการควบคุมฯ!K757+[2]ระบบการควบคุมฯ!L757</f>
        <v>1298604</v>
      </c>
      <c r="H369" s="123">
        <f t="shared" ref="H369:H374" si="101">+D369-E369-F369-G369</f>
        <v>0</v>
      </c>
      <c r="I369" s="60" t="s">
        <v>14</v>
      </c>
    </row>
    <row r="370" spans="1:9" ht="55.8" x14ac:dyDescent="0.25">
      <c r="A370" s="335" t="str">
        <f>+[2]ระบบการควบคุมฯ!A758</f>
        <v>1)</v>
      </c>
      <c r="B370" s="38" t="str">
        <f>+[2]ระบบการควบคุมฯ!B758</f>
        <v xml:space="preserve">ค่าเช่าใช้บริการสัญญาณอินเทอร์เน็ต 6 เดือน (ตุลาคม 2568 – มีนาคม 2569)   649,302.-บาท </v>
      </c>
      <c r="C370" s="38" t="str">
        <f>+[2]ระบบการควบคุมฯ!C758</f>
        <v>ศธ 04002/ว1923   ลว. 4 ก.พ. 69/ โอนครั้งที่ 277</v>
      </c>
      <c r="D370" s="123">
        <f>+[2]ระบบการควบคุมฯ!F758</f>
        <v>0</v>
      </c>
      <c r="E370" s="123">
        <f>+[2]ระบบการควบคุมฯ!G758+[2]ระบบการควบคุมฯ!H758</f>
        <v>0</v>
      </c>
      <c r="F370" s="123">
        <f>+[2]ระบบการควบคุมฯ!I758+[2]ระบบการควบคุมฯ!J758</f>
        <v>0</v>
      </c>
      <c r="G370" s="123">
        <f>+[2]ระบบการควบคุมฯ!K758+[2]ระบบการควบคุมฯ!L758</f>
        <v>0</v>
      </c>
      <c r="H370" s="123">
        <f t="shared" si="101"/>
        <v>0</v>
      </c>
      <c r="I370" s="60"/>
    </row>
    <row r="371" spans="1:9" ht="55.8" x14ac:dyDescent="0.25">
      <c r="A371" s="335" t="str">
        <f>+[2]ระบบการควบคุมฯ!A759</f>
        <v>2)</v>
      </c>
      <c r="B371" s="38" t="str">
        <f>+[2]ระบบการควบคุมฯ!B759</f>
        <v>ค่าเช่าใช้บริการสัญญาณอินเทอร์เน็ต  3 เดือน ก.ค. 69 - ก.ย. 69) 324,651 บาท</v>
      </c>
      <c r="C371" s="38" t="str">
        <f>+[2]ระบบการควบคุมฯ!C759</f>
        <v>ศธ 04002/ว7214 ลว. 30 เม.ย.69 โอนครั้งที่ 489</v>
      </c>
      <c r="D371" s="123">
        <f>+[2]ระบบการควบคุมฯ!F759</f>
        <v>0</v>
      </c>
      <c r="E371" s="123">
        <f>+[2]ระบบการควบคุมฯ!G759+[2]ระบบการควบคุมฯ!H759</f>
        <v>0</v>
      </c>
      <c r="F371" s="123">
        <f>+[2]ระบบการควบคุมฯ!I759+[2]ระบบการควบคุมฯ!J759</f>
        <v>0</v>
      </c>
      <c r="G371" s="123">
        <f>+[2]ระบบการควบคุมฯ!K759+[2]ระบบการควบคุมฯ!L759</f>
        <v>0</v>
      </c>
      <c r="H371" s="123">
        <f t="shared" si="101"/>
        <v>0</v>
      </c>
      <c r="I371" s="60"/>
    </row>
    <row r="372" spans="1:9" ht="74.400000000000006" x14ac:dyDescent="0.25">
      <c r="A372" s="335" t="str">
        <f>+[2]ระบบการควบคุมฯ!A761</f>
        <v>1.2.2</v>
      </c>
      <c r="B372" s="38" t="str">
        <f>+[2]ระบบการควบคุมฯ!B761</f>
        <v xml:space="preserve">ค่าใช้จ่ายสำหรับดำเนินการรับนักเรียน สังกัดสำนักงานคณะกรรมการการศึกษาขั้นพื้นฐาน ปีการศึกษา 2569 </v>
      </c>
      <c r="C372" s="38" t="str">
        <f>+[2]ระบบการควบคุมฯ!C761</f>
        <v>ศธ 04002/ว2323 ลว. 11 ก.พ.69 โอนครั้งที่ 292</v>
      </c>
      <c r="D372" s="123">
        <f>+[2]ระบบการควบคุมฯ!F761</f>
        <v>10000</v>
      </c>
      <c r="E372" s="123">
        <f>+[2]ระบบการควบคุมฯ!G761+[2]ระบบการควบคุมฯ!H761</f>
        <v>0</v>
      </c>
      <c r="F372" s="123">
        <f>+[2]ระบบการควบคุมฯ!I761+[2]ระบบการควบคุมฯ!J761</f>
        <v>0</v>
      </c>
      <c r="G372" s="123">
        <f>+[2]ระบบการควบคุมฯ!K761+[2]ระบบการควบคุมฯ!L761</f>
        <v>10000</v>
      </c>
      <c r="H372" s="123">
        <f t="shared" si="101"/>
        <v>0</v>
      </c>
      <c r="I372" s="60" t="s">
        <v>12</v>
      </c>
    </row>
    <row r="373" spans="1:9" ht="130.19999999999999" x14ac:dyDescent="0.25">
      <c r="A373" s="335" t="str">
        <f>+[2]ระบบการควบคุมฯ!A762</f>
        <v>1.2.3</v>
      </c>
      <c r="B373" s="38" t="str">
        <f>+[2]ระบบการควบคุมฯ!B762</f>
        <v>ค่าใช้จ่ายในการเดินทางของคณะทำงานที่เข้าร่วมประชุมโครงการปฐมนิเทศนักเรียนทุนการศึกษา เฉลิมราชกุมารี ระยะที่ 2 รุ่นที่ 9 ประจำปี 2569 ระหว่างวันที่ 19 – 22 เมษายน 2569 ณ โรงแรมริเวอร์ไซด์ กรุงเทพมหานคร</v>
      </c>
      <c r="C373" s="38" t="str">
        <f>+[2]ระบบการควบคุมฯ!C762</f>
        <v>ศธ 04002/ว9198 ลว. 2 มิ.ย. 69 โอนครั้งที่ 601</v>
      </c>
      <c r="D373" s="123">
        <f>+[2]ระบบการควบคุมฯ!F762</f>
        <v>800</v>
      </c>
      <c r="E373" s="123">
        <f>+[2]ระบบการควบคุมฯ!G762+[2]ระบบการควบคุมฯ!H762</f>
        <v>0</v>
      </c>
      <c r="F373" s="123">
        <f>+[2]ระบบการควบคุมฯ!I762+[2]ระบบการควบคุมฯ!J762</f>
        <v>0</v>
      </c>
      <c r="G373" s="123">
        <f>+[2]ระบบการควบคุมฯ!K762+[2]ระบบการควบคุมฯ!L762</f>
        <v>800</v>
      </c>
      <c r="H373" s="123">
        <f t="shared" si="101"/>
        <v>0</v>
      </c>
      <c r="I373" s="60" t="s">
        <v>12</v>
      </c>
    </row>
    <row r="374" spans="1:9" ht="111.6" x14ac:dyDescent="0.25">
      <c r="A374" s="335" t="str">
        <f>+[2]ระบบการควบคุมฯ!A763</f>
        <v>1.2.3</v>
      </c>
      <c r="B374" s="38" t="str">
        <f>+[2]ระบบการควบคุมฯ!B763</f>
        <v xml:space="preserve">ค่าใช้จ่ายในการดำเนินกงานของ อ.ก.ค.ศ. เขตพื้นที่การศึกษา การดำเนินการได้มาซึ่ง อ.ก.ค.ศ. เขตพื้นที่การศึกษา การดำเนินงานบริหารงานบุคคล และค่าบริหารจัดการสำนักงานเขตพื้นที่การศึกษา        </v>
      </c>
      <c r="C374" s="38" t="str">
        <f>+[2]ระบบการควบคุมฯ!C763</f>
        <v>ที่ ศธ ม4มม2/ว13680 ลว. 6 ส.ค. 69 โอนครั้งที่ 826</v>
      </c>
      <c r="D374" s="123">
        <f>+[2]ระบบการควบคุมฯ!F763</f>
        <v>75000</v>
      </c>
      <c r="E374" s="123">
        <f>+[2]ระบบการควบคุมฯ!G763+[2]ระบบการควบคุมฯ!H763</f>
        <v>0</v>
      </c>
      <c r="F374" s="123">
        <f>+[2]ระบบการควบคุมฯ!I763+[2]ระบบการควบคุมฯ!J763</f>
        <v>0</v>
      </c>
      <c r="G374" s="123">
        <f>+[2]ระบบการควบคุมฯ!K763+[2]ระบบการควบคุมฯ!L763</f>
        <v>75000</v>
      </c>
      <c r="H374" s="123">
        <f t="shared" si="101"/>
        <v>0</v>
      </c>
      <c r="I374" s="60" t="s">
        <v>17</v>
      </c>
    </row>
    <row r="375" spans="1:9" ht="37.200000000000003" x14ac:dyDescent="0.25">
      <c r="A375" s="119">
        <f>+[2]ระบบการควบคุมฯ!A764</f>
        <v>1.3</v>
      </c>
      <c r="B375" s="61" t="str">
        <f>+[2]ระบบการควบคุมฯ!B764</f>
        <v>กิจกรรมส่งเสริมการอ่าน</v>
      </c>
      <c r="C375" s="155" t="str">
        <f>+[2]ระบบการควบคุมฯ!C764</f>
        <v>20004 69 00147 00000</v>
      </c>
      <c r="D375" s="120">
        <f>+D376</f>
        <v>10000</v>
      </c>
      <c r="E375" s="120">
        <f t="shared" ref="E375:H375" si="102">+E376</f>
        <v>0</v>
      </c>
      <c r="F375" s="120">
        <f t="shared" si="102"/>
        <v>0</v>
      </c>
      <c r="G375" s="120">
        <f t="shared" si="102"/>
        <v>10000</v>
      </c>
      <c r="H375" s="120">
        <f t="shared" si="102"/>
        <v>0</v>
      </c>
      <c r="I375" s="49"/>
    </row>
    <row r="376" spans="1:9" ht="111.6" x14ac:dyDescent="0.25">
      <c r="A376" s="125"/>
      <c r="B376" s="107" t="str">
        <f>+[2]ระบบการควบคุมฯ!B766</f>
        <v>ค่าใช้จ่ายสำหรับดำเนินโครงการส่งเสริมการอ่านตามรอยพระราชจริยวัตร สมเด็จพระกนิษฐาธิราชเจ้ากรมสมเด็จพระเทพรัตนราชสุดาฯ สยามบรมราชกุมารี ปีงบประมาณ 2569</v>
      </c>
      <c r="C376" s="93" t="str">
        <f>+C359</f>
        <v>20004 3720 1000 2000000</v>
      </c>
      <c r="D376" s="126">
        <f>SUM(D377:D378)</f>
        <v>10000</v>
      </c>
      <c r="E376" s="126">
        <f t="shared" ref="E376:H376" si="103">SUM(E377:E378)</f>
        <v>0</v>
      </c>
      <c r="F376" s="126">
        <f t="shared" si="103"/>
        <v>0</v>
      </c>
      <c r="G376" s="126">
        <f t="shared" si="103"/>
        <v>10000</v>
      </c>
      <c r="H376" s="126">
        <f t="shared" si="103"/>
        <v>0</v>
      </c>
      <c r="I376" s="48"/>
    </row>
    <row r="377" spans="1:9" ht="18.600000000000001" x14ac:dyDescent="0.25">
      <c r="A377" s="122" t="str">
        <f>+[2]ระบบการควบคุมฯ!A767</f>
        <v>1.3.1</v>
      </c>
      <c r="B377" s="56">
        <f>+[2]ระบบการควบคุมฯ!B767</f>
        <v>0</v>
      </c>
      <c r="C377" s="56">
        <f>+[2]ระบบการควบคุมฯ!C767</f>
        <v>0</v>
      </c>
      <c r="D377" s="123">
        <f>+[2]ระบบการควบคุมฯ!F767</f>
        <v>0</v>
      </c>
      <c r="E377" s="124">
        <f>+[2]ระบบการควบคุมฯ!G767+[2]ระบบการควบคุมฯ!H767</f>
        <v>0</v>
      </c>
      <c r="F377" s="124">
        <f>+[2]ระบบการควบคุมฯ!I767+[2]ระบบการควบคุมฯ!J767</f>
        <v>0</v>
      </c>
      <c r="G377" s="124"/>
      <c r="H377" s="123">
        <f>+[2]ระบบการควบคุมฯ!J767</f>
        <v>0</v>
      </c>
      <c r="I377" s="51"/>
    </row>
    <row r="378" spans="1:9" ht="111.6" x14ac:dyDescent="0.25">
      <c r="A378" s="122" t="str">
        <f>+[2]ระบบการควบคุมฯ!A766</f>
        <v>1.3.1</v>
      </c>
      <c r="B378" s="56" t="str">
        <f>+[2]ระบบการควบคุมฯ!B766</f>
        <v>ค่าใช้จ่ายสำหรับดำเนินโครงการส่งเสริมการอ่านตามรอยพระราชจริยวัตร สมเด็จพระกนิษฐาธิราชเจ้ากรมสมเด็จพระเทพรัตนราชสุดาฯ สยามบรมราชกุมารี ปีงบประมาณ 2569</v>
      </c>
      <c r="C378" s="56" t="str">
        <f>+[2]ระบบการควบคุมฯ!C766</f>
        <v>ศธ04002/ว3738 ลว. 4 มี.ค. 69 ครั้งที่ 341</v>
      </c>
      <c r="D378" s="123">
        <f>+[2]ระบบการควบคุมฯ!F766</f>
        <v>10000</v>
      </c>
      <c r="E378" s="124">
        <f>+[2]ระบบการควบคุมฯ!G766+[2]ระบบการควบคุมฯ!H766</f>
        <v>0</v>
      </c>
      <c r="F378" s="124">
        <f>+[2]ระบบการควบคุมฯ!I766+[2]ระบบการควบคุมฯ!J766</f>
        <v>0</v>
      </c>
      <c r="G378" s="124">
        <f>+[2]ระบบการควบคุมฯ!K766+[2]ระบบการควบคุมฯ!L766</f>
        <v>10000</v>
      </c>
      <c r="H378" s="124">
        <f t="shared" ref="H378" si="104">+D378-E378-F378-G378</f>
        <v>0</v>
      </c>
      <c r="I378" s="51" t="s">
        <v>42</v>
      </c>
    </row>
    <row r="379" spans="1:9" ht="37.200000000000003" x14ac:dyDescent="0.25">
      <c r="A379" s="156">
        <f>+[2]ระบบการควบคุมฯ!A768</f>
        <v>1.4</v>
      </c>
      <c r="B379" s="61" t="str">
        <f>+[2]ระบบการควบคุมฯ!B768</f>
        <v>กิจกรรมการบริหารจัดการในเขตพื้นที่การศึกษา</v>
      </c>
      <c r="C379" s="155" t="str">
        <f>+[2]ระบบการควบคุมฯ!C768</f>
        <v>20004 69 00148 00000</v>
      </c>
      <c r="D379" s="120">
        <f>+D380</f>
        <v>0</v>
      </c>
      <c r="E379" s="120">
        <f>+E380</f>
        <v>0</v>
      </c>
      <c r="F379" s="120">
        <f>+F380</f>
        <v>0</v>
      </c>
      <c r="G379" s="120">
        <f>+G380</f>
        <v>0</v>
      </c>
      <c r="H379" s="120">
        <f>+H380</f>
        <v>0</v>
      </c>
      <c r="I379" s="62" t="s">
        <v>26</v>
      </c>
    </row>
    <row r="380" spans="1:9" ht="18.600000000000001" x14ac:dyDescent="0.25">
      <c r="A380" s="125"/>
      <c r="B380" s="107" t="str">
        <f>+[2]ระบบการควบคุมฯ!B770</f>
        <v xml:space="preserve"> งบดำเนินงาน 69112xx </v>
      </c>
      <c r="C380" s="93" t="str">
        <f>+C362</f>
        <v>20004 3720 1000 2000000</v>
      </c>
      <c r="D380" s="126"/>
      <c r="E380" s="126"/>
      <c r="F380" s="126"/>
      <c r="G380" s="126"/>
      <c r="H380" s="126"/>
      <c r="I380" s="48"/>
    </row>
    <row r="381" spans="1:9" ht="37.200000000000003" x14ac:dyDescent="0.25">
      <c r="A381" s="156">
        <f>+[2]ระบบการควบคุมฯ!A897</f>
        <v>1.5</v>
      </c>
      <c r="B381" s="61" t="str">
        <f>+[2]ระบบการควบคุมฯ!B897</f>
        <v>กิจกรรมการจัดการศึกษาประถมศึกษาสำหรับโรงเรียนปกติ</v>
      </c>
      <c r="C381" s="157" t="str">
        <f>+[2]ระบบการควบคุมฯ!C897</f>
        <v>20004 69 05164 00000</v>
      </c>
      <c r="D381" s="120">
        <f>+D382</f>
        <v>718492</v>
      </c>
      <c r="E381" s="120">
        <f>+E382</f>
        <v>0</v>
      </c>
      <c r="F381" s="120">
        <f>+F382</f>
        <v>0</v>
      </c>
      <c r="G381" s="120">
        <f>+G382</f>
        <v>718492</v>
      </c>
      <c r="H381" s="120">
        <f>+H382</f>
        <v>0</v>
      </c>
      <c r="I381" s="49"/>
    </row>
    <row r="382" spans="1:9" ht="18.600000000000001" x14ac:dyDescent="0.25">
      <c r="A382" s="125"/>
      <c r="B382" s="107" t="str">
        <f>+[2]ระบบการควบคุมฯ!B898</f>
        <v>งบดำเนินงาน  69112xx</v>
      </c>
      <c r="C382" s="93"/>
      <c r="D382" s="126">
        <f>SUM(D383:D392)</f>
        <v>718492</v>
      </c>
      <c r="E382" s="126">
        <f t="shared" ref="E382:H382" si="105">SUM(E383:E392)</f>
        <v>0</v>
      </c>
      <c r="F382" s="126">
        <f t="shared" si="105"/>
        <v>0</v>
      </c>
      <c r="G382" s="126">
        <f t="shared" si="105"/>
        <v>718492</v>
      </c>
      <c r="H382" s="126">
        <f t="shared" si="105"/>
        <v>0</v>
      </c>
      <c r="I382" s="48"/>
    </row>
    <row r="383" spans="1:9" ht="37.200000000000003" x14ac:dyDescent="0.25">
      <c r="A383" s="122">
        <f>+[2]ระบบการควบคุมฯ!A977</f>
        <v>1</v>
      </c>
      <c r="B383" s="56" t="str">
        <f>+[2]ระบบการควบคุมฯ!B977</f>
        <v xml:space="preserve">ค่าตอบแทนวิทยากรสอนอิสลามศึกษารายชั่วโมง </v>
      </c>
      <c r="C383" s="56"/>
      <c r="D383" s="123">
        <f>+[2]ระบบการควบคุมฯ!F977</f>
        <v>624000</v>
      </c>
      <c r="E383" s="124">
        <f>+[2]ระบบการควบคุมฯ!G977+[2]ระบบการควบคุมฯ!H977</f>
        <v>0</v>
      </c>
      <c r="F383" s="124">
        <f>+[2]ระบบการควบคุมฯ!I977+[2]ระบบการควบคุมฯ!J977</f>
        <v>0</v>
      </c>
      <c r="G383" s="124">
        <f>+[2]ระบบการควบคุมฯ!K977+[2]ระบบการควบคุมฯ!L977</f>
        <v>624000</v>
      </c>
      <c r="H383" s="124">
        <f t="shared" ref="H383:H397" si="106">+D383-E383-F383-G383</f>
        <v>0</v>
      </c>
      <c r="I383" s="1283" t="s">
        <v>14</v>
      </c>
    </row>
    <row r="384" spans="1:9" ht="130.19999999999999" x14ac:dyDescent="0.25">
      <c r="A384" s="122" t="str">
        <f>+[2]ระบบการควบคุมฯ!A978</f>
        <v>1.1)</v>
      </c>
      <c r="B384" s="56" t="str">
        <f>+[2]ระบบการควบคุมฯ!B978</f>
        <v>ค่าตอบแทนวิทยากรสอนอิสลามศึกษารายชั่วโมง ภาค 2/68  จำนวน 312,000 บาท ร่วมใจ 48,000 ร่วมจิตประสาท 48,000 รวมราษฎร์ 96,000 บาท เจริญดีวิทยา 64,000 ราษฎร์สงเคราะห์ 48,000 วัดธัญญะผล 8,000 บาท</v>
      </c>
      <c r="C384" s="56" t="str">
        <f>+[2]ระบบการควบคุมฯ!C978</f>
        <v>ศธ 04002/ว50200 ลว 9 ธ.ค. 68 โอนครั้งที่ 134</v>
      </c>
      <c r="D384" s="123"/>
      <c r="E384" s="124"/>
      <c r="F384" s="124"/>
      <c r="G384" s="124"/>
      <c r="H384" s="124"/>
      <c r="I384" s="1283"/>
    </row>
    <row r="385" spans="1:9" ht="130.19999999999999" x14ac:dyDescent="0.25">
      <c r="A385" s="122" t="str">
        <f>+[2]ระบบการควบคุมฯ!A979</f>
        <v>1.2)</v>
      </c>
      <c r="B385" s="56" t="str">
        <f>+[2]ระบบการควบคุมฯ!B979</f>
        <v>ค่าตอบแทนวิทยากรสอนอิสลามศึกษารายชั่วโมง ภาค 1/69 จำนวน 312,000 บาท ร่วมใจ 48,000 ร่วมจิตประสาท 48,000 รวมราษฎร์ 96,000 บาท เจริญดีวิทยา 64,000 ราษฎร์สงเคราะห์ 48,000 วัดธัญญะผล 8,000 บาท</v>
      </c>
      <c r="C385" s="56" t="str">
        <f>+[2]ระบบการควบคุมฯ!C979</f>
        <v>ศธ 04002/ว10943  ลว 1 กค 69 โอนครั้งที่ 673</v>
      </c>
      <c r="D385" s="123"/>
      <c r="E385" s="124"/>
      <c r="F385" s="124"/>
      <c r="G385" s="124"/>
      <c r="H385" s="124"/>
      <c r="I385" s="942"/>
    </row>
    <row r="386" spans="1:9" ht="55.8" x14ac:dyDescent="0.25">
      <c r="A386" s="122">
        <f>+[2]ระบบการควบคุมฯ!A980</f>
        <v>2</v>
      </c>
      <c r="B386" s="56" t="str">
        <f>+[2]ระบบการควบคุมฯ!B980</f>
        <v>ค่าขนย้ายสิ่งของส่วนตัวในการเดินทางไปราชการประจำของข้าราชการ</v>
      </c>
      <c r="C386" s="56" t="str">
        <f>+[2]ระบบการควบคุมฯ!C980</f>
        <v>ศธ 04002/ว2956  ลว 19 กุมภาพันธ์ 2569 โอนครั้งที่ 315</v>
      </c>
      <c r="D386" s="123">
        <f>+[2]ระบบการควบคุมฯ!F980</f>
        <v>29212</v>
      </c>
      <c r="E386" s="124">
        <f>+[2]ระบบการควบคุมฯ!G980+[2]ระบบการควบคุมฯ!H980</f>
        <v>0</v>
      </c>
      <c r="F386" s="124">
        <f>+[2]ระบบการควบคุมฯ!I980+[2]ระบบการควบคุมฯ!J980</f>
        <v>0</v>
      </c>
      <c r="G386" s="124">
        <f>+[2]ระบบการควบคุมฯ!K980+[2]ระบบการควบคุมฯ!L980</f>
        <v>29212</v>
      </c>
      <c r="H386" s="124">
        <f t="shared" ref="H386" si="107">+D386-E386-F386-G386</f>
        <v>0</v>
      </c>
      <c r="I386" s="51" t="s">
        <v>181</v>
      </c>
    </row>
    <row r="387" spans="1:9" ht="74.400000000000006" x14ac:dyDescent="0.25">
      <c r="A387" s="56">
        <f>+[2]ระบบการควบคุมฯ!A981</f>
        <v>3</v>
      </c>
      <c r="B387" s="56" t="str">
        <f>+[2]ระบบการควบคุมฯ!B981</f>
        <v>ค่าขนย้ายสิ่งของส่วนตัวในการเดินทางไปราชการประจำของข้าราชการ ผอ 16,432 บาท รองอภิเชษฐ์ 12,780 บาท</v>
      </c>
      <c r="C387" s="56" t="str">
        <f>+[2]ระบบการควบคุมฯ!C981</f>
        <v>ศธ 04002/ว6234  ลว 25 ธค 67 โอนครั้งที่ 161</v>
      </c>
      <c r="D387" s="123"/>
      <c r="E387" s="124"/>
      <c r="F387" s="124"/>
      <c r="G387" s="124"/>
      <c r="H387" s="124"/>
      <c r="I387" s="51"/>
    </row>
    <row r="388" spans="1:9" ht="74.400000000000006" x14ac:dyDescent="0.25">
      <c r="A388" s="56" t="str">
        <f>+[2]ระบบการควบคุมฯ!A982</f>
        <v>1.2.2)</v>
      </c>
      <c r="B388" s="56" t="str">
        <f>+[2]ระบบการควบคุมฯ!B982</f>
        <v>ค่าขนย้ายสิ่งของส่วนตัวในการเดินทางไปราชการประจำของข้าราชการ รอง ผอ.สพป. (รองไกรษรและรองศิริชัย)  38,924 บาท</v>
      </c>
      <c r="C388" s="56" t="str">
        <f>+[2]ระบบการควบคุมฯ!C982</f>
        <v>ศธ 04002/ว366  ลว 29 ม.ค. 68 โอนครั้งที่ 230</v>
      </c>
      <c r="D388" s="123"/>
      <c r="E388" s="124"/>
      <c r="F388" s="124"/>
      <c r="G388" s="124"/>
      <c r="H388" s="124"/>
      <c r="I388" s="51"/>
    </row>
    <row r="389" spans="1:9" ht="130.19999999999999" x14ac:dyDescent="0.25">
      <c r="A389" s="943">
        <f>+[2]ระบบการควบคุมฯ!A983</f>
        <v>3</v>
      </c>
      <c r="B389" s="56" t="str">
        <f>+[2]ระบบการควบคุมฯ!B983</f>
        <v xml:space="preserve">สนับสนุนการคัดเลือกบุคคลเพื่อบรรจุและแต่งตั้งเข้ารับราชการเป็นข้าราชการครูและบุคลากรทางการศึกษา ตำแหน่งครูผู้ช่วย กรณีที่มีความจำเป็นหรือมีเหตุพิเศษ สังกัดสำนักงานคณะกรรมการการศึกษาขั้นพื้นฐาน ปี พ.ศ. 2569 </v>
      </c>
      <c r="C389" s="56" t="str">
        <f>+[2]ระบบการควบคุมฯ!C983</f>
        <v>ศธ 04002/ว9547  ลว. 9 มิ.ย. 69 โอนครั้งที่ 619</v>
      </c>
      <c r="D389" s="123">
        <f>+[2]ระบบการควบคุมฯ!F983</f>
        <v>65280</v>
      </c>
      <c r="E389" s="124">
        <f>+[2]ระบบการควบคุมฯ!G983+[2]ระบบการควบคุมฯ!H983</f>
        <v>0</v>
      </c>
      <c r="F389" s="124">
        <f>+[2]ระบบการควบคุมฯ!I983+[2]ระบบการควบคุมฯ!J983</f>
        <v>0</v>
      </c>
      <c r="G389" s="124">
        <f>+[2]ระบบการควบคุมฯ!K983+[2]ระบบการควบคุมฯ!L983</f>
        <v>65280</v>
      </c>
      <c r="H389" s="124">
        <f t="shared" si="106"/>
        <v>0</v>
      </c>
      <c r="I389" s="51" t="s">
        <v>17</v>
      </c>
    </row>
    <row r="390" spans="1:9" ht="167.4" hidden="1" x14ac:dyDescent="0.25">
      <c r="A390" s="56" t="str">
        <f>+[2]ระบบการควบคุมฯ!A984</f>
        <v>1.3.1)</v>
      </c>
      <c r="B390" s="56" t="str">
        <f>+[2]ระบบการควบคุมฯ!B984</f>
        <v>ค่าพาหนะในการเดินทางเข้าร่วมโครงการอบรมการใช้งานระบบบริหารจัดการการใช้จ่ายและการเบิกจ่ายงบประมาณภาครัฐสำหรับเจ้าหน้าที่ผู้ปฏิบัติงานของหน่วยงานในสังกัดสำนักงานคณะกรรมการการศึกษาขั้นระหว่างวันที่ 3 - 4 เมษายน 2568  สพฐ.เปลี่ยนเป็น 21-22 เมษายน 68</v>
      </c>
      <c r="C390" s="56" t="str">
        <f>+[2]ระบบการควบคุมฯ!C984</f>
        <v>ศธ 04002/ว1307  ลว 28 มีค 68 โอนครั้งที่ 377</v>
      </c>
      <c r="D390" s="123">
        <f>+[2]ระบบการควบคุมฯ!F984</f>
        <v>0</v>
      </c>
      <c r="E390" s="124">
        <f>+[2]ระบบการควบคุมฯ!G984+[2]ระบบการควบคุมฯ!H984</f>
        <v>0</v>
      </c>
      <c r="F390" s="124">
        <f>+[2]ระบบการควบคุมฯ!I984+[2]ระบบการควบคุมฯ!J984</f>
        <v>0</v>
      </c>
      <c r="G390" s="124">
        <f>+[2]ระบบการควบคุมฯ!K984+[2]ระบบการควบคุมฯ!L984</f>
        <v>0</v>
      </c>
      <c r="H390" s="124">
        <f t="shared" si="106"/>
        <v>0</v>
      </c>
      <c r="I390" s="51" t="s">
        <v>14</v>
      </c>
    </row>
    <row r="391" spans="1:9" ht="55.8" hidden="1" x14ac:dyDescent="0.25">
      <c r="A391" s="56" t="str">
        <f>+[2]ระบบการควบคุมฯ!A985</f>
        <v>2)</v>
      </c>
      <c r="B391" s="56" t="str">
        <f>+[2]ระบบการควบคุมฯ!B985</f>
        <v>ค่าใช้จ่ายในการประชุม อ.ก.ค.ศ. เขตพื้นที่การศึกษา การดำเนินการได้มาซึ่ง อ.ก.ค.ศ เขตพื้นที่การศึกษา</v>
      </c>
      <c r="C391" s="56" t="str">
        <f>+[2]ระบบการควบคุมฯ!C985</f>
        <v>ศธ 04002/ว40514 ลว 16 ก.ค 68 โอนครั้งที่ 697</v>
      </c>
      <c r="D391" s="123">
        <f>+[2]ระบบการควบคุมฯ!F985</f>
        <v>0</v>
      </c>
      <c r="E391" s="124">
        <f>+[2]ระบบการควบคุมฯ!G985+[2]ระบบการควบคุมฯ!H985</f>
        <v>0</v>
      </c>
      <c r="F391" s="124">
        <f>+[2]ระบบการควบคุมฯ!I985+[2]ระบบการควบคุมฯ!J985</f>
        <v>0</v>
      </c>
      <c r="G391" s="124">
        <f>+[2]ระบบการควบคุมฯ!K985+[2]ระบบการควบคุมฯ!L985</f>
        <v>0</v>
      </c>
      <c r="H391" s="124">
        <f t="shared" si="106"/>
        <v>0</v>
      </c>
      <c r="I391" s="51" t="s">
        <v>17</v>
      </c>
    </row>
    <row r="392" spans="1:9" ht="37.200000000000003" hidden="1" x14ac:dyDescent="0.25">
      <c r="A392" s="939">
        <f>+[2]ระบบการควบคุมฯ!A986</f>
        <v>0</v>
      </c>
      <c r="B392" s="56">
        <f>+[2]ระบบการควบคุมฯ!B986</f>
        <v>0</v>
      </c>
      <c r="C392" s="56">
        <f>+[2]ระบบการควบคุมฯ!C986</f>
        <v>0</v>
      </c>
      <c r="D392" s="123">
        <f>+[2]ระบบการควบคุมฯ!F986</f>
        <v>0</v>
      </c>
      <c r="E392" s="124">
        <f>+[2]ระบบการควบคุมฯ!G986+[2]ระบบการควบคุมฯ!H986</f>
        <v>0</v>
      </c>
      <c r="F392" s="124">
        <f>+[2]ระบบการควบคุมฯ!I986+[2]ระบบการควบคุมฯ!J986</f>
        <v>0</v>
      </c>
      <c r="G392" s="124">
        <f>+[2]ระบบการควบคุมฯ!K986+[2]ระบบการควบคุมฯ!L986</f>
        <v>0</v>
      </c>
      <c r="H392" s="124">
        <f t="shared" si="106"/>
        <v>0</v>
      </c>
      <c r="I392" s="51" t="s">
        <v>14</v>
      </c>
    </row>
    <row r="393" spans="1:9" ht="37.200000000000003" hidden="1" x14ac:dyDescent="0.25">
      <c r="A393" s="117" t="str">
        <f>+[2]ระบบการควบคุมฯ!A888</f>
        <v>2.1.4</v>
      </c>
      <c r="B393" s="127">
        <f>+[2]ระบบการควบคุมฯ!B888</f>
        <v>0</v>
      </c>
      <c r="C393" s="127">
        <f>+[2]ระบบการควบคุมฯ!C888</f>
        <v>0</v>
      </c>
      <c r="D393" s="118">
        <f>SUM(D394:D397)</f>
        <v>0</v>
      </c>
      <c r="E393" s="118">
        <f t="shared" ref="E393:H393" si="108">SUM(E394:E397)</f>
        <v>0</v>
      </c>
      <c r="F393" s="118">
        <f t="shared" si="108"/>
        <v>0</v>
      </c>
      <c r="G393" s="118">
        <f t="shared" si="108"/>
        <v>0</v>
      </c>
      <c r="H393" s="118">
        <f t="shared" si="108"/>
        <v>0</v>
      </c>
      <c r="I393" s="442" t="s">
        <v>14</v>
      </c>
    </row>
    <row r="394" spans="1:9" ht="18.600000000000001" hidden="1" x14ac:dyDescent="0.25">
      <c r="A394" s="122" t="str">
        <f>+[2]ระบบการควบคุมฯ!A889</f>
        <v>1)</v>
      </c>
      <c r="B394" s="56">
        <f>+[2]ระบบการควบคุมฯ!B889</f>
        <v>0</v>
      </c>
      <c r="C394" s="56">
        <f>+[2]ระบบการควบคุมฯ!C888</f>
        <v>0</v>
      </c>
      <c r="D394" s="123"/>
      <c r="E394" s="124"/>
      <c r="F394" s="124"/>
      <c r="G394" s="124"/>
      <c r="H394" s="124">
        <f t="shared" si="106"/>
        <v>0</v>
      </c>
      <c r="I394" s="51"/>
    </row>
    <row r="395" spans="1:9" ht="18.600000000000001" hidden="1" x14ac:dyDescent="0.25">
      <c r="A395" s="122" t="str">
        <f>+[2]ระบบการควบคุมฯ!A891</f>
        <v>2)</v>
      </c>
      <c r="B395" s="56">
        <f>+[2]ระบบการควบคุมฯ!B891</f>
        <v>0</v>
      </c>
      <c r="C395" s="56">
        <f>+C393</f>
        <v>0</v>
      </c>
      <c r="D395" s="123"/>
      <c r="E395" s="124"/>
      <c r="F395" s="124"/>
      <c r="G395" s="124"/>
      <c r="H395" s="124">
        <f t="shared" si="106"/>
        <v>0</v>
      </c>
      <c r="I395" s="51"/>
    </row>
    <row r="396" spans="1:9" ht="18.600000000000001" hidden="1" x14ac:dyDescent="0.25">
      <c r="A396" s="122" t="str">
        <f>+[2]ระบบการควบคุมฯ!A893</f>
        <v>3)</v>
      </c>
      <c r="B396" s="56">
        <f>+[2]ระบบการควบคุมฯ!B893</f>
        <v>0</v>
      </c>
      <c r="C396" s="56">
        <f>+C393</f>
        <v>0</v>
      </c>
      <c r="D396" s="123"/>
      <c r="E396" s="124"/>
      <c r="F396" s="124"/>
      <c r="G396" s="124"/>
      <c r="H396" s="124">
        <f t="shared" si="106"/>
        <v>0</v>
      </c>
      <c r="I396" s="51"/>
    </row>
    <row r="397" spans="1:9" ht="18.600000000000001" hidden="1" x14ac:dyDescent="0.25">
      <c r="A397" s="122" t="str">
        <f>+[2]ระบบการควบคุมฯ!A895</f>
        <v>4)</v>
      </c>
      <c r="B397" s="56">
        <f>+[2]ระบบการควบคุมฯ!B895</f>
        <v>0</v>
      </c>
      <c r="C397" s="56">
        <f>+C393</f>
        <v>0</v>
      </c>
      <c r="D397" s="123"/>
      <c r="E397" s="124"/>
      <c r="F397" s="124"/>
      <c r="G397" s="124"/>
      <c r="H397" s="124">
        <f t="shared" si="106"/>
        <v>0</v>
      </c>
      <c r="I397" s="51"/>
    </row>
    <row r="398" spans="1:9" ht="55.8" x14ac:dyDescent="0.25">
      <c r="A398" s="119" t="str">
        <f>+[2]ระบบการควบคุมฯ!A1118</f>
        <v>1.5.1</v>
      </c>
      <c r="B398" s="61" t="str">
        <f>+[2]ระบบการควบคุมฯ!B1118</f>
        <v xml:space="preserve">กิจกรรมรองการพัฒนาประสิทธิภาพการบริหารจัดการการศึกษาขั้นพื้นฐาน </v>
      </c>
      <c r="C398" s="61" t="str">
        <f>+[2]ระบบการควบคุมฯ!C1118</f>
        <v xml:space="preserve">20004 69 05164 00144 </v>
      </c>
      <c r="D398" s="120">
        <f>+D399</f>
        <v>19000</v>
      </c>
      <c r="E398" s="120">
        <f>+E399</f>
        <v>0</v>
      </c>
      <c r="F398" s="120">
        <f>+F399</f>
        <v>0</v>
      </c>
      <c r="G398" s="120">
        <f>+G399</f>
        <v>19000</v>
      </c>
      <c r="H398" s="120">
        <f>+H399</f>
        <v>0</v>
      </c>
      <c r="I398" s="49"/>
    </row>
    <row r="399" spans="1:9" ht="18.600000000000001" x14ac:dyDescent="0.25">
      <c r="A399" s="125"/>
      <c r="B399" s="107" t="str">
        <f>+[2]ระบบการควบคุมฯ!B1119</f>
        <v xml:space="preserve"> งบดำเนินงาน 69112xx </v>
      </c>
      <c r="C399" s="63" t="str">
        <f>+[2]ระบบการควบคุมฯ!C1119</f>
        <v>20004 3720 1000 2000000</v>
      </c>
      <c r="D399" s="126">
        <f>SUM(D400:D401)</f>
        <v>19000</v>
      </c>
      <c r="E399" s="126">
        <f t="shared" ref="E399:H399" si="109">SUM(E400:E401)</f>
        <v>0</v>
      </c>
      <c r="F399" s="126">
        <f t="shared" si="109"/>
        <v>0</v>
      </c>
      <c r="G399" s="126">
        <f t="shared" si="109"/>
        <v>19000</v>
      </c>
      <c r="H399" s="126">
        <f t="shared" si="109"/>
        <v>0</v>
      </c>
      <c r="I399" s="48"/>
    </row>
    <row r="400" spans="1:9" ht="93" x14ac:dyDescent="0.25">
      <c r="A400" s="122" t="str">
        <f>+[2]ระบบการควบคุมฯ!A1120</f>
        <v>1.5.1.1.1</v>
      </c>
      <c r="B400" s="56" t="str">
        <f>+[2]ระบบการควบคุมฯ!B1120</f>
        <v xml:space="preserve">ค่าใช้จ่ายในการดำเนินโครงการส่งเสริมการมีรายได้ให้แก่นักเรียน (ทุนแลกงาน) ประจำปี พ.ศ. 2568 ระหว่างวันที่ 24 มีนาคม – 24 เมษายน 2568  </v>
      </c>
      <c r="C400" s="56" t="str">
        <f>+[2]ระบบการควบคุมฯ!C1120</f>
        <v>ศธ 04002/ว374 ลว 12 ม.ค. 69 โอนครั้งที่ 209</v>
      </c>
      <c r="D400" s="123">
        <f>+[2]ระบบการควบคุมฯ!F1120</f>
        <v>18000</v>
      </c>
      <c r="E400" s="124">
        <f>+[2]ระบบการควบคุมฯ!G1120+[2]ระบบการควบคุมฯ!H1120</f>
        <v>0</v>
      </c>
      <c r="F400" s="124">
        <f>+[2]ระบบการควบคุมฯ!I1120+[2]ระบบการควบคุมฯ!J1120</f>
        <v>0</v>
      </c>
      <c r="G400" s="124">
        <f>+[2]ระบบการควบคุมฯ!K1120+[2]ระบบการควบคุมฯ!L1120</f>
        <v>18000</v>
      </c>
      <c r="H400" s="124">
        <f>+D400-E400-F400-G400</f>
        <v>0</v>
      </c>
      <c r="I400" s="51" t="s">
        <v>12</v>
      </c>
    </row>
    <row r="401" spans="1:9" ht="148.80000000000001" x14ac:dyDescent="0.25">
      <c r="A401" s="122" t="str">
        <f>+[2]ระบบการควบคุมฯ!A1121</f>
        <v>1.5.1.1.2</v>
      </c>
      <c r="B401" s="56" t="str">
        <f>+[2]ระบบการควบคุมฯ!B1121</f>
        <v xml:space="preserve">ค่าใช้จ่ายในการเดินทางเข้าร่วมประชุมเชิงปฏิบัติการจัดทำกรอบการวิจัยและเครื่องมือการประเมินโครงการตามแผนปฏิบัติราชการ ประจำปีงบประมาณ พ.ศ. 2569 ของสพฐ. ระหว่างวันที่ 11 - 13 กุมภาพันธ์ 2569 ณ โรงแรมชีวิน เดอ แบงค็อก กรุงเทพมหานคร </v>
      </c>
      <c r="C401" s="56" t="str">
        <f>+[2]ระบบการควบคุมฯ!C1121</f>
        <v>ศธ 04002/ว1674 ลว 2 ก.พ. 69 โอนครั้งที่ 270</v>
      </c>
      <c r="D401" s="123">
        <f>+[2]ระบบการควบคุมฯ!F1121</f>
        <v>1000</v>
      </c>
      <c r="E401" s="124">
        <f>+[2]ระบบการควบคุมฯ!G1121+[2]ระบบการควบคุมฯ!H1121</f>
        <v>0</v>
      </c>
      <c r="F401" s="124">
        <f>+[2]ระบบการควบคุมฯ!I1121+[2]ระบบการควบคุมฯ!J1121</f>
        <v>0</v>
      </c>
      <c r="G401" s="124">
        <f>+[2]ระบบการควบคุมฯ!K1121+[2]ระบบการควบคุมฯ!L1121</f>
        <v>1000</v>
      </c>
      <c r="H401" s="124">
        <f>+D401-E401-F401-G401</f>
        <v>0</v>
      </c>
      <c r="I401" s="51" t="s">
        <v>12</v>
      </c>
    </row>
    <row r="402" spans="1:9" ht="37.200000000000003" x14ac:dyDescent="0.25">
      <c r="A402" s="119" t="str">
        <f>+[2]ระบบการควบคุมฯ!A1123</f>
        <v>1.5.2</v>
      </c>
      <c r="B402" s="61" t="str">
        <f>+[2]ระบบการควบคุมฯ!B1123</f>
        <v xml:space="preserve">กิจกรรมรองเทคโนโลยีดิจิทัลเพื่อการศึกษาขั้นพื้นฐาน </v>
      </c>
      <c r="C402" s="61" t="str">
        <f>+[2]ระบบการควบคุมฯ!C1123</f>
        <v>20004 69 05164 00063</v>
      </c>
      <c r="D402" s="120">
        <f>+D403+D406</f>
        <v>0</v>
      </c>
      <c r="E402" s="120">
        <f t="shared" ref="E402:H402" si="110">+E403+E406</f>
        <v>0</v>
      </c>
      <c r="F402" s="120">
        <f t="shared" si="110"/>
        <v>0</v>
      </c>
      <c r="G402" s="120">
        <f t="shared" si="110"/>
        <v>0</v>
      </c>
      <c r="H402" s="120">
        <f t="shared" si="110"/>
        <v>0</v>
      </c>
      <c r="I402" s="120">
        <f t="shared" ref="I402" si="111">+I403</f>
        <v>0</v>
      </c>
    </row>
    <row r="403" spans="1:9" ht="37.200000000000003" x14ac:dyDescent="0.25">
      <c r="A403" s="125"/>
      <c r="B403" s="107" t="str">
        <f>+[2]ระบบการควบคุมฯ!B1124</f>
        <v xml:space="preserve"> งบดำเนินงาน 69112xx</v>
      </c>
      <c r="C403" s="107" t="str">
        <f>+[2]ระบบการควบคุมฯ!C1124</f>
        <v>20004 3720 1000 2000000</v>
      </c>
      <c r="D403" s="126">
        <f>SUM(D404:D405)</f>
        <v>0</v>
      </c>
      <c r="E403" s="126">
        <f t="shared" ref="E403:H403" si="112">SUM(E404:E405)</f>
        <v>0</v>
      </c>
      <c r="F403" s="126">
        <f t="shared" si="112"/>
        <v>0</v>
      </c>
      <c r="G403" s="126">
        <f t="shared" si="112"/>
        <v>0</v>
      </c>
      <c r="H403" s="126">
        <f t="shared" si="112"/>
        <v>0</v>
      </c>
      <c r="I403" s="126"/>
    </row>
    <row r="404" spans="1:9" ht="260.39999999999998" x14ac:dyDescent="0.25">
      <c r="A404" s="122" t="str">
        <f>+[2]ระบบการควบคุมฯ!A1125</f>
        <v>1)</v>
      </c>
      <c r="B404" s="38" t="str">
        <f>+[2]ระบบการควบคุมฯ!B1125</f>
        <v xml:space="preserve">ค่าใช้จ่ายในการเดินทางเข้าร่วมประชุมเชิงปฏิบัติการปรับปรุงเอกสารคู่มือแนวทางการบริหารจัดการข้อมูลสารสนเทศเพื่อการบริหาร     (Data Management Center : DMC) ปีการศึกษา 2568 ระหว่างวันที่ 21 – 25 เมษายน 2568  และการประชุมเชิงปฏิบัติการพัฒนาบุคลากรด้านระบบสารสนเทศเพื่อการวางแผนและสนับสนุนการบริหารงบประมาณ ปีการศึกษา 2568 ระหว่างวันที่ 5 – 9 พฤษภาคม 2568ณ โรงแรมริเวอร์ไซด์ กรุงเทพมหานคร </v>
      </c>
      <c r="C404" s="158" t="str">
        <f>+[2]ระบบการควบคุมฯ!C1125</f>
        <v>ศธ 04002/ว1623 ลว 21 เม.ย. 67 ครั้งที่ 426</v>
      </c>
      <c r="D404" s="123">
        <f>+[2]ระบบการควบคุมฯ!F1125</f>
        <v>0</v>
      </c>
      <c r="E404" s="124">
        <f>+[2]ระบบการควบคุมฯ!G1125+[2]ระบบการควบคุมฯ!H1125</f>
        <v>0</v>
      </c>
      <c r="F404" s="124">
        <f>+[2]ระบบการควบคุมฯ!I1125+[2]ระบบการควบคุมฯ!J1125</f>
        <v>0</v>
      </c>
      <c r="G404" s="124">
        <f>+[2]ระบบการควบคุมฯ!K1125+[2]ระบบการควบคุมฯ!L1125</f>
        <v>0</v>
      </c>
      <c r="H404" s="124">
        <f>+D404-E404-F404-G404</f>
        <v>0</v>
      </c>
      <c r="I404" s="54" t="s">
        <v>54</v>
      </c>
    </row>
    <row r="405" spans="1:9" ht="186" x14ac:dyDescent="0.25">
      <c r="A405" s="122" t="str">
        <f>+[2]ระบบการควบคุมฯ!A1126</f>
        <v>1.5.2.2</v>
      </c>
      <c r="B405" s="38" t="str">
        <f>+[2]ระบบการควบคุมฯ!B1126</f>
        <v xml:space="preserve">ค่าใช้จ่ายในการเดินทางเข้าร่วมกิจกรรมที่ 5 การประชุมเชิงปฏิบัติการเพื่อพัฒนา แลกเปลี่ยนเรียนรู้สำหรับครูและบุคลากรทางการศึกษาที่ผ่านการคัดเลือกในระดับชาติ (Best Practice) และพิธีมอบโล่รางวัล ระหว่างวันที่ 25 – 27 สิงหาคม 2568 ณ โรงแรมแมดิสัน แบงค๊อก ซอยรามคำแหง 35 เขตบางกะปิ กรุงเทพมหานคร </v>
      </c>
      <c r="C405" s="158" t="str">
        <f>+[2]ระบบการควบคุมฯ!C1126</f>
        <v>ศธ 04002/ว42932 ลว 20 ส.ค. 68 ครั้งที่ 858</v>
      </c>
      <c r="D405" s="123">
        <f>+[2]ระบบการควบคุมฯ!F1126</f>
        <v>0</v>
      </c>
      <c r="E405" s="124">
        <f>+[2]ระบบการควบคุมฯ!G1126+[2]ระบบการควบคุมฯ!H1126</f>
        <v>0</v>
      </c>
      <c r="F405" s="124">
        <f>+[2]ระบบการควบคุมฯ!I1126+[2]ระบบการควบคุมฯ!J1126</f>
        <v>0</v>
      </c>
      <c r="G405" s="124">
        <f>+[2]ระบบการควบคุมฯ!K1126+[2]ระบบการควบคุมฯ!L1126</f>
        <v>0</v>
      </c>
      <c r="H405" s="124">
        <f>+D405-E405-F405-G405</f>
        <v>0</v>
      </c>
      <c r="I405" s="54" t="s">
        <v>54</v>
      </c>
    </row>
    <row r="406" spans="1:9" ht="37.200000000000003" x14ac:dyDescent="0.25">
      <c r="A406" s="125" t="str">
        <f>+[2]ระบบการควบคุมฯ!A1127</f>
        <v>แยกจาก37201</v>
      </c>
      <c r="B406" s="107" t="str">
        <f>+[2]ระบบการควบคุมฯ!B1127</f>
        <v xml:space="preserve"> งบดำเนินงาน 69112xx</v>
      </c>
      <c r="C406" s="107" t="str">
        <f>+[2]ระบบการควบคุมฯ!C1127</f>
        <v>20004 3710 1000 2000000</v>
      </c>
      <c r="D406" s="126">
        <f>SUM(D407:D408)</f>
        <v>0</v>
      </c>
      <c r="E406" s="126">
        <f t="shared" ref="E406:I406" si="113">SUM(E407:E408)</f>
        <v>0</v>
      </c>
      <c r="F406" s="126">
        <f t="shared" si="113"/>
        <v>0</v>
      </c>
      <c r="G406" s="126">
        <f t="shared" si="113"/>
        <v>0</v>
      </c>
      <c r="H406" s="126">
        <f t="shared" si="113"/>
        <v>0</v>
      </c>
      <c r="I406" s="126">
        <f t="shared" si="113"/>
        <v>0</v>
      </c>
    </row>
    <row r="407" spans="1:9" ht="111.6" x14ac:dyDescent="0.25">
      <c r="A407" s="122" t="str">
        <f>+[2]ระบบการควบคุมฯ!A1128</f>
        <v>1.5.2.2</v>
      </c>
      <c r="B407" s="38" t="str">
        <f>+[2]ระบบการควบคุมฯ!B1128</f>
        <v>ค่าใช้จ่ายในการดำเนินการกิจกรรมที่ 3 การพัฒนา ส่งเสริมสนับสนุนและขับเคลื่อนการใช้เทคโนโลยีในการจัดการเรียนรู้ในการขับเคลื่อนระบบคลังสื่อเทคโนโลยีดิจิทัล    (OBEC Content Center)</v>
      </c>
      <c r="C407" s="158" t="str">
        <f>+[2]ระบบการควบคุมฯ!C1128</f>
        <v>ศธ 04002/ว1624 ลว 21 เม.ย.68 ครั้งที่ 427</v>
      </c>
      <c r="D407" s="158">
        <f>+[2]ระบบการควบคุมฯ!F1128</f>
        <v>0</v>
      </c>
      <c r="E407" s="158">
        <f>+[2]ระบบการควบคุมฯ!G1128+[2]ระบบการควบคุมฯ!H1128</f>
        <v>0</v>
      </c>
      <c r="F407" s="158"/>
      <c r="G407" s="158">
        <f>+[2]ระบบการควบคุมฯ!K1128+[2]ระบบการควบคุมฯ!L1128</f>
        <v>0</v>
      </c>
      <c r="H407" s="158">
        <f>+D407-E407-F407-G407</f>
        <v>0</v>
      </c>
      <c r="I407" s="41" t="s">
        <v>42</v>
      </c>
    </row>
    <row r="408" spans="1:9" ht="148.80000000000001" x14ac:dyDescent="0.25">
      <c r="A408" s="122" t="str">
        <f>+[2]ระบบการควบคุมฯ!A1129</f>
        <v>1.5.2.3</v>
      </c>
      <c r="B408" s="38" t="str">
        <f>+[2]ระบบการควบคุมฯ!B1129</f>
        <v xml:space="preserve">ค่าใช้จ่ายในการเดินทางเข้าร่วมกิจกรรมที่ 4 การประชุมเชิงปฏิบัติการเพื่อคัดเลือกผลงานที่มีผลการปฏิบัติที่เป็นเลิศ (Best Practice) ระหว่างวันที่ 3 – 8 สิงหาคม  2568 ณ โรงแรมเดอะล็อฟท์ รีสอร์ท วงศ์สว่าง กรุงเทพมหานคร   </v>
      </c>
      <c r="C408" s="158" t="str">
        <f>+[2]ระบบการควบคุมฯ!C1129</f>
        <v>ศธ 04002/ว41037 ลว 23 ก.ค.68 ครั้งที่ 734</v>
      </c>
      <c r="D408" s="158">
        <f>+[2]ระบบการควบคุมฯ!F1129</f>
        <v>0</v>
      </c>
      <c r="E408" s="158">
        <f>+[2]ระบบการควบคุมฯ!G1129+[2]ระบบการควบคุมฯ!H1129</f>
        <v>0</v>
      </c>
      <c r="F408" s="158"/>
      <c r="G408" s="158">
        <f>+[2]ระบบการควบคุมฯ!K1129+[2]ระบบการควบคุมฯ!L1129</f>
        <v>0</v>
      </c>
      <c r="H408" s="158">
        <f>+D408-E408-F408-G408</f>
        <v>0</v>
      </c>
      <c r="I408" s="41" t="s">
        <v>42</v>
      </c>
    </row>
    <row r="409" spans="1:9" ht="55.8" x14ac:dyDescent="0.25">
      <c r="A409" s="119" t="str">
        <f>+[2]ระบบการควบคุมฯ!A1138</f>
        <v>1.5.3</v>
      </c>
      <c r="B409" s="61" t="str">
        <f>+[2]ระบบการควบคุมฯ!B1138</f>
        <v xml:space="preserve">กิจกรรมรองการพัฒนาประสิทธิภาพการบริหารจัดการการศึกษาขั้นพื้นฐาน </v>
      </c>
      <c r="C409" s="61" t="str">
        <f>+[2]ระบบการควบคุมฯ!C1138</f>
        <v>20004 69 05164 00144</v>
      </c>
      <c r="D409" s="120">
        <f>+D410</f>
        <v>800</v>
      </c>
      <c r="E409" s="120">
        <f t="shared" ref="E409:H409" si="114">+E410</f>
        <v>0</v>
      </c>
      <c r="F409" s="120">
        <f t="shared" si="114"/>
        <v>0</v>
      </c>
      <c r="G409" s="120">
        <f t="shared" si="114"/>
        <v>800</v>
      </c>
      <c r="H409" s="120">
        <f t="shared" si="114"/>
        <v>0</v>
      </c>
      <c r="I409" s="159"/>
    </row>
    <row r="410" spans="1:9" ht="18.600000000000001" x14ac:dyDescent="0.25">
      <c r="A410" s="125"/>
      <c r="B410" s="107" t="str">
        <f>+[2]ระบบการควบคุมฯ!B1139</f>
        <v xml:space="preserve"> งบดำเนินงาน 69112xx </v>
      </c>
      <c r="C410" s="496" t="str">
        <f>+[2]ระบบการควบคุมฯ!C1139</f>
        <v>20004 3720 1000 2000000</v>
      </c>
      <c r="D410" s="126">
        <f>SUM(D411:D412)</f>
        <v>800</v>
      </c>
      <c r="E410" s="126">
        <f>SUM(E411:E412)</f>
        <v>0</v>
      </c>
      <c r="F410" s="126">
        <f>SUM(F411:F412)</f>
        <v>0</v>
      </c>
      <c r="G410" s="126">
        <f>SUM(G411:G412)</f>
        <v>800</v>
      </c>
      <c r="H410" s="126">
        <f>SUM(H411:H412)</f>
        <v>0</v>
      </c>
      <c r="I410" s="160"/>
    </row>
    <row r="411" spans="1:9" ht="223.2" x14ac:dyDescent="0.25">
      <c r="A411" s="122" t="str">
        <f>+[2]ระบบการควบคุมฯ!A1140</f>
        <v>1.5.3.1</v>
      </c>
      <c r="B411" s="38" t="str">
        <f>+[2]ระบบการควบคุมฯ!B1140</f>
        <v xml:space="preserve">ค่าใช้จ่ายในการเดินทางเข้าร่วมประชุมโครงการปฐมนิเทศนักเรียนทุนการศึกษา เฉลิมราชกุมารี ระยะที่ 2 รุ่นที่ 8 ประจำปี 2568 /ค่าใช้จ่ายในการจัดนิทรรศการเพื่อเผยแพร่พระราชประวัติและพระราชกรณียกิจ ของสมเด็จพระกนิษฐาธิราชเจ้า กรมสมเด็จพระเทพรัตนราชสุดาฯ  สยามบรมราชกุมารี ระหว่างวันที่ 30 ตุลาคม 2568 – 2 พฤศจิกายน 2568 ณ โรงแรมริเวอร์ไซด์ กรุงเทพมหานคร </v>
      </c>
      <c r="C411" s="158" t="str">
        <f>+[2]ระบบการควบคุมฯ!C1140</f>
        <v xml:space="preserve">ศธ 04002/ว48878 ลว 17 พ.ย.68 โอนครั้งที่ 83 </v>
      </c>
      <c r="D411" s="158">
        <f>+[2]ระบบการควบคุมฯ!D1140</f>
        <v>800</v>
      </c>
      <c r="E411" s="158">
        <f>+[2]ระบบการควบคุมฯ!G1140+[2]ระบบการควบคุมฯ!H1140</f>
        <v>0</v>
      </c>
      <c r="F411" s="124">
        <f>+[2]ระบบการควบคุมฯ!I1140+[2]ระบบการควบคุมฯ!J1140</f>
        <v>0</v>
      </c>
      <c r="G411" s="158">
        <f>+[2]ระบบการควบคุมฯ!K1140+[2]ระบบการควบคุมฯ!L1140</f>
        <v>800</v>
      </c>
      <c r="H411" s="158">
        <f>+D411-E411-F411-G411</f>
        <v>0</v>
      </c>
      <c r="I411" s="145" t="s">
        <v>12</v>
      </c>
    </row>
    <row r="412" spans="1:9" ht="93" x14ac:dyDescent="0.25">
      <c r="A412" s="122">
        <f>+[2]ระบบการควบคุมฯ!A1210</f>
        <v>2</v>
      </c>
      <c r="B412" s="38" t="str">
        <f>+[2]ระบบการควบคุมฯ!B1210</f>
        <v>ค่าใช้จ่ายในการดำเนินการตามโครงการคัดเลือกนักเรียนและสถานศึกษา เพื่อรับรางวัลพระราชทาน ระดับการศึกษาขั้นพื้นฐาน ระดับจังหวัด</v>
      </c>
      <c r="C412" s="158" t="str">
        <f>+[2]ระบบการควบคุมฯ!C1210</f>
        <v>ศธ04002/ว5487ว.8 พย 67 โอนครั้งที่ 47</v>
      </c>
      <c r="D412" s="158">
        <f>+[2]ระบบการควบคุมฯ!F1210</f>
        <v>0</v>
      </c>
      <c r="E412" s="158">
        <f>+[2]ระบบการควบคุมฯ!G1210+[2]ระบบการควบคุมฯ!H1210</f>
        <v>0</v>
      </c>
      <c r="F412" s="124">
        <f>+[2]ระบบการควบคุมฯ!I1210+[2]ระบบการควบคุมฯ!J1210</f>
        <v>0</v>
      </c>
      <c r="G412" s="158">
        <f>+[2]ระบบการควบคุมฯ!K1210+[2]ระบบการควบคุมฯ!L1210</f>
        <v>0</v>
      </c>
      <c r="H412" s="158">
        <f>+D412-E412-F412-G412</f>
        <v>0</v>
      </c>
      <c r="I412" s="145" t="s">
        <v>12</v>
      </c>
    </row>
    <row r="413" spans="1:9" ht="37.200000000000003" x14ac:dyDescent="0.25">
      <c r="A413" s="61" t="str">
        <f>+[2]ระบบการควบคุมฯ!A1142</f>
        <v>1.5.4</v>
      </c>
      <c r="B413" s="61" t="str">
        <f>+[2]ระบบการควบคุมฯ!B1142</f>
        <v>กิจกรรมการสนับสนุนการศึกษาขั้นพื้นฐาน</v>
      </c>
      <c r="C413" s="61" t="str">
        <f>+[2]ระบบการควบคุมฯ!C1142</f>
        <v>20004 69 0146 00000</v>
      </c>
      <c r="D413" s="120">
        <f>+D414</f>
        <v>0</v>
      </c>
      <c r="E413" s="120">
        <f>+E414</f>
        <v>0</v>
      </c>
      <c r="F413" s="120">
        <f>+F414</f>
        <v>0</v>
      </c>
      <c r="G413" s="120">
        <f>+G414</f>
        <v>0</v>
      </c>
      <c r="H413" s="120">
        <f>+H414</f>
        <v>0</v>
      </c>
      <c r="I413" s="49"/>
    </row>
    <row r="414" spans="1:9" ht="37.200000000000003" x14ac:dyDescent="0.25">
      <c r="A414" s="161">
        <f>+[2]ระบบการควบคุมฯ!A1165</f>
        <v>0</v>
      </c>
      <c r="B414" s="107" t="str">
        <f>+[2]ระบบการควบคุมฯ!B1165</f>
        <v xml:space="preserve"> งบดำเนินงาน 69112xx </v>
      </c>
      <c r="C414" s="107" t="str">
        <f>+[2]ระบบการควบคุมฯ!C1165</f>
        <v>20004 37201000 2000000</v>
      </c>
      <c r="D414" s="126">
        <f>SUM(D415:D420)</f>
        <v>0</v>
      </c>
      <c r="E414" s="126">
        <f t="shared" ref="E414:H414" si="115">SUM(E415:E420)</f>
        <v>0</v>
      </c>
      <c r="F414" s="126">
        <f t="shared" si="115"/>
        <v>0</v>
      </c>
      <c r="G414" s="126">
        <f t="shared" si="115"/>
        <v>0</v>
      </c>
      <c r="H414" s="126">
        <f t="shared" si="115"/>
        <v>0</v>
      </c>
      <c r="I414" s="48"/>
    </row>
    <row r="415" spans="1:9" ht="186" hidden="1" x14ac:dyDescent="0.25">
      <c r="A415" s="122" t="str">
        <f>+[2]ระบบการควบคุมฯ!A1166</f>
        <v>2.1.2.1</v>
      </c>
      <c r="B415" s="56" t="str">
        <f>+[2]ระบบการควบคุมฯ!B1166</f>
        <v xml:space="preserve">ค่าใช้จ่ายในการเดินทางเข้าร่วมโครงการอบรมเสริมสร้างความรู้ด้านการบริหารงานการคลัง และสร้างความตระหนักในการป้องกันการทุจริตของหน่วยงาน ในสังกัดสำนักงานคณะกรรมการการศึกษาขั้นพื้นฐาน ระหว่างวันที่ 25 - 26 ธันวาคม 2566 ณ โรงแรมดิ ไอเดิล โฮเท็ล แอนด์ เรสซิเดนซ์ จังหวัดปทุมธานี </v>
      </c>
      <c r="C415" s="56" t="str">
        <f>+[2]ระบบการควบคุมฯ!C1166</f>
        <v>ศธ 04002/ว5700 ลว 21 ธค 66 โอนครั้งที่ 103</v>
      </c>
      <c r="D415" s="123"/>
      <c r="E415" s="124"/>
      <c r="F415" s="124"/>
      <c r="G415" s="124"/>
      <c r="H415" s="124">
        <f>+D415-E415-F415-G415</f>
        <v>0</v>
      </c>
      <c r="I415" s="51" t="s">
        <v>14</v>
      </c>
    </row>
    <row r="416" spans="1:9" ht="55.8" hidden="1" x14ac:dyDescent="0.25">
      <c r="A416" s="122" t="str">
        <f>+[2]ระบบการควบคุมฯ!A1167</f>
        <v>2.1.2.2</v>
      </c>
      <c r="B416" s="56" t="str">
        <f>+[2]ระบบการควบคุมฯ!B1167</f>
        <v xml:space="preserve">เงินสมทบกองทุนเงินทดแทน ประจำปี พ.ศ. 2567 (มกราคม - ธันวาคม 2567)                             </v>
      </c>
      <c r="C416" s="56" t="str">
        <f>+[2]ระบบการควบคุมฯ!C1167</f>
        <v>ศธ 04002/ว35 ลว 4 มค 67 โอนครั้งที่ 117</v>
      </c>
      <c r="D416" s="123"/>
      <c r="E416" s="124"/>
      <c r="F416" s="124"/>
      <c r="G416" s="124"/>
      <c r="H416" s="124">
        <f>+D416-E416-F416-G416</f>
        <v>0</v>
      </c>
      <c r="I416" s="51" t="s">
        <v>14</v>
      </c>
    </row>
    <row r="417" spans="1:9" ht="55.8" hidden="1" x14ac:dyDescent="0.25">
      <c r="A417" s="122" t="str">
        <f>+[2]ระบบการควบคุมฯ!A757</f>
        <v>1.2.1</v>
      </c>
      <c r="B417" s="56" t="str">
        <f>+[2]ระบบการควบคุมฯ!B757</f>
        <v xml:space="preserve">ค่าเช่าใช้บริการสัญญาณอินเทอร์เน็ต </v>
      </c>
      <c r="C417" s="56" t="str">
        <f>+[2]ระบบการควบคุมฯ!C759</f>
        <v>ศธ 04002/ว7214 ลว. 30 เม.ย.69 โอนครั้งที่ 489</v>
      </c>
      <c r="D417" s="123"/>
      <c r="E417" s="124"/>
      <c r="F417" s="124"/>
      <c r="G417" s="124"/>
      <c r="H417" s="124">
        <f>+D417-E417-F417-G417</f>
        <v>0</v>
      </c>
      <c r="I417" s="51" t="s">
        <v>14</v>
      </c>
    </row>
    <row r="418" spans="1:9" ht="55.8" hidden="1" x14ac:dyDescent="0.25">
      <c r="A418" s="122"/>
      <c r="B418" s="56" t="str">
        <f>+[2]ระบบการควบคุมฯ!B1168</f>
        <v>ค่าเช่าใช้บริการสัญญาณอินเทอร์เน็ต 6 เดือน (เมย-มิย 66)   603600บาท</v>
      </c>
      <c r="C418" s="56" t="str">
        <f>+[2]ระบบการควบคุมฯ!C1168</f>
        <v>ศธ 04002/ว1923   ลว 20 พค 67 โอนครั้งที่ 30</v>
      </c>
      <c r="D418" s="123"/>
      <c r="E418" s="124"/>
      <c r="F418" s="124"/>
      <c r="G418" s="124"/>
      <c r="H418" s="124">
        <f>+D418-E418-F418-G418</f>
        <v>0</v>
      </c>
      <c r="I418" s="51"/>
    </row>
    <row r="419" spans="1:9" ht="55.8" x14ac:dyDescent="0.25">
      <c r="A419" s="122"/>
      <c r="B419" s="56" t="str">
        <f>+[2]ระบบการควบคุมฯ!B1169</f>
        <v>ค่าเช่าใช้บริการสัญญาณอินเทอร์เน็ต 3 เดือน (กรกฎาคม 2567 – กันยายน 2567)   514,3500บาท</v>
      </c>
      <c r="C419" s="56" t="str">
        <f>+[2]ระบบการควบคุมฯ!C1169</f>
        <v>ศธ 04002/ว2864 ลว 2 กรกฎาคม 2567 โอนครั้งที่ 185</v>
      </c>
      <c r="D419" s="123"/>
      <c r="E419" s="124"/>
      <c r="F419" s="124"/>
      <c r="G419" s="124"/>
      <c r="H419" s="124"/>
      <c r="I419" s="51"/>
    </row>
    <row r="420" spans="1:9" ht="74.400000000000006" x14ac:dyDescent="0.25">
      <c r="A420" s="122" t="str">
        <f>+[2]ระบบการควบคุมฯ!A1170</f>
        <v>2.1.3.2</v>
      </c>
      <c r="B420" s="163" t="str">
        <f>+[2]ระบบการควบคุมฯ!B1170</f>
        <v>ค่าใช้จ่ายในการซ่อมแซม ทำความสะอาด ฟื้นฟูอาคารเรียน สิ่งปลูกสร้าง ห้องน้ำ ห้องส้วม และสภาพแวดล้อมภายในโรงเรียน</v>
      </c>
      <c r="C420" s="163" t="str">
        <f>+[2]ระบบการควบคุมฯ!C1170</f>
        <v>ศธ 04002/ว4582 ลว 20 กย 67 โอนครั้งที่ 433</v>
      </c>
      <c r="D420" s="123"/>
      <c r="E420" s="124"/>
      <c r="F420" s="124"/>
      <c r="G420" s="124"/>
      <c r="H420" s="124">
        <f>+D420-E420-F420-G420</f>
        <v>0</v>
      </c>
      <c r="I420" s="51" t="s">
        <v>118</v>
      </c>
    </row>
    <row r="421" spans="1:9" ht="55.8" x14ac:dyDescent="0.25">
      <c r="A421" s="61" t="str">
        <f>+[2]ระบบการควบคุมฯ!A1197</f>
        <v>1.5.5</v>
      </c>
      <c r="B421" s="61" t="str">
        <f>+[2]ระบบการควบคุมฯ!B1197</f>
        <v xml:space="preserve">กิจกรรมรองส่งเสริมการจัดการเรียนรู้และพัฒนาคุณลักษณะของผู้เรียน  </v>
      </c>
      <c r="C421" s="61" t="str">
        <f>+[2]ระบบการควบคุมฯ!C1197</f>
        <v>20004 69 05164 00145</v>
      </c>
      <c r="D421" s="120">
        <f>+D422</f>
        <v>3000</v>
      </c>
      <c r="E421" s="120">
        <f>+E422</f>
        <v>0</v>
      </c>
      <c r="F421" s="120">
        <f>+F422</f>
        <v>0</v>
      </c>
      <c r="G421" s="120">
        <f>+G422</f>
        <v>3000</v>
      </c>
      <c r="H421" s="120">
        <f>+H422</f>
        <v>0</v>
      </c>
      <c r="I421" s="49"/>
    </row>
    <row r="422" spans="1:9" ht="18.600000000000001" x14ac:dyDescent="0.25">
      <c r="A422" s="161">
        <f>+[2]ระบบการควบคุมฯ!A1198</f>
        <v>0</v>
      </c>
      <c r="B422" s="107" t="str">
        <f>+[2]ระบบการควบคุมฯ!B1198</f>
        <v xml:space="preserve"> งบดำเนินงาน 69112xx </v>
      </c>
      <c r="C422" s="107"/>
      <c r="D422" s="126">
        <f>SUM(D423:D428)</f>
        <v>3000</v>
      </c>
      <c r="E422" s="126">
        <f>SUM(E423:E428)</f>
        <v>0</v>
      </c>
      <c r="F422" s="126">
        <f>SUM(F423:F428)</f>
        <v>0</v>
      </c>
      <c r="G422" s="126">
        <f>SUM(G423:G428)</f>
        <v>3000</v>
      </c>
      <c r="H422" s="126">
        <f>SUM(H423:H428)</f>
        <v>0</v>
      </c>
      <c r="I422" s="48"/>
    </row>
    <row r="423" spans="1:9" ht="186" x14ac:dyDescent="0.25">
      <c r="A423" s="122" t="str">
        <f>+[2]ระบบการควบคุมฯ!A1199</f>
        <v>1.5.5.1</v>
      </c>
      <c r="B423" s="56" t="str">
        <f>+[2]ระบบการควบคุมฯ!B1199</f>
        <v>ค่าใช้จ่ายในการเดินทางเข้าร่วมประชุมเชิงปฏิบัติการต่อยอดบทเรียนความสำเร็จสถานศึกษาต้นแบบนักเรียนเพื่อนที่ปรึกษา (YC : Youth Counselor) กับการพัฒนาการแนะแนวให้การปรึกษาสู่การพัฒนาคุณภาพผู้เรียนรอบด้าน  ระหว่างวันที่ 10 - 13 มีนาคม 2569 ณ โรงแรมบียอนด์ สวีท (บางพลัด) กรุงเทพมหานคร</v>
      </c>
      <c r="C423" s="56" t="str">
        <f>+[2]ระบบการควบคุมฯ!C1199</f>
        <v>ศธ 04002/ว4808 ลว 19 มี.ค.69 โอนครั้งที่ 374</v>
      </c>
      <c r="D423" s="123">
        <f>+[2]ระบบการควบคุมฯ!F1199</f>
        <v>3000</v>
      </c>
      <c r="E423" s="124">
        <f>+[2]ระบบการควบคุมฯ!G1199+[2]ระบบการควบคุมฯ!H1199</f>
        <v>0</v>
      </c>
      <c r="F423" s="124"/>
      <c r="G423" s="124">
        <f>+[2]ระบบการควบคุมฯ!K1199+[2]ระบบการควบคุมฯ!L1199</f>
        <v>3000</v>
      </c>
      <c r="H423" s="124">
        <f>+D423-E423-F423-G423</f>
        <v>0</v>
      </c>
      <c r="I423" s="51" t="s">
        <v>173</v>
      </c>
    </row>
    <row r="424" spans="1:9" ht="18.600000000000001" hidden="1" x14ac:dyDescent="0.25">
      <c r="A424" s="122"/>
      <c r="B424" s="56"/>
      <c r="C424" s="56"/>
      <c r="D424" s="123"/>
      <c r="E424" s="124"/>
      <c r="F424" s="124"/>
      <c r="G424" s="124"/>
      <c r="H424" s="124"/>
      <c r="I424" s="51"/>
    </row>
    <row r="425" spans="1:9" ht="18.600000000000001" hidden="1" x14ac:dyDescent="0.25">
      <c r="A425" s="122"/>
      <c r="B425" s="56"/>
      <c r="C425" s="56"/>
      <c r="D425" s="123"/>
      <c r="E425" s="124">
        <f>+[4]งบสพฐ!I1544+[4]งบสพฐ!J1544</f>
        <v>0</v>
      </c>
      <c r="F425" s="124">
        <f>+[4]งบสพฐ!K1544+[4]งบสพฐ!L1544</f>
        <v>0</v>
      </c>
      <c r="G425" s="124">
        <f>+[4]งบสพฐ!M1544+[4]งบสพฐ!N1544</f>
        <v>0</v>
      </c>
      <c r="H425" s="124">
        <f t="shared" ref="H425" si="116">+D425-E425-F425-G425</f>
        <v>0</v>
      </c>
      <c r="I425" s="55"/>
    </row>
    <row r="426" spans="1:9" ht="18.600000000000001" hidden="1" x14ac:dyDescent="0.25">
      <c r="A426" s="122"/>
      <c r="B426" s="56"/>
      <c r="C426" s="56"/>
      <c r="D426" s="164"/>
      <c r="E426" s="164"/>
      <c r="F426" s="164"/>
      <c r="G426" s="164"/>
      <c r="H426" s="124"/>
      <c r="I426" s="53"/>
    </row>
    <row r="427" spans="1:9" ht="18.600000000000001" hidden="1" x14ac:dyDescent="0.25">
      <c r="A427" s="122"/>
      <c r="B427" s="56"/>
      <c r="C427" s="56"/>
      <c r="D427" s="164"/>
      <c r="E427" s="164"/>
      <c r="F427" s="164"/>
      <c r="G427" s="164"/>
      <c r="H427" s="124"/>
      <c r="I427" s="53"/>
    </row>
    <row r="428" spans="1:9" ht="18.600000000000001" hidden="1" x14ac:dyDescent="0.25">
      <c r="A428" s="122"/>
      <c r="B428" s="371"/>
      <c r="C428" s="56"/>
      <c r="D428" s="164"/>
      <c r="E428" s="164"/>
      <c r="F428" s="164"/>
      <c r="G428" s="164"/>
      <c r="H428" s="124"/>
      <c r="I428" s="53"/>
    </row>
    <row r="429" spans="1:9" ht="18.600000000000001" hidden="1" x14ac:dyDescent="0.25">
      <c r="A429" s="122"/>
      <c r="B429" s="56"/>
      <c r="C429" s="56"/>
      <c r="D429" s="164"/>
      <c r="E429" s="164"/>
      <c r="F429" s="164"/>
      <c r="G429" s="164"/>
      <c r="H429" s="124"/>
      <c r="I429" s="51"/>
    </row>
    <row r="430" spans="1:9" ht="18.600000000000001" hidden="1" x14ac:dyDescent="0.25">
      <c r="A430" s="122"/>
      <c r="B430" s="56"/>
      <c r="C430" s="56"/>
      <c r="D430" s="164"/>
      <c r="E430" s="164"/>
      <c r="F430" s="164"/>
      <c r="G430" s="164"/>
      <c r="H430" s="124"/>
      <c r="I430" s="53"/>
    </row>
    <row r="431" spans="1:9" ht="18.600000000000001" hidden="1" x14ac:dyDescent="0.25">
      <c r="A431" s="122"/>
      <c r="B431" s="56"/>
      <c r="C431" s="56"/>
      <c r="D431" s="164"/>
      <c r="E431" s="164"/>
      <c r="F431" s="164"/>
      <c r="G431" s="164"/>
      <c r="H431" s="124"/>
      <c r="I431" s="53"/>
    </row>
    <row r="432" spans="1:9" ht="18.600000000000001" hidden="1" x14ac:dyDescent="0.25">
      <c r="A432" s="122"/>
      <c r="B432" s="56"/>
      <c r="C432" s="56"/>
      <c r="D432" s="164">
        <f>+[4]งบสพฐ!F402</f>
        <v>0</v>
      </c>
      <c r="E432" s="164"/>
      <c r="F432" s="164"/>
      <c r="G432" s="164"/>
      <c r="H432" s="124"/>
      <c r="I432" s="53"/>
    </row>
    <row r="433" spans="1:9" ht="18.600000000000001" hidden="1" x14ac:dyDescent="0.25">
      <c r="A433" s="122"/>
      <c r="B433" s="56"/>
      <c r="C433" s="56"/>
      <c r="D433" s="164">
        <f>+[4]งบสพฐ!F403</f>
        <v>0</v>
      </c>
      <c r="E433" s="164"/>
      <c r="F433" s="164"/>
      <c r="G433" s="164"/>
      <c r="H433" s="124"/>
      <c r="I433" s="51"/>
    </row>
    <row r="434" spans="1:9" ht="18.600000000000001" hidden="1" x14ac:dyDescent="0.25">
      <c r="A434" s="122"/>
      <c r="B434" s="56"/>
      <c r="C434" s="56"/>
      <c r="D434" s="164">
        <f>+[4]งบสพฐ!F404</f>
        <v>0</v>
      </c>
      <c r="E434" s="164"/>
      <c r="F434" s="164"/>
      <c r="G434" s="164"/>
      <c r="H434" s="124"/>
      <c r="I434" s="51"/>
    </row>
    <row r="435" spans="1:9" ht="18.600000000000001" hidden="1" x14ac:dyDescent="0.25">
      <c r="A435" s="122"/>
      <c r="B435" s="56"/>
      <c r="C435" s="56"/>
      <c r="D435" s="164">
        <f>+[4]งบสพฐ!F405</f>
        <v>0</v>
      </c>
      <c r="E435" s="164"/>
      <c r="F435" s="164"/>
      <c r="G435" s="164"/>
      <c r="H435" s="124"/>
      <c r="I435" s="51"/>
    </row>
    <row r="436" spans="1:9" ht="18.600000000000001" hidden="1" x14ac:dyDescent="0.25">
      <c r="A436" s="122"/>
      <c r="B436" s="56"/>
      <c r="C436" s="56"/>
      <c r="D436" s="164">
        <f>+[4]งบสพฐ!F406</f>
        <v>0</v>
      </c>
      <c r="E436" s="164"/>
      <c r="F436" s="164"/>
      <c r="G436" s="164"/>
      <c r="H436" s="124"/>
      <c r="I436" s="51"/>
    </row>
    <row r="437" spans="1:9" ht="18.600000000000001" hidden="1" x14ac:dyDescent="0.25">
      <c r="A437" s="122"/>
      <c r="B437" s="56"/>
      <c r="C437" s="56"/>
      <c r="D437" s="164">
        <f>+[4]งบสพฐ!F407</f>
        <v>0</v>
      </c>
      <c r="E437" s="164"/>
      <c r="F437" s="164"/>
      <c r="G437" s="164"/>
      <c r="H437" s="124"/>
      <c r="I437" s="51"/>
    </row>
    <row r="438" spans="1:9" ht="18.600000000000001" hidden="1" x14ac:dyDescent="0.25">
      <c r="A438" s="122"/>
      <c r="B438" s="56"/>
      <c r="C438" s="56"/>
      <c r="D438" s="164">
        <f>+[4]งบสพฐ!F408</f>
        <v>0</v>
      </c>
      <c r="E438" s="164"/>
      <c r="F438" s="164"/>
      <c r="G438" s="164"/>
      <c r="H438" s="124"/>
      <c r="I438" s="51"/>
    </row>
    <row r="439" spans="1:9" ht="18.600000000000001" hidden="1" x14ac:dyDescent="0.25">
      <c r="A439" s="122"/>
      <c r="B439" s="56"/>
      <c r="C439" s="56"/>
      <c r="D439" s="164">
        <f>+[4]งบสพฐ!F409</f>
        <v>0</v>
      </c>
      <c r="E439" s="164"/>
      <c r="F439" s="164"/>
      <c r="G439" s="164"/>
      <c r="H439" s="124"/>
      <c r="I439" s="51"/>
    </row>
    <row r="440" spans="1:9" ht="18.600000000000001" hidden="1" x14ac:dyDescent="0.25">
      <c r="A440" s="122"/>
      <c r="B440" s="38"/>
      <c r="C440" s="56"/>
      <c r="D440" s="164">
        <f>+[4]งบสพฐ!F410</f>
        <v>0</v>
      </c>
      <c r="E440" s="164"/>
      <c r="F440" s="164"/>
      <c r="G440" s="164"/>
      <c r="H440" s="124"/>
      <c r="I440" s="51"/>
    </row>
    <row r="441" spans="1:9" ht="18.600000000000001" hidden="1" x14ac:dyDescent="0.25">
      <c r="A441" s="122"/>
      <c r="B441" s="38"/>
      <c r="C441" s="56"/>
      <c r="D441" s="164">
        <f>+[4]งบสพฐ!F411</f>
        <v>0</v>
      </c>
      <c r="E441" s="164"/>
      <c r="F441" s="164"/>
      <c r="G441" s="164"/>
      <c r="H441" s="124"/>
      <c r="I441" s="51"/>
    </row>
    <row r="442" spans="1:9" ht="18.600000000000001" hidden="1" x14ac:dyDescent="0.25">
      <c r="A442" s="122"/>
      <c r="B442" s="38"/>
      <c r="C442" s="56"/>
      <c r="D442" s="164">
        <f>+[4]งบสพฐ!F412</f>
        <v>0</v>
      </c>
      <c r="E442" s="164"/>
      <c r="F442" s="164"/>
      <c r="G442" s="164"/>
      <c r="H442" s="124"/>
      <c r="I442" s="51"/>
    </row>
    <row r="443" spans="1:9" ht="55.8" x14ac:dyDescent="0.25">
      <c r="A443" s="129" t="str">
        <f>+[2]ระบบการควบคุมฯ!A1202</f>
        <v>1.5.6</v>
      </c>
      <c r="B443" s="61" t="str">
        <f>+[2]ระบบการควบคุมฯ!B1202</f>
        <v>กิจกรรมรองพัฒนาหลักสูตรและกระบวนการเรียนรู้ที่หลากหลายให้เอื้อต่อการเรียนรู้ตลอดชีวิต</v>
      </c>
      <c r="C443" s="61"/>
      <c r="D443" s="120">
        <f>+D444</f>
        <v>0</v>
      </c>
      <c r="E443" s="141">
        <f>+E444</f>
        <v>0</v>
      </c>
      <c r="F443" s="141">
        <f>+F444</f>
        <v>0</v>
      </c>
      <c r="G443" s="141">
        <f>+G444</f>
        <v>0</v>
      </c>
      <c r="H443" s="141">
        <f>+H444</f>
        <v>0</v>
      </c>
      <c r="I443" s="49"/>
    </row>
    <row r="444" spans="1:9" ht="18.600000000000001" x14ac:dyDescent="0.25">
      <c r="A444" s="161">
        <f>+[2]ระบบการควบคุมฯ!A1203</f>
        <v>0</v>
      </c>
      <c r="B444" s="107" t="str">
        <f>+[2]ระบบการควบคุมฯ!B1203</f>
        <v xml:space="preserve"> งบดำเนินงาน 69112xx </v>
      </c>
      <c r="C444" s="63"/>
      <c r="D444" s="126">
        <f>SUM(D445:D447)</f>
        <v>0</v>
      </c>
      <c r="E444" s="126">
        <f>SUM(E445:E447)</f>
        <v>0</v>
      </c>
      <c r="F444" s="126">
        <f>SUM(F445:F447)</f>
        <v>0</v>
      </c>
      <c r="G444" s="126">
        <f>SUM(G445:G447)</f>
        <v>0</v>
      </c>
      <c r="H444" s="126">
        <f>SUM(H445:H447)</f>
        <v>0</v>
      </c>
      <c r="I444" s="48"/>
    </row>
    <row r="445" spans="1:9" ht="55.8" x14ac:dyDescent="0.25">
      <c r="A445" s="165" t="str">
        <f>+[2]ระบบการควบคุมฯ!A1204</f>
        <v>2.1.4.1</v>
      </c>
      <c r="B445" s="38" t="str">
        <f>+[2]ระบบการควบคุมฯ!B1204</f>
        <v xml:space="preserve">ค่าใช้จ่ายในการจัดการแข่งขันงานศิลปหัตถกรรมนักเรียน ครั้งที่ 71 ปีการศึกษา 2566 </v>
      </c>
      <c r="C445" s="38" t="str">
        <f>+[2]ระบบการควบคุมฯ!C1204</f>
        <v>ที่ ศธ 04002/ว    /9 กพ 67  ครั้งที่ 165</v>
      </c>
      <c r="D445" s="441"/>
      <c r="E445" s="124"/>
      <c r="F445" s="123"/>
      <c r="G445" s="124"/>
      <c r="H445" s="123">
        <f>+D445-E445-F445-G445</f>
        <v>0</v>
      </c>
      <c r="I445" s="51" t="s">
        <v>12</v>
      </c>
    </row>
    <row r="446" spans="1:9" ht="74.400000000000006" x14ac:dyDescent="0.25">
      <c r="A446" s="165" t="str">
        <f>+[2]ระบบการควบคุมฯ!A1205</f>
        <v>2.1.4.2</v>
      </c>
      <c r="B446" s="38" t="str">
        <f>+[2]ระบบการควบคุมฯ!B1205</f>
        <v xml:space="preserve">ค่าใช้จ่ายในการดำนินงานการส่งเสริมการจัดการเรียนรู้เพศวิถีศึกษาในลักษณะการจัดการเรียนรู้แบบ Active Leaning </v>
      </c>
      <c r="C446" s="38" t="str">
        <f>+[2]ระบบการควบคุมฯ!C1205</f>
        <v>ศธ04002/ว2276 ลว. 7 มิย 67 โอนครั้งที่ 102</v>
      </c>
      <c r="D446" s="441"/>
      <c r="E446" s="124"/>
      <c r="F446" s="123"/>
      <c r="G446" s="124"/>
      <c r="H446" s="123">
        <f>+D446-E446-F446-G446</f>
        <v>0</v>
      </c>
      <c r="I446" s="51" t="s">
        <v>51</v>
      </c>
    </row>
    <row r="447" spans="1:9" ht="167.4" x14ac:dyDescent="0.25">
      <c r="A447" s="165" t="str">
        <f>+[2]ระบบการควบคุมฯ!A1206</f>
        <v>2.1.4.3</v>
      </c>
      <c r="B447" s="38" t="str">
        <f>+[2]ระบบการควบคุมฯ!B1206</f>
        <v xml:space="preserve">ค่าใช้จ่ายในการเดินทางเข้าร่วมการประชุมเชิงปฏิบัติการจัดทำเป้าหมายความสามารถ ด้านการอ่าน การเขียน การคิดเลข และการแก้ปัญหา (Basic Literacy) ของนักเรียนระดับประถมศึกษาตอนต้น ระหว่างวันที่ 7 - 10 สิงหาคม 2567 โรงแรมรอแยล เบญจา กรุงเทพมหานคร </v>
      </c>
      <c r="C447" s="38" t="str">
        <f>+[2]ระบบการควบคุมฯ!C1206</f>
        <v>ศธ04002/ว3560 ลว. 15 สค 67 โอนครั้งที่ 323</v>
      </c>
      <c r="D447" s="123"/>
      <c r="E447" s="123"/>
      <c r="F447" s="123"/>
      <c r="G447" s="123"/>
      <c r="H447" s="123">
        <f>+D447-E447-F447-G447</f>
        <v>0</v>
      </c>
      <c r="I447" s="51" t="s">
        <v>51</v>
      </c>
    </row>
    <row r="448" spans="1:9" ht="55.8" x14ac:dyDescent="0.25">
      <c r="A448" s="129">
        <f>+[2]ระบบการควบคุมฯ!A1213</f>
        <v>1.6</v>
      </c>
      <c r="B448" s="167" t="str">
        <f>+[2]ระบบการควบคุมฯ!B1213</f>
        <v xml:space="preserve">กิจกรรมการจัดการศึกษามัธยมศึกษาตอนต้นสำหรับโรงเรียนปกติ  </v>
      </c>
      <c r="C448" s="58" t="str">
        <f>+[2]ระบบการควบคุมฯ!C1213</f>
        <v>20004 69 0516500000</v>
      </c>
      <c r="D448" s="120">
        <f>+D449</f>
        <v>0</v>
      </c>
      <c r="E448" s="141">
        <f>+E449</f>
        <v>0</v>
      </c>
      <c r="F448" s="141">
        <f>+F449</f>
        <v>0</v>
      </c>
      <c r="G448" s="141">
        <f>+G449</f>
        <v>0</v>
      </c>
      <c r="H448" s="141">
        <f>+H449</f>
        <v>0</v>
      </c>
      <c r="I448" s="49"/>
    </row>
    <row r="449" spans="1:9" ht="37.200000000000003" x14ac:dyDescent="0.25">
      <c r="A449" s="161" t="str">
        <f>+[2]ระบบการควบคุมฯ!A1239</f>
        <v>1.6.1</v>
      </c>
      <c r="B449" s="168" t="str">
        <f>+[2]ระบบการควบคุมฯ!B1239</f>
        <v xml:space="preserve"> งบดำเนินงาน 69112xx</v>
      </c>
      <c r="C449" s="940" t="str">
        <f>+[2]ระบบการควบคุมฯ!C1239</f>
        <v>20004 3720 1000 2000000</v>
      </c>
      <c r="D449" s="126"/>
      <c r="E449" s="126"/>
      <c r="F449" s="126"/>
      <c r="G449" s="126"/>
      <c r="H449" s="126"/>
      <c r="I449" s="48"/>
    </row>
    <row r="450" spans="1:9" ht="18.600000000000001" x14ac:dyDescent="0.25">
      <c r="A450" s="528" t="str">
        <f>+[2]ระบบการควบคุมฯ!A1238</f>
        <v>1.6.1</v>
      </c>
      <c r="B450" s="971" t="str">
        <f>+[2]ระบบการควบคุมฯ!B1238</f>
        <v xml:space="preserve">กิจกรรมรองการวิจัยเพื่อพัฒนานวัตกรรมการจัดการศึกษา </v>
      </c>
      <c r="C450" s="61" t="str">
        <f>+[2]ระบบการควบคุมฯ!C1238</f>
        <v>20004 69 05165 52018</v>
      </c>
      <c r="D450" s="120">
        <f>+[2]ระบบการควบคุมฯ!F1238</f>
        <v>159000</v>
      </c>
      <c r="E450" s="120">
        <f>+[2]ระบบการควบคุมฯ!G1238+[2]ระบบการควบคุมฯ!H1238</f>
        <v>59992</v>
      </c>
      <c r="F450" s="120">
        <f>+[2]ระบบการควบคุมฯ!I1239+[2]ระบบการควบคุมฯ!J1239</f>
        <v>0</v>
      </c>
      <c r="G450" s="120">
        <f>+[2]ระบบการควบคุมฯ!K1238+[2]ระบบการควบคุมฯ!L1238</f>
        <v>99008</v>
      </c>
      <c r="H450" s="120">
        <f>+D450-E450-F450-G450</f>
        <v>0</v>
      </c>
      <c r="I450" s="396"/>
    </row>
    <row r="451" spans="1:9" ht="37.200000000000003" x14ac:dyDescent="0.25">
      <c r="A451" s="161" t="str">
        <f>+[2]ระบบการควบคุมฯ!A1241</f>
        <v>1.6.1.2</v>
      </c>
      <c r="B451" s="168" t="str">
        <f>+[2]ระบบการควบคุมฯ!B1239</f>
        <v xml:space="preserve"> งบดำเนินงาน 69112xx</v>
      </c>
      <c r="C451" s="940" t="str">
        <f>+[2]ระบบการควบคุมฯ!C1239</f>
        <v>20004 3720 1000 2000000</v>
      </c>
      <c r="D451" s="126">
        <f>SUM(D452:D455)</f>
        <v>159000</v>
      </c>
      <c r="E451" s="126">
        <f t="shared" ref="E451:H451" si="117">SUM(E452:E455)</f>
        <v>59992</v>
      </c>
      <c r="F451" s="126">
        <f t="shared" si="117"/>
        <v>0</v>
      </c>
      <c r="G451" s="126">
        <f t="shared" si="117"/>
        <v>99008</v>
      </c>
      <c r="H451" s="126">
        <f t="shared" si="117"/>
        <v>0</v>
      </c>
      <c r="I451" s="48"/>
    </row>
    <row r="452" spans="1:9" ht="241.8" x14ac:dyDescent="0.25">
      <c r="A452" s="165" t="str">
        <f>+[2]ระบบการควบคุมฯ!A1240</f>
        <v>1.6.1.1</v>
      </c>
      <c r="B452" s="38" t="str">
        <f>+[2]ระบบการควบคุมฯ!B1240</f>
        <v xml:space="preserve">ค่าใช้จ่ายในการจัดสอบคัดเลือกรอบแรก ระดับเขตพื้นที่ /ค่าใช้จ่ายในการจัดสอบคัดเลือกรอบสอง ระดับประเทศและเตรียมความพร้อมผู้แทนนักเรียนไทยสำหรับเข้าร่วมการแข่งขันคณิตศาสตร์และวิทยาศาสตร์โอลิมปิกระหว่างประเทศ ระดับประถมศึกษา ประจำปี พ.ศ.2569 รายการ 23rd International Mathematics and Science Olympiad (IMSO) for Primary School ณ สาธารณรัฐอินโดนีเซีย </v>
      </c>
      <c r="C452" s="38" t="str">
        <f>+[2]ระบบการควบคุมฯ!C1240</f>
        <v>ที่ ศธ04002/ว12052 ลว 16 ก.ค.69 ครั้งที่ 720</v>
      </c>
      <c r="D452" s="441">
        <f>+[2]ระบบการควบคุมฯ!F1240</f>
        <v>6000</v>
      </c>
      <c r="E452" s="123">
        <f>+[2]ระบบการควบคุมฯ!G1240+[2]ระบบการควบคุมฯ!H1240</f>
        <v>0</v>
      </c>
      <c r="F452" s="123">
        <f>+[2]ระบบการควบคุมฯ!I1244+[2]ระบบการควบคุมฯ!J1244</f>
        <v>0</v>
      </c>
      <c r="G452" s="123">
        <f>+[2]ระบบการควบคุมฯ!K1240+[2]ระบบการควบคุมฯ!L1240</f>
        <v>6000</v>
      </c>
      <c r="H452" s="123">
        <f>+D452-E452-F452-G452</f>
        <v>0</v>
      </c>
      <c r="I452" s="51" t="s">
        <v>12</v>
      </c>
    </row>
    <row r="453" spans="1:9" ht="167.4" x14ac:dyDescent="0.25">
      <c r="A453" s="165" t="str">
        <f>+[2]ระบบการควบคุมฯ!A1241</f>
        <v>1.6.1.2</v>
      </c>
      <c r="B453" s="38" t="str">
        <f>+[2]ระบบการควบคุมฯ!B1241</f>
        <v xml:space="preserve">ค่าใช้จ่ายในการเดินทางเข้าร่วมการประชุมเชิงปฏิบัติการต่อยอดและออกแบบนวัตกรรมการเรียนรู้ โครงการต่อยอดยุวทูตความดี สื่อสารความดี จิตสาธารณะ เพื่อการเรียนรู้สู่การพัฒนาสังคมดีที่ยั่งยืนด้วยทักษะการคิดแบบเชิงรุกระดับมัธยมศึกษา ระหว่างวันที่ 24 – 27 กรกฎาคม 2569 </v>
      </c>
      <c r="C453" s="38" t="str">
        <f>+[2]ระบบการควบคุมฯ!C1241</f>
        <v>ที่ ศธ04002/ว13657 ลว 6 ส.ค.69 ครั้งที่ 833</v>
      </c>
      <c r="D453" s="441">
        <f>+[2]ระบบการควบคุมฯ!F1241</f>
        <v>1000</v>
      </c>
      <c r="E453" s="123">
        <f>+[2]ระบบการควบคุมฯ!G1241+[2]ระบบการควบคุมฯ!H1241</f>
        <v>0</v>
      </c>
      <c r="F453" s="123">
        <f>+[2]ระบบการควบคุมฯ!I1245+[2]ระบบการควบคุมฯ!J1245</f>
        <v>0</v>
      </c>
      <c r="G453" s="123">
        <f>+[2]ระบบการควบคุมฯ!K1241+[2]ระบบการควบคุมฯ!L1241</f>
        <v>1000</v>
      </c>
      <c r="H453" s="123">
        <f>+D453-E453-F453-G453</f>
        <v>0</v>
      </c>
      <c r="I453" s="51" t="s">
        <v>274</v>
      </c>
    </row>
    <row r="454" spans="1:9" ht="148.80000000000001" x14ac:dyDescent="0.25">
      <c r="A454" s="165" t="str">
        <f>+[2]ระบบการควบคุมฯ!A1242</f>
        <v>1.6.1.3</v>
      </c>
      <c r="B454" s="38" t="str">
        <f>+[2]ระบบการควบคุมฯ!B1242</f>
        <v xml:space="preserve">ค่าใช้จ่ายในการเดินทางเข้าร่วมการประชุมสัมมนาเพื่อพัฒนาบุคลากรในโครงการด้วยรักและห่วงใยในพระราชูปถัมภ์ สมเด็จพระกนิษฐาธิราชเจ้า กรมสมเด็จพระเทพรัตนราชสุดาฯ สยามบรมราชกุมารี วันเสาร์ที่ 5 กันยายน 2569 ณ โรงแรมเจริญโฮเต็ล จังหวัดอุดรธานี </v>
      </c>
      <c r="C454" s="38" t="str">
        <f>+[2]ระบบการควบคุมฯ!C1242</f>
        <v>ที่ ศธ04002/ว14294 ลว 17 ส.ค.69 ครั้งที่ 868</v>
      </c>
      <c r="D454" s="441">
        <f>+[2]ระบบการควบคุมฯ!F1242</f>
        <v>32000</v>
      </c>
      <c r="E454" s="123">
        <f>+[2]ระบบการควบคุมฯ!G1242+[2]ระบบการควบคุมฯ!H1242</f>
        <v>0</v>
      </c>
      <c r="F454" s="123">
        <f>+[2]ระบบการควบคุมฯ!I1246+[2]ระบบการควบคุมฯ!J1246</f>
        <v>0</v>
      </c>
      <c r="G454" s="123">
        <f>+[2]ระบบการควบคุมฯ!K1242+[2]ระบบการควบคุมฯ!L1242</f>
        <v>32000</v>
      </c>
      <c r="H454" s="123">
        <f>+D454-E454-F454-G454</f>
        <v>0</v>
      </c>
      <c r="I454" s="51" t="s">
        <v>296</v>
      </c>
    </row>
    <row r="455" spans="1:9" ht="130.19999999999999" x14ac:dyDescent="0.25">
      <c r="A455" s="165" t="str">
        <f>+[2]ระบบการควบคุมฯ!A1243</f>
        <v>1.6.1.4</v>
      </c>
      <c r="B455" s="38" t="str">
        <f>+[2]ระบบการควบคุมฯ!B1243</f>
        <v xml:space="preserve">ค่าใช้จ่ายในการดำเนินโครงการขับเคลื่อนการพัฒนาคุณภาพชีวิตและการเรียนรู้ของนักเรียนในโครงการด้วยรักและห่วงใยในพระบรมราชูปถัมภ์ สมเด็จพระกนิษฐาธิราชเจ้า กรมสมเด็จพระเทพรัตนราชสุดา สยามบรมราชกุมารี        </v>
      </c>
      <c r="C455" s="38" t="str">
        <f>+[2]ระบบการควบคุมฯ!C1243</f>
        <v>ที่ ศธ04002/ว16797 ลว 17  ก.ย. 69 ครั้งที่ 931</v>
      </c>
      <c r="D455" s="441">
        <f>+[2]ระบบการควบคุมฯ!F1243</f>
        <v>120000</v>
      </c>
      <c r="E455" s="123">
        <f>+[2]ระบบการควบคุมฯ!G1243+[2]ระบบการควบคุมฯ!H1243</f>
        <v>59992</v>
      </c>
      <c r="F455" s="123">
        <f>+[2]ระบบการควบคุมฯ!I1247+[2]ระบบการควบคุมฯ!J1247</f>
        <v>0</v>
      </c>
      <c r="G455" s="123">
        <f>+[2]ระบบการควบคุมฯ!K1243+[2]ระบบการควบคุมฯ!L1243</f>
        <v>60008</v>
      </c>
      <c r="H455" s="123">
        <f>+D455-E455-F455-G455</f>
        <v>0</v>
      </c>
      <c r="I455" s="51" t="s">
        <v>296</v>
      </c>
    </row>
    <row r="456" spans="1:9" ht="55.8" x14ac:dyDescent="0.25">
      <c r="A456" s="129" t="str">
        <f>+[2]ระบบการควบคุมฯ!A1245</f>
        <v>1.6.2</v>
      </c>
      <c r="B456" s="167" t="str">
        <f>+[2]ระบบการควบคุมฯ!B1245</f>
        <v>กิจกรรมรองสนับสนุนเสริมสร้างความเข้มแข็งในการพัฒนาครูอย่างมีประสิทธิภาพ</v>
      </c>
      <c r="C456" s="58" t="str">
        <f>+[2]ระบบการควบคุมฯ!C1245</f>
        <v>20004 69 05165 51999</v>
      </c>
      <c r="D456" s="120">
        <f>+D457</f>
        <v>106040</v>
      </c>
      <c r="E456" s="141">
        <f>+E457</f>
        <v>0</v>
      </c>
      <c r="F456" s="141">
        <f>+F457</f>
        <v>0</v>
      </c>
      <c r="G456" s="141">
        <f>+G457</f>
        <v>106040</v>
      </c>
      <c r="H456" s="141">
        <f>+H457</f>
        <v>0</v>
      </c>
      <c r="I456" s="49"/>
    </row>
    <row r="457" spans="1:9" ht="18.600000000000001" x14ac:dyDescent="0.25">
      <c r="A457" s="161">
        <f>+[2]ระบบการควบคุมฯ!A1246</f>
        <v>0</v>
      </c>
      <c r="B457" s="168" t="str">
        <f>+[2]ระบบการควบคุมฯ!B1246</f>
        <v xml:space="preserve"> งบดำเนินงาน 69112xx </v>
      </c>
      <c r="C457" s="131" t="str">
        <f>+[2]ระบบการควบคุมฯ!C1246</f>
        <v>20004 3720 1000 2000000</v>
      </c>
      <c r="D457" s="126">
        <f>SUM(D458:D466)</f>
        <v>106040</v>
      </c>
      <c r="E457" s="126">
        <f t="shared" ref="E457:H457" si="118">SUM(E458:E466)</f>
        <v>0</v>
      </c>
      <c r="F457" s="126">
        <f t="shared" si="118"/>
        <v>0</v>
      </c>
      <c r="G457" s="126">
        <f t="shared" si="118"/>
        <v>106040</v>
      </c>
      <c r="H457" s="126">
        <f t="shared" si="118"/>
        <v>0</v>
      </c>
      <c r="I457" s="48"/>
    </row>
    <row r="458" spans="1:9" ht="93" x14ac:dyDescent="0.25">
      <c r="A458" s="165" t="str">
        <f>+[2]ระบบการควบคุมฯ!A1247</f>
        <v>1.6.2.1</v>
      </c>
      <c r="B458" s="38" t="str">
        <f>+[2]ระบบการควบคุมฯ!B1247</f>
        <v>เพื่อสนับสนุนการคัดเลือกบุคคลเพื่อบรรจุและแต่งตั้งให้ดำรงตำแหน่งศึกษานิเทศก์ สังกัดสำนักงานคณะกรรมการการศึกษาขั้นพื้นฐาน  ปี พ.ศ. 2568</v>
      </c>
      <c r="C458" s="38" t="str">
        <f>+[2]ระบบการควบคุมฯ!C1247</f>
        <v>ศธ04002/ว50938 ลว 22 ธ.ค. 68 โอนครั้งที่ 168</v>
      </c>
      <c r="D458" s="123">
        <f>+[2]ระบบการควบคุมฯ!D1247</f>
        <v>10240</v>
      </c>
      <c r="E458" s="123">
        <f>+[2]ระบบการควบคุมฯ!G1247+[2]ระบบการควบคุมฯ!H1247</f>
        <v>0</v>
      </c>
      <c r="F458" s="123">
        <f>+[2]ระบบการควบคุมฯ!I1247+[2]ระบบการควบคุมฯ!J1247</f>
        <v>0</v>
      </c>
      <c r="G458" s="123">
        <f>+[2]ระบบการควบคุมฯ!K1247+[2]ระบบการควบคุมฯ!L1247</f>
        <v>10240</v>
      </c>
      <c r="H458" s="123">
        <f>+D458-E458-F458-G458</f>
        <v>0</v>
      </c>
      <c r="I458" s="51" t="s">
        <v>17</v>
      </c>
    </row>
    <row r="459" spans="1:9" ht="204.6" x14ac:dyDescent="0.25">
      <c r="A459" s="165" t="str">
        <f>+[2]ระบบการควบคุมฯ!A1248</f>
        <v>1.6.2.2</v>
      </c>
      <c r="B459" s="38" t="str">
        <f>+[2]ระบบการควบคุมฯ!B1248</f>
        <v>ค่าใช้จ่ายในการเดินทางเข้าร่วมการอบรมเชิงปฏิบัติการเสริมสร้างสมรรถนะการนิเทศการศึกษา สำหรับนิเทศก์แกนนำ (Core Supervisor) เพื่อพัฒนาคุณภาพการศึกษาสู่คุณภาพผู้เรียนตามนโยบายและจุดเน้นของสพฐ. ประจำปีงบประมาณ พ.ศ. 2569  ระหว่างวันที่ 16 – 19 ธันวาคม 2568 ณ โรงแรมดิ ไอเดิล โฮเทล แอนด์ เรสซิเดนท์ ปทุมธานี</v>
      </c>
      <c r="C459" s="38" t="str">
        <f>+[2]ระบบการควบคุมฯ!C1248</f>
        <v>ศธ 04002/ว51464  ลว 29 ธ.ค. 68 ครั้งที่ 195</v>
      </c>
      <c r="D459" s="123">
        <f>+[2]ระบบการควบคุมฯ!D1248</f>
        <v>800</v>
      </c>
      <c r="E459" s="123">
        <f>+[2]ระบบการควบคุมฯ!G1248+[2]ระบบการควบคุมฯ!H1248</f>
        <v>0</v>
      </c>
      <c r="F459" s="123">
        <f>+[2]ระบบการควบคุมฯ!I1248+[2]ระบบการควบคุมฯ!J1248</f>
        <v>0</v>
      </c>
      <c r="G459" s="123">
        <f>+[2]ระบบการควบคุมฯ!K1248+[2]ระบบการควบคุมฯ!L1248</f>
        <v>800</v>
      </c>
      <c r="H459" s="123">
        <f>+D459-E459-F459-G459</f>
        <v>0</v>
      </c>
      <c r="I459" s="51" t="s">
        <v>241</v>
      </c>
    </row>
    <row r="460" spans="1:9" ht="167.4" x14ac:dyDescent="0.25">
      <c r="A460" s="165" t="str">
        <f>+[2]ระบบการควบคุมฯ!A1249</f>
        <v>1.6.2.3</v>
      </c>
      <c r="B460" s="38" t="str">
        <f>+[2]ระบบการควบคุมฯ!B1249</f>
        <v>ค่าใช้จ่ายในการเดินทางเข้าร่วมการประชุมเชิงปฏิบัติการขับเคลื่อนเครือข่ายการนิเทศการศึกษาขั้นพื้นฐาน ประจำเขตตรวจราชการ สู่การพัฒนาคุณภาพการศึกษาอย่างยั่งยืนตามนโยบายเรียนดี มีคุณธรรม  ปีงบประมาณ พ.ศ. 2569 ในวันที่ 14 ธันวาคม 2568 ณ โรงแรมรอแยล เบญจา กรุงเทพมหานคร</v>
      </c>
      <c r="C460" s="38" t="str">
        <f>+[2]ระบบการควบคุมฯ!C1249</f>
        <v>ศธ 04002/ว51461 ลว 29 ธ.ค. 69 ครั้งที่ 196</v>
      </c>
      <c r="D460" s="123">
        <f>+[2]ระบบการควบคุมฯ!D1249</f>
        <v>500</v>
      </c>
      <c r="E460" s="123">
        <f>+[2]ระบบการควบคุมฯ!G1249+[2]ระบบการควบคุมฯ!H1249</f>
        <v>0</v>
      </c>
      <c r="F460" s="123">
        <f>+[2]ระบบการควบคุมฯ!I1249+[2]ระบบการควบคุมฯ!J1249</f>
        <v>0</v>
      </c>
      <c r="G460" s="123">
        <f>+[2]ระบบการควบคุมฯ!K1249+[2]ระบบการควบคุมฯ!L1249</f>
        <v>500</v>
      </c>
      <c r="H460" s="123">
        <f>+D460-E460-F460-G460</f>
        <v>0</v>
      </c>
      <c r="I460" s="51" t="s">
        <v>241</v>
      </c>
    </row>
    <row r="461" spans="1:9" ht="111.6" x14ac:dyDescent="0.25">
      <c r="A461" s="165" t="str">
        <f>+[2]ระบบการควบคุมฯ!A1250</f>
        <v>1.6.2.4</v>
      </c>
      <c r="B461" s="38" t="str">
        <f>+[2]ระบบการควบคุมฯ!B1250</f>
        <v>ค่าใช้จ่ายในการดำเนินงานโครงการพัฒนาเครือข่ายการนิเทศการศึกษาขั้นพื้นฐาน ประจำเขตตรวจราชการ เพื่อพัฒนากลไกการนิเทศการศึกษาสู่การพัฒนาคุณภาพการศึกษาที่ยั่งยืน ประจำปีงบประมาณ พ.ศ. 2569</v>
      </c>
      <c r="C461" s="38" t="str">
        <f>+[2]ระบบการควบคุมฯ!C1250</f>
        <v>ศธ 04002/ว51459 ลว 29 ธ.ค. 69 ครั้งที่ 197</v>
      </c>
      <c r="D461" s="123">
        <f>+[2]ระบบการควบคุมฯ!D1250</f>
        <v>15000</v>
      </c>
      <c r="E461" s="123">
        <f>+[2]ระบบการควบคุมฯ!G1250+[2]ระบบการควบคุมฯ!H1250</f>
        <v>0</v>
      </c>
      <c r="F461" s="123">
        <f>+[2]ระบบการควบคุมฯ!I1250+[2]ระบบการควบคุมฯ!J1250</f>
        <v>0</v>
      </c>
      <c r="G461" s="123">
        <f>+[2]ระบบการควบคุมฯ!K1250+[2]ระบบการควบคุมฯ!L1250</f>
        <v>15000</v>
      </c>
      <c r="H461" s="123">
        <f t="shared" ref="H461:H466" si="119">+D461-E461-G461</f>
        <v>0</v>
      </c>
      <c r="I461" s="497" t="s">
        <v>42</v>
      </c>
    </row>
    <row r="462" spans="1:9" ht="148.80000000000001" x14ac:dyDescent="0.25">
      <c r="A462" s="165" t="str">
        <f>+[2]ระบบการควบคุมฯ!A1251</f>
        <v>1.6.1.5</v>
      </c>
      <c r="B462" s="38" t="str">
        <f>+[2]ระบบการควบคุมฯ!B1251</f>
        <v xml:space="preserve">ค่าใช้จ่ายในการเดินทางสำหรับคณะทำงาน/ผู้เข้าร่วมการประชุมเชิงปฏิบัติการพัฒนานวัตกรรมการนิเทศการศึกษาสู่การพัฒนาคุณภาพการศึกษาโดยใช้พื้นที่เป็นฐาน ระหว่างวันที่ 23 – 26 เมษายน 2569 ณ โรงแรมรอยัล ซิตี้ เขตบางพลัด กรุงเทพมหานคร </v>
      </c>
      <c r="C462" s="38" t="str">
        <f>+[2]ระบบการควบคุมฯ!C1251</f>
        <v>ศธ04002/ว482 ลว 29 เม.ย. 69 โอนครั้งที่ 482</v>
      </c>
      <c r="D462" s="123">
        <f>+[2]ระบบการควบคุมฯ!D1251</f>
        <v>1800</v>
      </c>
      <c r="E462" s="123">
        <f>+[2]ระบบการควบคุมฯ!G1251+[2]ระบบการควบคุมฯ!H1251</f>
        <v>0</v>
      </c>
      <c r="F462" s="123">
        <f>+[2]ระบบการควบคุมฯ!I1251+[2]ระบบการควบคุมฯ!J1251</f>
        <v>0</v>
      </c>
      <c r="G462" s="123">
        <f>+[2]ระบบการควบคุมฯ!K1251+[2]ระบบการควบคุมฯ!L1251</f>
        <v>1800</v>
      </c>
      <c r="H462" s="123">
        <f t="shared" si="119"/>
        <v>0</v>
      </c>
      <c r="I462" s="497" t="str">
        <f>+I461</f>
        <v>กลุ่มนิเทศติดตามและประเมินผลการจัดการศึกษา</v>
      </c>
    </row>
    <row r="463" spans="1:9" ht="93" x14ac:dyDescent="0.25">
      <c r="A463" s="165" t="str">
        <f>+[2]ระบบการควบคุมฯ!A1252</f>
        <v>1.6.1.6</v>
      </c>
      <c r="B463" s="38" t="str">
        <f>+[2]ระบบการควบคุมฯ!B1252</f>
        <v xml:space="preserve">เพื่อสนับสนุนค่าใช้จ่ายในการประชุม อ.ก.ค.ศ. เขตพื้นที่การศึกษา  ตั้งแต่เดือนตุลาคม 2568 - กันยายน 2569 จำนวนเงิน 50,000.-บาท (ห้าหมื่นบาทถ้วน)   </v>
      </c>
      <c r="C463" s="38" t="str">
        <f>+[2]ระบบการควบคุมฯ!C1252</f>
        <v>ศธ 04002/ว7447 ลว 5 พ.ค. 69 โอนครั้งที่ 491</v>
      </c>
      <c r="D463" s="123">
        <f>+[2]ระบบการควบคุมฯ!D1252</f>
        <v>50000</v>
      </c>
      <c r="E463" s="123">
        <f>+[2]ระบบการควบคุมฯ!G1252+[2]ระบบการควบคุมฯ!H1252</f>
        <v>0</v>
      </c>
      <c r="F463" s="123">
        <f>+[2]ระบบการควบคุมฯ!I1252+[2]ระบบการควบคุมฯ!J1252</f>
        <v>0</v>
      </c>
      <c r="G463" s="123">
        <f>+[2]ระบบการควบคุมฯ!K1252+[2]ระบบการควบคุมฯ!L1252</f>
        <v>50000</v>
      </c>
      <c r="H463" s="123">
        <f t="shared" si="119"/>
        <v>0</v>
      </c>
      <c r="I463" s="497" t="s">
        <v>17</v>
      </c>
    </row>
    <row r="464" spans="1:9" ht="93" x14ac:dyDescent="0.25">
      <c r="A464" s="165" t="str">
        <f>+[2]ระบบการควบคุมฯ!A1253</f>
        <v>1.6.1.7</v>
      </c>
      <c r="B464" s="38" t="str">
        <f>+[2]ระบบการควบคุมฯ!B1253</f>
        <v xml:space="preserve">ค่าใช้จ่ายโครงการเสริมสร้างสมรรถนะองค์ความรู้ด้านกฎหมายเพื่อพัฒนาบุคลากร  ค่าสมนาคุณคณะกรรมการสอบสวนวินัยข้าราชการ </v>
      </c>
      <c r="C464" s="38" t="str">
        <f>+[2]ระบบการควบคุมฯ!C1253</f>
        <v>ศธ 04002/ว7712 ลว 7 พ.ค. 69  โอนครั้งที่ 512</v>
      </c>
      <c r="D464" s="123">
        <f>+[2]ระบบการควบคุมฯ!D1253</f>
        <v>2200</v>
      </c>
      <c r="E464" s="123">
        <f>+[2]ระบบการควบคุมฯ!G1253+[2]ระบบการควบคุมฯ!H1253</f>
        <v>0</v>
      </c>
      <c r="F464" s="123">
        <f>+[2]ระบบการควบคุมฯ!I1253+[2]ระบบการควบคุมฯ!J1253</f>
        <v>0</v>
      </c>
      <c r="G464" s="123">
        <f>+[2]ระบบการควบคุมฯ!K1253+[2]ระบบการควบคุมฯ!L1253</f>
        <v>2200</v>
      </c>
      <c r="H464" s="123">
        <f t="shared" si="119"/>
        <v>0</v>
      </c>
      <c r="I464" s="497" t="s">
        <v>182</v>
      </c>
    </row>
    <row r="465" spans="1:9" ht="111.6" x14ac:dyDescent="0.25">
      <c r="A465" s="165" t="str">
        <f>+[2]ระบบการควบคุมฯ!A1254</f>
        <v>1.6.1.8</v>
      </c>
      <c r="B465" s="38" t="str">
        <f>+[2]ระบบการควบคุมฯ!B1254</f>
        <v xml:space="preserve">ค่าใช้จ่ายในการดำเนินการตรวจรับ – จ่ายเครื่องราชอิสริยาภรณ์ชั้นต่ำกว่าสายสะพายและ เหรียญจักรพรรดิมาลา ประจำปี 2568 ระหว่างวันที่ 8 -10 มิถุนายน 2569 และระหว่างวันที่ 17 - 19 มิถุนายน 2569 </v>
      </c>
      <c r="C465" s="38" t="str">
        <f>+[2]ระบบการควบคุมฯ!C1254</f>
        <v>ศธ 04002/ว9126 ลว 29 พ.ค. 69 โอนครั้งที่ 599</v>
      </c>
      <c r="D465" s="123">
        <f>+[2]ระบบการควบคุมฯ!D1254</f>
        <v>25000</v>
      </c>
      <c r="E465" s="123">
        <f>+[2]ระบบการควบคุมฯ!G1254+[2]ระบบการควบคุมฯ!H1254</f>
        <v>0</v>
      </c>
      <c r="F465" s="123">
        <f>+[2]ระบบการควบคุมฯ!I1254+[2]ระบบการควบคุมฯ!J1254</f>
        <v>0</v>
      </c>
      <c r="G465" s="123">
        <f>+[2]ระบบการควบคุมฯ!K1254+[2]ระบบการควบคุมฯ!L1254</f>
        <v>25000</v>
      </c>
      <c r="H465" s="123">
        <f t="shared" si="119"/>
        <v>0</v>
      </c>
      <c r="I465" s="497" t="s">
        <v>16</v>
      </c>
    </row>
    <row r="466" spans="1:9" ht="130.19999999999999" x14ac:dyDescent="0.25">
      <c r="A466" s="165" t="str">
        <f>+[2]ระบบการควบคุมฯ!A1255</f>
        <v>1.6.1.8</v>
      </c>
      <c r="B466" s="38" t="str">
        <f>+[2]ระบบการควบคุมฯ!B1255</f>
        <v xml:space="preserve">เพื่อเป็นค่าใช้จ่ายในการเดินทางเข้าร่วมการประชุมเชิงปฏิบัติการผู้อำนวยการกลุ่มนิเทศติดตามและประเมินผลการจัดการศึกษา ระหว่างวันที่ 5 – 7 สิงหาคม 2569 ณ โรงแรม ดิ ไอเดิล โฮเทล แอนด์ เรสซิเดนซ์ จังหวัดปทุมธานี  </v>
      </c>
      <c r="C466" s="38" t="str">
        <f>+[2]ระบบการควบคุมฯ!C1255</f>
        <v>ศธ 04002/ว13453 ลว 4 ส.ค. 69 โอนครั้งที่ 804</v>
      </c>
      <c r="D466" s="123">
        <f>+[2]ระบบการควบคุมฯ!D1255</f>
        <v>500</v>
      </c>
      <c r="E466" s="123">
        <f>+[2]ระบบการควบคุมฯ!G1255+[2]ระบบการควบคุมฯ!H1255</f>
        <v>0</v>
      </c>
      <c r="F466" s="123">
        <f>+[2]ระบบการควบคุมฯ!I1255+[2]ระบบการควบคุมฯ!J1255</f>
        <v>0</v>
      </c>
      <c r="G466" s="123">
        <f>+[2]ระบบการควบคุมฯ!K1255+[2]ระบบการควบคุมฯ!L1255</f>
        <v>500</v>
      </c>
      <c r="H466" s="123">
        <f t="shared" si="119"/>
        <v>0</v>
      </c>
      <c r="I466" s="497" t="s">
        <v>42</v>
      </c>
    </row>
    <row r="467" spans="1:9" ht="74.400000000000006" x14ac:dyDescent="0.25">
      <c r="A467" s="129">
        <f>+[2]ระบบการควบคุมฯ!A1314</f>
        <v>1.7</v>
      </c>
      <c r="B467" s="61" t="str">
        <f>+[2]ระบบการควบคุมฯ!B1314</f>
        <v xml:space="preserve">กิจกรรมส่งเสริม สนับสนุนให้บุคคลได้รับสิทธิและโอกาสทางการศึกษาขั้นพื้นฐานอย่างทั่วถึงและเป็นธรรมสอดคล้องตามบริบท                </v>
      </c>
      <c r="C467" s="61" t="str">
        <f>+[2]ระบบการควบคุมฯ!C1314</f>
        <v>20004 69 52015 00000</v>
      </c>
      <c r="D467" s="120">
        <f>+D468</f>
        <v>117400</v>
      </c>
      <c r="E467" s="141">
        <f>+E468</f>
        <v>0</v>
      </c>
      <c r="F467" s="141">
        <f>+F468</f>
        <v>0</v>
      </c>
      <c r="G467" s="141">
        <f>+G468</f>
        <v>117400</v>
      </c>
      <c r="H467" s="141">
        <f>+H468</f>
        <v>0</v>
      </c>
      <c r="I467" s="49"/>
    </row>
    <row r="468" spans="1:9" ht="18.600000000000001" x14ac:dyDescent="0.25">
      <c r="A468" s="161"/>
      <c r="B468" s="107" t="str">
        <f>+[2]ระบบการควบคุมฯ!B1315</f>
        <v xml:space="preserve"> งบดำเนินงาน 69112xx</v>
      </c>
      <c r="C468" s="63" t="str">
        <f>+[2]ระบบการควบคุมฯ!C1315</f>
        <v>20004 3720 1000 2000000</v>
      </c>
      <c r="D468" s="126">
        <f>SUM(D469:D477)</f>
        <v>117400</v>
      </c>
      <c r="E468" s="126">
        <f t="shared" ref="E468:H468" si="120">SUM(E469:E477)</f>
        <v>0</v>
      </c>
      <c r="F468" s="126">
        <f t="shared" si="120"/>
        <v>0</v>
      </c>
      <c r="G468" s="126">
        <f t="shared" si="120"/>
        <v>117400</v>
      </c>
      <c r="H468" s="126">
        <f t="shared" si="120"/>
        <v>0</v>
      </c>
      <c r="I468" s="48"/>
    </row>
    <row r="469" spans="1:9" ht="260.39999999999998" x14ac:dyDescent="0.25">
      <c r="A469" s="165" t="str">
        <f>+[2]ระบบการควบคุมฯ!A1316</f>
        <v>1.7.1</v>
      </c>
      <c r="B469" s="38" t="str">
        <f>+[2]ระบบการควบคุมฯ!B1316</f>
        <v>ค่าใช้จ่ายเข้าร่วมประชุมเชิงปฏิบัติการพัฒนาโรงเรียนในโครงการพัฒนาเด็กและเยาวชนในถิ่นทุรกันดารตามพระราชดำริ สมเด็จพระกนิษฐาธิราชเจ้า กรมสมเด็จพระเทพรัตนราชสุดาฯ สยามบรมราชกุมารี สังกัดสพฐ  ประจำปีงบประมาณ พ.ศ. 2569 ระหว่างวันที่ 22 - 25 พฤศจิกายน 2568 ณ โรงแรม รอรัล ริเวอร์ กรุงเทพมหานคร และ BANGKOK THONBURI HALL HALL  มหาวิทยาลัยกรุงธนบุรี เขตทวีวัฒนา กรุงเทพมหานคร</v>
      </c>
      <c r="C469" s="38" t="str">
        <f>+[2]ระบบการควบคุมฯ!C1316</f>
        <v>ศธ 04002/ว49354 ลว. 24 พย 68 ครั้งที่ 98</v>
      </c>
      <c r="D469" s="123">
        <f>+[2]ระบบการควบคุมฯ!F1316</f>
        <v>3200</v>
      </c>
      <c r="E469" s="123">
        <f>+[2]ระบบการควบคุมฯ!G1316+[2]ระบบการควบคุมฯ!H1316</f>
        <v>0</v>
      </c>
      <c r="F469" s="123">
        <f>+[2]ระบบการควบคุมฯ!I1316+[2]ระบบการควบคุมฯ!J1316</f>
        <v>0</v>
      </c>
      <c r="G469" s="123">
        <f>+[2]ระบบการควบคุมฯ!K1316+[2]ระบบการควบคุมฯ!L1316</f>
        <v>3200</v>
      </c>
      <c r="H469" s="123">
        <f t="shared" ref="H469:H477" si="121">+D469-E469-F469-G469</f>
        <v>0</v>
      </c>
      <c r="I469" s="497" t="s">
        <v>12</v>
      </c>
    </row>
    <row r="470" spans="1:9" ht="130.19999999999999" x14ac:dyDescent="0.25">
      <c r="A470" s="165" t="str">
        <f>+[2]ระบบการควบคุมฯ!A1317</f>
        <v>1.7.2</v>
      </c>
      <c r="B470" s="38" t="str">
        <f>+[2]ระบบการควบคุมฯ!B1317</f>
        <v xml:space="preserve">เพื่อเป็น  ค่าใช้จ่ายในการดำเนินงาน การประชุม การประชาสัมพันธ์ การกำกับ ติดตาม และการบริหารจัดการอื่น ๆ ที่เกี่ยวข้องกับการจัดการศึกษาขั้นพื้นฐาน ตามมาตรา 12 แห่งพระราชบัญญัติการศึกษาแห่งชาติ พ.ศ. 2542 </v>
      </c>
      <c r="C470" s="38" t="str">
        <f>+[2]ระบบการควบคุมฯ!C1317</f>
        <v>ศธ 04002/ว2012 ลว 6 ก.พ. 69  โอนครั้งที่ 281</v>
      </c>
      <c r="D470" s="123">
        <f>+[2]ระบบการควบคุมฯ!F1317</f>
        <v>13000</v>
      </c>
      <c r="E470" s="123">
        <f>+[2]ระบบการควบคุมฯ!G1317+[2]ระบบการควบคุมฯ!H1317</f>
        <v>0</v>
      </c>
      <c r="F470" s="123">
        <f>+[2]ระบบการควบคุมฯ!I1317+[2]ระบบการควบคุมฯ!J1317</f>
        <v>0</v>
      </c>
      <c r="G470" s="123">
        <f>+[2]ระบบการควบคุมฯ!K1317+[2]ระบบการควบคุมฯ!L1317</f>
        <v>13000</v>
      </c>
      <c r="H470" s="123">
        <f t="shared" si="121"/>
        <v>0</v>
      </c>
      <c r="I470" s="51" t="s">
        <v>12</v>
      </c>
    </row>
    <row r="471" spans="1:9" ht="186" x14ac:dyDescent="0.25">
      <c r="A471" s="165" t="str">
        <f>+[2]ระบบการควบคุมฯ!A1318</f>
        <v>1.7.3</v>
      </c>
      <c r="B471" s="38" t="str">
        <f>+[2]ระบบการควบคุมฯ!B1318</f>
        <v>โครงการพัฒนาและแลกเปลี่ยนนวัตกรรมการบริหารจัดการสถานศึกษาขั้นพื้นฐาน ตามแนวความคิดการจัดการศึกษาที่ยืดหยุ่นและไร้รอยต่อเพื่อป้องกันเด็กและเยาวชนหลุดออกจากระบบการศึกษา (OBEC Zeo Dropout)  ระหว่างวันที่ 22 – 24 กรกฎาคม 2569 ณ โรงแรมโกลเด้นบีช ชะอำ จังหวัดเพชรบุรี</v>
      </c>
      <c r="C471" s="38" t="str">
        <f>+[2]ระบบการควบคุมฯ!C1318</f>
        <v>ศธ 04002/ว9995 ลว 16 มิ.ย. 69  โอนครั้งที่ 639</v>
      </c>
      <c r="D471" s="123">
        <f>+[2]ระบบการควบคุมฯ!F1318</f>
        <v>3400</v>
      </c>
      <c r="E471" s="123">
        <f>+[2]ระบบการควบคุมฯ!G1318+[2]ระบบการควบคุมฯ!H1318</f>
        <v>0</v>
      </c>
      <c r="F471" s="123">
        <f>+[2]ระบบการควบคุมฯ!I1318+[2]ระบบการควบคุมฯ!J1318</f>
        <v>0</v>
      </c>
      <c r="G471" s="123">
        <f>+[2]ระบบการควบคุมฯ!K1318+[2]ระบบการควบคุมฯ!L1318</f>
        <v>3400</v>
      </c>
      <c r="H471" s="123">
        <f t="shared" si="121"/>
        <v>0</v>
      </c>
      <c r="I471" s="51" t="s">
        <v>12</v>
      </c>
    </row>
    <row r="472" spans="1:9" ht="167.4" x14ac:dyDescent="0.25">
      <c r="A472" s="165" t="str">
        <f>+[2]ระบบการควบคุมฯ!A1319</f>
        <v>1.7.4</v>
      </c>
      <c r="B472" s="38" t="str">
        <f>+[2]ระบบการควบคุมฯ!B1319</f>
        <v xml:space="preserve">ค่าใช้จ่ายในการดำเนินการแข่งขันทักษะวิชาการของนักเรียนภายใต้การประชุมวิชาการการพัฒนาเด็กและเยาวชนในถิ่นทุรกันดาร ตามพระราชดำริ สมเด็จพระกนิษฐาธิราชเจ้า กรมสมเด็จพระเทพรัตนราชสุดา ฯ สยามบรมราชกุมารี ประจำปี 2569 ระดับสำนักงานเขตพื้นที่การศึกษา </v>
      </c>
      <c r="C472" s="38" t="str">
        <f>+[2]ระบบการควบคุมฯ!C1319</f>
        <v>ศธ 04002/ว10945  ลว 1 ก.ค. 69 ครั้งที่ 671</v>
      </c>
      <c r="D472" s="123">
        <f>+[2]ระบบการควบคุมฯ!F1319</f>
        <v>38000</v>
      </c>
      <c r="E472" s="123">
        <f>+[2]ระบบการควบคุมฯ!G1319+[2]ระบบการควบคุมฯ!H1319</f>
        <v>0</v>
      </c>
      <c r="F472" s="123">
        <f>+[2]ระบบการควบคุมฯ!I1319+[2]ระบบการควบคุมฯ!J1319</f>
        <v>0</v>
      </c>
      <c r="G472" s="123">
        <f>+[2]ระบบการควบคุมฯ!K1319+[2]ระบบการควบคุมฯ!L1319</f>
        <v>38000</v>
      </c>
      <c r="H472" s="123">
        <f t="shared" si="121"/>
        <v>0</v>
      </c>
      <c r="I472" s="51" t="s">
        <v>12</v>
      </c>
    </row>
    <row r="473" spans="1:9" ht="167.4" x14ac:dyDescent="0.25">
      <c r="A473" s="165" t="str">
        <f>+[2]ระบบการควบคุมฯ!A1320</f>
        <v>1.7.5</v>
      </c>
      <c r="B473" s="38" t="str">
        <f>+[2]ระบบการควบคุมฯ!B1320</f>
        <v xml:space="preserve">ค่าใช้จ่ายในการเดินทางของผู้เข้าร่วมประชุมเชิงปฏิบัติการเสริมสร้างศักยภาพศึกษานิเทศก์ผู้รับผิดชอบโรงเรียนในโครงการพระราชดำริและโรงเรียนเฉลิมพระเกียรติ ประจำปีงบประมาณ พ.ศ. 2569 ระหว่างวันที่  5 – 8 สิงหาคม 2569 ณ โรงแรมเดอะพาลาสโซ กรุงเทพมหานคร </v>
      </c>
      <c r="C473" s="38" t="str">
        <f>+[2]ระบบการควบคุมฯ!C1320</f>
        <v>ศธ 04002/ว13091   ลว 27 ก.ค. 69 ครั้งที่ 793</v>
      </c>
      <c r="D473" s="123">
        <f>+[2]ระบบการควบคุมฯ!F1320</f>
        <v>800</v>
      </c>
      <c r="E473" s="123">
        <f>+[2]ระบบการควบคุมฯ!G1320+[2]ระบบการควบคุมฯ!H1320</f>
        <v>0</v>
      </c>
      <c r="F473" s="123">
        <f>+[2]ระบบการควบคุมฯ!I1320+[2]ระบบการควบคุมฯ!J1320</f>
        <v>0</v>
      </c>
      <c r="G473" s="123">
        <f>+[2]ระบบการควบคุมฯ!K1320+[2]ระบบการควบคุมฯ!L1320</f>
        <v>800</v>
      </c>
      <c r="H473" s="123">
        <f t="shared" si="121"/>
        <v>0</v>
      </c>
      <c r="I473" s="51" t="s">
        <v>267</v>
      </c>
    </row>
    <row r="474" spans="1:9" ht="260.39999999999998" x14ac:dyDescent="0.25">
      <c r="A474" s="165" t="str">
        <f>+[2]ระบบการควบคุมฯ!A1321</f>
        <v>1.7.6</v>
      </c>
      <c r="B474" s="38" t="str">
        <f>+[2]ระบบการควบคุมฯ!B1321</f>
        <v xml:space="preserve">ค่าใช้จ่ายในการเดินทางเข้าร่วมประชุมเชิงปฏิบัติการแข่งขันทักษะวิชาการนักเรียน ระดับสำนักงานคณะกรรมการการศึกษาขั้นพื้นฐานในการประชุมวิชาการการพัฒนาเด็กและเยาวชนในถิ่นทุรกันดารตามพระราชดำริ สมเด็จพระกนิษฐาธิราชเจ้า กรมสมเด็จพระเทพรัตนราชสุดาฯ สยามบรมราชกุมารี ประจำปี 2569 ระหว่างวันที่ 5 – 7 สิงหาคม 2569 ณ โรงแรมเอวาน่า กรุงเทพมหานคร เจริญดี รวมราษฎร์สามัคคีร.ร.ละ 10,000 บาท  ร่วมจิต 19,000 บาท             </v>
      </c>
      <c r="C474" s="38" t="str">
        <f>+[2]ระบบการควบคุมฯ!C1321</f>
        <v>ศธ 04002/ว13716  ลว 7 ส.ค. 69 ครั้งที่ 831</v>
      </c>
      <c r="D474" s="123">
        <f>+[2]ระบบการควบคุมฯ!F1321</f>
        <v>39000</v>
      </c>
      <c r="E474" s="123">
        <f>+[2]ระบบการควบคุมฯ!G1321+[2]ระบบการควบคุมฯ!H1321</f>
        <v>0</v>
      </c>
      <c r="F474" s="123">
        <f>+[2]ระบบการควบคุมฯ!I1321+[2]ระบบการควบคุมฯ!J1321</f>
        <v>0</v>
      </c>
      <c r="G474" s="123">
        <f>+[2]ระบบการควบคุมฯ!K1321+[2]ระบบการควบคุมฯ!L1321</f>
        <v>39000</v>
      </c>
      <c r="H474" s="123">
        <f t="shared" si="121"/>
        <v>0</v>
      </c>
      <c r="I474" s="51" t="s">
        <v>275</v>
      </c>
    </row>
    <row r="475" spans="1:9" ht="111.6" x14ac:dyDescent="0.25">
      <c r="A475" s="165" t="str">
        <f>+[2]ระบบการควบคุมฯ!A1322</f>
        <v>1.7.7</v>
      </c>
      <c r="B475" s="38" t="str">
        <f>+[2]ระบบการควบคุมฯ!B1322</f>
        <v xml:space="preserve">ค่าใช้จ่ายในการส่งเสริม สนับสนุน การนิเทศ ติดตาม และยกระดับคุณภาพการศึกษา สำหรับโรงเรียนในโครงการพระราชดำริและโรงเรียนเฉลิมพระเกียรติ ประจำปีงบประมาณ พ.ศ. 2569 </v>
      </c>
      <c r="C475" s="38" t="str">
        <f>+[2]ระบบการควบคุมฯ!C1322</f>
        <v>ศธ 04002/ว13932  ลว.  11 ส.ค. 69 ครั้งที่ 849</v>
      </c>
      <c r="D475" s="123">
        <f>+[2]ระบบการควบคุมฯ!F1322</f>
        <v>5000</v>
      </c>
      <c r="E475" s="123">
        <f>+[2]ระบบการควบคุมฯ!G1322+[2]ระบบการควบคุมฯ!H1322</f>
        <v>0</v>
      </c>
      <c r="F475" s="123">
        <f>+[2]ระบบการควบคุมฯ!I1322+[2]ระบบการควบคุมฯ!J1322</f>
        <v>0</v>
      </c>
      <c r="G475" s="123">
        <f>+[2]ระบบการควบคุมฯ!K1322+[2]ระบบการควบคุมฯ!L1322</f>
        <v>5000</v>
      </c>
      <c r="H475" s="123">
        <f t="shared" si="121"/>
        <v>0</v>
      </c>
      <c r="I475" s="51" t="s">
        <v>12</v>
      </c>
    </row>
    <row r="476" spans="1:9" ht="223.2" x14ac:dyDescent="0.25">
      <c r="A476" s="165" t="str">
        <f>+[2]ระบบการควบคุมฯ!A1323</f>
        <v>1.7.8</v>
      </c>
      <c r="B476" s="38" t="str">
        <f>+[2]ระบบการควบคุมฯ!B1323</f>
        <v xml:space="preserve">ค่าใช้จ่ายในการเดินทางเข้าร่วมการประชุมเชิงปฏิบัติการเตรียมความพร้อมเข้าร่วมการแข่งขันทักษะวิชาการนักเรียน ระดับประเทศ ในการประชุมวิชาการการพัฒนาเด็กและเยาวชนในถิ่นทุรกันดาร ตามพระราชดำริ สมเด็จพระกนิษฐาธิราชเจ้า กรมสมเด็จพระเทพรัตนราชสุดาฯ สยามบรมราชกุมารี ประจำปี ๒๕๖๙ ระหว่างวันที่ ๑๘ - ๑๙ กันยายน ๒๕๖๙ ณ โรงแรมปริ้นส์ตัน พาร์ค สวีท กรุงเทพมหานคร </v>
      </c>
      <c r="C476" s="38" t="str">
        <f>+[2]ระบบการควบคุมฯ!C1323</f>
        <v>ศธ 04002/ว14294 ลว.  17 ส.ค. 69 ครั้งที่ 868</v>
      </c>
      <c r="D476" s="123">
        <f>+[2]ระบบการควบคุมฯ!F1323</f>
        <v>4000</v>
      </c>
      <c r="E476" s="123">
        <f>+[2]ระบบการควบคุมฯ!G1323+[2]ระบบการควบคุมฯ!H1323</f>
        <v>0</v>
      </c>
      <c r="F476" s="123">
        <f>+[2]ระบบการควบคุมฯ!I1323+[2]ระบบการควบคุมฯ!J1323</f>
        <v>0</v>
      </c>
      <c r="G476" s="123">
        <f>+[2]ระบบการควบคุมฯ!K1323+[2]ระบบการควบคุมฯ!L1323</f>
        <v>4000</v>
      </c>
      <c r="H476" s="123">
        <f t="shared" si="121"/>
        <v>0</v>
      </c>
      <c r="I476" s="51" t="s">
        <v>276</v>
      </c>
    </row>
    <row r="477" spans="1:9" ht="130.19999999999999" x14ac:dyDescent="0.25">
      <c r="A477" s="165" t="str">
        <f>+[2]ระบบการควบคุมฯ!A1324</f>
        <v>1.7.9</v>
      </c>
      <c r="B477" s="38" t="str">
        <f>+[2]ระบบการควบคุมฯ!B1324</f>
        <v xml:space="preserve">ค่าใช้จ่ายในการเดินทางเข้าร่วมประชุมสัมมนาผู้อำนวยการสำนักงานเขตพื้นที่การศึกษาและรองผู้อำนวยการสำนักงานเขตพื้นที่การศึกษา ทั่วประเทศ ระหว่างวันที่ 12 – 13  กันยายน 2569 ณ โรงแรมเอเชีย แอร์พอร์ท จังหวัดปทุมธานี </v>
      </c>
      <c r="C477" s="38" t="str">
        <f>+[2]ระบบการควบคุมฯ!C1324</f>
        <v>ศธ 04002/ว16041 ลว.  9 ก.ย 69 ครั้งที่ 908</v>
      </c>
      <c r="D477" s="123">
        <f>+[2]ระบบการควบคุมฯ!F1324</f>
        <v>11000</v>
      </c>
      <c r="E477" s="123">
        <f>+[2]ระบบการควบคุมฯ!G1324+[2]ระบบการควบคุมฯ!H1324</f>
        <v>0</v>
      </c>
      <c r="F477" s="123">
        <f>+[2]ระบบการควบคุมฯ!I1324+[2]ระบบการควบคุมฯ!J1324</f>
        <v>0</v>
      </c>
      <c r="G477" s="123">
        <f>+[2]ระบบการควบคุมฯ!K1324+[2]ระบบการควบคุมฯ!L1324</f>
        <v>11000</v>
      </c>
      <c r="H477" s="123">
        <f t="shared" si="121"/>
        <v>0</v>
      </c>
      <c r="I477" s="51" t="s">
        <v>16</v>
      </c>
    </row>
    <row r="478" spans="1:9" ht="37.200000000000003" x14ac:dyDescent="0.25">
      <c r="A478" s="129">
        <f>+[2]ระบบการควบคุมฯ!A1340</f>
        <v>1.8</v>
      </c>
      <c r="B478" s="61" t="str">
        <f>+[2]ระบบการควบคุมฯ!B1340</f>
        <v xml:space="preserve">กิจกรรมช่วยเหลือกลุ่มเป้าหมายทางสังคม  </v>
      </c>
      <c r="C478" s="61" t="str">
        <f>+[2]ระบบการควบคุมฯ!C1340</f>
        <v>20004 69 62408 00000</v>
      </c>
      <c r="D478" s="120">
        <f>+D479</f>
        <v>42200</v>
      </c>
      <c r="E478" s="141">
        <f>+E479</f>
        <v>0</v>
      </c>
      <c r="F478" s="141">
        <f>+F479</f>
        <v>0</v>
      </c>
      <c r="G478" s="141">
        <f>+G479</f>
        <v>42200</v>
      </c>
      <c r="H478" s="141">
        <f>+H479</f>
        <v>0</v>
      </c>
      <c r="I478" s="49"/>
    </row>
    <row r="479" spans="1:9" ht="18.600000000000001" x14ac:dyDescent="0.25">
      <c r="A479" s="125"/>
      <c r="B479" s="107" t="str">
        <f>+[2]ระบบการควบคุมฯ!B1341</f>
        <v xml:space="preserve"> งบดำเนินงาน 69112xx</v>
      </c>
      <c r="C479" s="63" t="str">
        <f>+[2]ระบบการควบคุมฯ!C1341</f>
        <v>20004 3720 1000 2000000</v>
      </c>
      <c r="D479" s="443">
        <f>SUM(D480:D485)</f>
        <v>42200</v>
      </c>
      <c r="E479" s="443">
        <f t="shared" ref="E479:H479" si="122">SUM(E480:E485)</f>
        <v>0</v>
      </c>
      <c r="F479" s="443">
        <f t="shared" si="122"/>
        <v>0</v>
      </c>
      <c r="G479" s="443">
        <f t="shared" si="122"/>
        <v>42200</v>
      </c>
      <c r="H479" s="443">
        <f t="shared" si="122"/>
        <v>0</v>
      </c>
      <c r="I479" s="48"/>
    </row>
    <row r="480" spans="1:9" ht="148.80000000000001" x14ac:dyDescent="0.25">
      <c r="A480" s="122" t="str">
        <f>+[2]ระบบการควบคุมฯ!A1342</f>
        <v>1.8.1</v>
      </c>
      <c r="B480" s="56" t="str">
        <f>+[2]ระบบการควบคุมฯ!B1342</f>
        <v xml:space="preserve">ค่าใช้จ่ายในการเดินทางเข้าร่วมการครูและบุคลากรทางการศึกษา สังกัดสพฐ. เพื่อปฏิบัติหน้าที่พนักงานเจ้าหน้าที่ส่งเสริมความประพฤตินักเรียนและนักศึกษา (พสน.) จำนวน 3 รุ่น ระหว่างวันที่ 16 - 24 ธันวาคม 2568 ณ โรงแรมแมดิสัน แบงค็อก กรุงเทพมหานคร </v>
      </c>
      <c r="C480" s="56" t="str">
        <f>+[2]ระบบการควบคุมฯ!C1342</f>
        <v>ศธ 04002/ว324 ลว 12 ม.ค. 69 ครั้งที่ 206</v>
      </c>
      <c r="D480" s="123">
        <f>+[2]ระบบการควบคุมฯ!F1342</f>
        <v>5000</v>
      </c>
      <c r="E480" s="123">
        <f>+[2]ระบบการควบคุมฯ!G1342+[2]ระบบการควบคุมฯ!H1342</f>
        <v>0</v>
      </c>
      <c r="F480" s="123">
        <f>+[2]ระบบการควบคุมฯ!I1342+[2]ระบบการควบคุมฯ!J1342</f>
        <v>0</v>
      </c>
      <c r="G480" s="123">
        <f>+[2]ระบบการควบคุมฯ!K1342+[2]ระบบการควบคุมฯ!L1342</f>
        <v>5000</v>
      </c>
      <c r="H480" s="123">
        <f t="shared" ref="H480:H485" si="123">+D480-E480-F480-G480</f>
        <v>0</v>
      </c>
      <c r="I480" s="60" t="s">
        <v>12</v>
      </c>
    </row>
    <row r="481" spans="1:9" ht="204.6" x14ac:dyDescent="0.25">
      <c r="A481" s="122" t="str">
        <f>+[2]ระบบการควบคุมฯ!A1343</f>
        <v>1.8.2</v>
      </c>
      <c r="B481" s="56" t="str">
        <f>+[2]ระบบการควบคุมฯ!B1343</f>
        <v xml:space="preserve">ค่าใช้จ่ายในการเดินทางเข้าร่วมการประชุมเชิงปฏิบัติการอบรมและพัฒนาครูและบุคลากรทางการศึกษา เพื่อขับเคลื่อนการใช้หลักสูตรการศึกษาประถมศึกษาตอนปลาย (ชั้นประถมศึกษา ปีที่ 4 - 6)  พุทธศักราช 2568 ระหว่างวันที่ 6 – 9 มีนาคม 2569 ณ โรงแรมเอวาน่า แกรนด์ แอนด์ คอนเวชั่น เซ็นเตอร์ กรุงเทพมหานคร เรสซิเดนซ์ จังหวัดปทุมธานี </v>
      </c>
      <c r="C481" s="56" t="str">
        <f>+[2]ระบบการควบคุมฯ!C1343</f>
        <v>ศธ 04002/ว3112 ลว. 23 ก.พ. 69 ครั้งที่ 325</v>
      </c>
      <c r="D481" s="123">
        <f>+[2]ระบบการควบคุมฯ!F1343</f>
        <v>3200</v>
      </c>
      <c r="E481" s="123">
        <f>+[2]ระบบการควบคุมฯ!G1343+[2]ระบบการควบคุมฯ!H1343</f>
        <v>0</v>
      </c>
      <c r="F481" s="123">
        <f>+[2]ระบบการควบคุมฯ!I1343+[2]ระบบการควบคุมฯ!J1343</f>
        <v>0</v>
      </c>
      <c r="G481" s="123">
        <f>+[2]ระบบการควบคุมฯ!K1343+[2]ระบบการควบคุมฯ!L1343</f>
        <v>3200</v>
      </c>
      <c r="H481" s="123">
        <f t="shared" si="123"/>
        <v>0</v>
      </c>
      <c r="I481" s="60" t="s">
        <v>42</v>
      </c>
    </row>
    <row r="482" spans="1:9" ht="130.19999999999999" x14ac:dyDescent="0.25">
      <c r="A482" s="122" t="str">
        <f>+[2]ระบบการควบคุมฯ!A1344</f>
        <v>1.8.3</v>
      </c>
      <c r="B482" s="56" t="str">
        <f>+[2]ระบบการควบคุมฯ!B1344</f>
        <v>1.สนับสนุนสร้างความเข้มแข็งการขับเคลื่อนงานแนะแนวให้กับศูนย์แนะแนวประจำเขตพื้นที่การศึกษา จำนวน 4,000.-บาท ร.ร.วัดเขียนเขต และสนับสนุนเขตพื้นที่เพื่อขับเคลื่อนงานแนะแนวเขตพื้นที่ จำนวน 5,000 บาท</v>
      </c>
      <c r="C482" s="56" t="str">
        <f>+[2]ระบบการควบคุมฯ!C1344</f>
        <v>ที่ ศธ 04002/ว 7917 ลว.11 พ.ค. 69 ครั้งที่ 530</v>
      </c>
      <c r="D482" s="123">
        <f>+[2]ระบบการควบคุมฯ!F1344</f>
        <v>9000</v>
      </c>
      <c r="E482" s="123">
        <f>+[2]ระบบการควบคุมฯ!G1344+[2]ระบบการควบคุมฯ!H1344</f>
        <v>0</v>
      </c>
      <c r="F482" s="123"/>
      <c r="G482" s="123">
        <f>+[2]ระบบการควบคุมฯ!K1344+[2]ระบบการควบคุมฯ!L1344</f>
        <v>9000</v>
      </c>
      <c r="H482" s="123">
        <f t="shared" si="123"/>
        <v>0</v>
      </c>
      <c r="I482" s="388" t="s">
        <v>261</v>
      </c>
    </row>
    <row r="483" spans="1:9" ht="111.6" x14ac:dyDescent="0.25">
      <c r="A483" s="122" t="str">
        <f>+[2]ระบบการควบคุมฯ!A1345</f>
        <v>1.8.4</v>
      </c>
      <c r="B483" s="56" t="str">
        <f>+[2]ระบบการควบคุมฯ!B1345</f>
        <v>ค่าใช้จ่ายสำหรับดำเนินกิจกรรมด้านความความปลอดภัยของนักเรียน ครู และบุคลากรทางการศึกษา สังกัดสำนักงานคณะกรรมการการศึกษาขั้นพื้นฐาน ประจำปีงบประมาณ พ.ศ. 2569</v>
      </c>
      <c r="C483" s="56" t="str">
        <f>+[2]ระบบการควบคุมฯ!C1345</f>
        <v>ศธ 04002/ว8483 ลว 20 พ.ค. 69 ครั้งที่ 568</v>
      </c>
      <c r="D483" s="123">
        <f>+[2]ระบบการควบคุมฯ!F1345</f>
        <v>20000</v>
      </c>
      <c r="E483" s="123">
        <f>+[2]ระบบการควบคุมฯ!G1345+[2]ระบบการควบคุมฯ!H1345</f>
        <v>0</v>
      </c>
      <c r="F483" s="123"/>
      <c r="G483" s="123">
        <f>+[2]ระบบการควบคุมฯ!K1345+[2]ระบบการควบคุมฯ!L1345</f>
        <v>20000</v>
      </c>
      <c r="H483" s="123">
        <f t="shared" si="123"/>
        <v>0</v>
      </c>
      <c r="I483" s="60" t="s">
        <v>12</v>
      </c>
    </row>
    <row r="484" spans="1:9" ht="130.19999999999999" x14ac:dyDescent="0.25">
      <c r="A484" s="122" t="str">
        <f>+[2]ระบบการควบคุมฯ!A1346</f>
        <v>1.8.5</v>
      </c>
      <c r="B484" s="56" t="str">
        <f>+[2]ระบบการควบคุมฯ!B1346</f>
        <v xml:space="preserve">ค่าใช้จ่ายในการเดินทางเข้ารับการอบรมเชิงปฏิบัติการผู้สนับสนุนโรงเรียนส่งเสริมความปลอดภัย (Safety Promotion School: SPS OBEC TEAMs) ระหว่างวันที่ 17 - 20 มิถุนายน 2569 ณ โรงแรมเอวาน่า กุรงเทพมหานคร </v>
      </c>
      <c r="C484" s="56" t="str">
        <f>+[2]ระบบการควบคุมฯ!C1346</f>
        <v>ศธ 04002/ว11416 ลว 8 กรกฎาคม 2569  ครั้งที่ 686</v>
      </c>
      <c r="D484" s="123">
        <f>+[2]ระบบการควบคุมฯ!F1346</f>
        <v>2000</v>
      </c>
      <c r="E484" s="123">
        <f>+[2]ระบบการควบคุมฯ!G1346+[2]ระบบการควบคุมฯ!H1346</f>
        <v>0</v>
      </c>
      <c r="F484" s="123"/>
      <c r="G484" s="123">
        <f>+[2]ระบบการควบคุมฯ!K1346+[2]ระบบการควบคุมฯ!L1346</f>
        <v>2000</v>
      </c>
      <c r="H484" s="123">
        <f t="shared" si="123"/>
        <v>0</v>
      </c>
      <c r="I484" s="60" t="s">
        <v>268</v>
      </c>
    </row>
    <row r="485" spans="1:9" ht="186" x14ac:dyDescent="0.25">
      <c r="A485" s="122" t="str">
        <f>+[2]ระบบการควบคุมฯ!A1347</f>
        <v>1.8.2.3</v>
      </c>
      <c r="B485" s="56" t="str">
        <f>+[2]ระบบการควบคุมฯ!B1347</f>
        <v xml:space="preserve">ค่าใช้จ่ายในการเดินทางเข้าร่วมการประชุมเชิงปฏิบัติกาพิจารณาคัดเลือกสถานศึกษาต้นแบบการแนะแนวนักเรียนเพื่อนที่ปรึกษา (YC : Youth Counselor) วิถีใหม่ ปีการศึกษา 2569 และสรุปผลการดำเนินงานแนะแนว Coaching เป้าหมายชีวิต ระหว่างวันที่ 4 - 8 สิงหาคม 2569 ณ โรงแรมบางกอกพาเลซ กรุงเทพมหานคร          </v>
      </c>
      <c r="C485" s="56" t="str">
        <f>+[2]ระบบการควบคุมฯ!C1347</f>
        <v>ศธ 04002/ว11784 ลว 13 ก.ค. 68 ครั้งที่ 706</v>
      </c>
      <c r="D485" s="123">
        <f>+[2]ระบบการควบคุมฯ!F1347</f>
        <v>3000</v>
      </c>
      <c r="E485" s="123">
        <f>+[2]ระบบการควบคุมฯ!G1347+[2]ระบบการควบคุมฯ!H1347</f>
        <v>0</v>
      </c>
      <c r="F485" s="123"/>
      <c r="G485" s="123">
        <f>+[2]ระบบการควบคุมฯ!K1347+[2]ระบบการควบคุมฯ!L1347</f>
        <v>3000</v>
      </c>
      <c r="H485" s="123">
        <f t="shared" si="123"/>
        <v>0</v>
      </c>
      <c r="I485" s="60" t="s">
        <v>269</v>
      </c>
    </row>
    <row r="486" spans="1:9" ht="37.200000000000003" x14ac:dyDescent="0.25">
      <c r="A486" s="340">
        <f>+[2]ระบบการควบคุมฯ!A1602</f>
        <v>1.1100000000000001</v>
      </c>
      <c r="B486" s="61" t="str">
        <f>+[2]ระบบการควบคุมฯ!B1602</f>
        <v xml:space="preserve">กิจกรรมการพัฒนาเด็กปฐมวัยอย่างมีคุณภาพ </v>
      </c>
      <c r="C486" s="61" t="str">
        <f>+[2]ระบบการควบคุมฯ!C1602</f>
        <v>20004 69 86176 00000</v>
      </c>
      <c r="D486" s="120">
        <f>+D487</f>
        <v>800</v>
      </c>
      <c r="E486" s="120">
        <f>+E487</f>
        <v>0</v>
      </c>
      <c r="F486" s="120">
        <f>+F487</f>
        <v>0</v>
      </c>
      <c r="G486" s="120">
        <f>+G487</f>
        <v>800</v>
      </c>
      <c r="H486" s="120">
        <f>+H487</f>
        <v>0</v>
      </c>
      <c r="I486" s="62"/>
    </row>
    <row r="487" spans="1:9" ht="18.600000000000001" x14ac:dyDescent="0.25">
      <c r="A487" s="125"/>
      <c r="B487" s="107" t="str">
        <f>+[2]ระบบการควบคุมฯ!B1603</f>
        <v>งบดำเนินงาน 69112xx</v>
      </c>
      <c r="C487" s="63" t="str">
        <f>+[2]ระบบการควบคุมฯ!C1603</f>
        <v>20004 3720 1000 200000</v>
      </c>
      <c r="D487" s="126">
        <f>SUM(D488:D491)</f>
        <v>800</v>
      </c>
      <c r="E487" s="126">
        <f t="shared" ref="E487:H487" si="124">SUM(E488:E491)</f>
        <v>0</v>
      </c>
      <c r="F487" s="126">
        <f t="shared" si="124"/>
        <v>0</v>
      </c>
      <c r="G487" s="126">
        <f t="shared" si="124"/>
        <v>800</v>
      </c>
      <c r="H487" s="126">
        <f t="shared" si="124"/>
        <v>0</v>
      </c>
      <c r="I487" s="48"/>
    </row>
    <row r="488" spans="1:9" ht="167.4" x14ac:dyDescent="0.25">
      <c r="A488" s="122" t="str">
        <f>+[2]ระบบการควบคุมฯ!A1604</f>
        <v>1.11.1</v>
      </c>
      <c r="B488" s="56" t="str">
        <f>+[2]ระบบการควบคุมฯ!B1604</f>
        <v xml:space="preserve">ค่าใช้จ่ายในการเดินทางเข้าร่วมการประชุมเชิงปฏิบัติการพัฒนาเครื่องมือการประเมินพัฒนาการนักเรียนปฐมวัย ปีการศึกษา 2569 และจัดทำตัวอย่างหน่วยการจัดประสบการณ์ตามหลักสูตรการศึกษาปฐมวัย พุทธศักราช 2568 ระหว่างวันที่ 18 – 21 มกราคม 2569 ณ โรงแรมรอยัลริเวอร์ กรุงเทพมหานคร         </v>
      </c>
      <c r="C488" s="56" t="str">
        <f>+[2]ระบบการควบคุมฯ!C1604</f>
        <v>ศธ 04002/ว50957 ลว 22 ธ.ค. ครั้งที่ 159</v>
      </c>
      <c r="D488" s="123">
        <f>+[2]ระบบการควบคุมฯ!F1604</f>
        <v>800</v>
      </c>
      <c r="E488" s="124">
        <f>+[2]ระบบการควบคุมฯ!G1604+[2]ระบบการควบคุมฯ!H1604</f>
        <v>0</v>
      </c>
      <c r="F488" s="123">
        <f>+[2]ระบบการควบคุมฯ!I1604+[2]ระบบการควบคุมฯ!J1604</f>
        <v>0</v>
      </c>
      <c r="G488" s="124">
        <f>+[2]ระบบการควบคุมฯ!K1604+[2]ระบบการควบคุมฯ!L1604</f>
        <v>800</v>
      </c>
      <c r="H488" s="124">
        <f>+D488-E488-F488-G488</f>
        <v>0</v>
      </c>
      <c r="I488" s="51" t="s">
        <v>249</v>
      </c>
    </row>
    <row r="489" spans="1:9" ht="111.6" x14ac:dyDescent="0.25">
      <c r="A489" s="122" t="str">
        <f>+[2]ระบบการควบคุมฯ!A1605</f>
        <v>1.11.2</v>
      </c>
      <c r="B489" s="56" t="str">
        <f>+[2]ระบบการควบคุมฯ!B1605</f>
        <v xml:space="preserve">ค่าใช้จ่ายในการเดินทางเข้าร่วมการประชุมเชิงปฏิบัติการขับเคลื่อนการพัฒนาหลักสูตรและส่งเสริมการศึกษาปฐมวัย ระหว่างวันที่ 19 – 22 มกราคม 2568 ณ โรงแรมรอยัลริเวอร์ กรุงเทพมหานคร  </v>
      </c>
      <c r="C489" s="56" t="str">
        <f>+[2]ระบบการควบคุมฯ!C1605</f>
        <v>ศธ 04002/ว63 ลว 7 มค ครั้งที่ 175</v>
      </c>
      <c r="D489" s="123">
        <f>+[2]ระบบการควบคุมฯ!F1605</f>
        <v>0</v>
      </c>
      <c r="E489" s="124">
        <f>+[2]ระบบการควบคุมฯ!G1605+[2]ระบบการควบคุมฯ!H1605</f>
        <v>0</v>
      </c>
      <c r="F489" s="123">
        <f>+[2]ระบบการควบคุมฯ!I1605+[2]ระบบการควบคุมฯ!J1605</f>
        <v>0</v>
      </c>
      <c r="G489" s="124">
        <f>+[2]ระบบการควบคุมฯ!K1605+[2]ระบบการควบคุมฯ!L1605</f>
        <v>0</v>
      </c>
      <c r="H489" s="124">
        <f>+D489-E489-F489-G489</f>
        <v>0</v>
      </c>
      <c r="I489" s="51" t="s">
        <v>173</v>
      </c>
    </row>
    <row r="490" spans="1:9" ht="167.4" x14ac:dyDescent="0.25">
      <c r="A490" s="122" t="str">
        <f>+[2]ระบบการควบคุมฯ!A1606</f>
        <v>1.11.3</v>
      </c>
      <c r="B490" s="56" t="str">
        <f>+[2]ระบบการควบคุมฯ!B1606</f>
        <v xml:space="preserve">ค่าใช้จ่ายในการเดินทางเข้าร่วมโครงการจัดประชุมเชิงปฏิบัติการพัฒนาการคิดผ่านการเล่นด้วยกิจกรรม “เด็กอนุบาล แยก (ขยะ) เป็น เล่นได้” จำนวน 2 ครั้ง ดังนี้ ครั้งที่ 1 ระหว่างวันที่ 28-30 เมษายน 2568 และครั้งที่ 2 ระหว่างวันที่ 6-8 พฤษภาคม 2568 ณ โรงแรมรอยัลริเวอร์ กรุงเทพมหานคร  </v>
      </c>
      <c r="C490" s="56" t="str">
        <f>+[2]ระบบการควบคุมฯ!C1606</f>
        <v>ศธ 04002/ว1154 ลว 20 มี.ค.68 ครั้งที่ 350</v>
      </c>
      <c r="D490" s="123">
        <f>+[2]ระบบการควบคุมฯ!F1606</f>
        <v>0</v>
      </c>
      <c r="E490" s="124">
        <f>+[2]ระบบการควบคุมฯ!G1606+[2]ระบบการควบคุมฯ!H1606</f>
        <v>0</v>
      </c>
      <c r="F490" s="123">
        <f>+[2]ระบบการควบคุมฯ!I1606+[2]ระบบการควบคุมฯ!J1606</f>
        <v>0</v>
      </c>
      <c r="G490" s="124">
        <f>+[2]ระบบการควบคุมฯ!K1606+[2]ระบบการควบคุมฯ!L1606</f>
        <v>0</v>
      </c>
      <c r="H490" s="124">
        <f>+D490-E490-F490-G490</f>
        <v>0</v>
      </c>
      <c r="I490" s="143" t="s">
        <v>42</v>
      </c>
    </row>
    <row r="491" spans="1:9" ht="167.4" x14ac:dyDescent="0.25">
      <c r="A491" s="122" t="str">
        <f>+[2]ระบบการควบคุมฯ!A1607</f>
        <v>1.11.4</v>
      </c>
      <c r="B491" s="56" t="str">
        <f>+[2]ระบบการควบคุมฯ!B1607</f>
        <v xml:space="preserve">ค่าใช้จ่ายในการเดินทางเข้าร่วมการประชุมเชิงปฏิบัติการพัฒนาเอกสารประกอบหลักสูตรการศึกษาปฐมวัย พุทธศักราช 2568 และรายงานผลการประเมินพัฒนาการนักเรียนปฐมวัย ปีการศึกษา 2567       ระหว่างวันที่ 20 – 23 กรกฎาคม 2568 ณ โรงแรมรอยัลริเวอร์ กรุงเทพมหานคร  </v>
      </c>
      <c r="C491" s="56" t="str">
        <f>+[2]ระบบการควบคุมฯ!C1607</f>
        <v>ศธ 04002/ว2545 ลว 11 มิ.ย.68 ครั้งที่ 569</v>
      </c>
      <c r="D491" s="123">
        <f>+[2]ระบบการควบคุมฯ!F1607</f>
        <v>0</v>
      </c>
      <c r="E491" s="124">
        <f>+[2]ระบบการควบคุมฯ!G1607+[2]ระบบการควบคุมฯ!H1607</f>
        <v>0</v>
      </c>
      <c r="F491" s="123">
        <f>+[2]ระบบการควบคุมฯ!I1607+[2]ระบบการควบคุมฯ!J1607</f>
        <v>0</v>
      </c>
      <c r="G491" s="124">
        <f>+[2]ระบบการควบคุมฯ!K1607+[2]ระบบการควบคุมฯ!L1607</f>
        <v>0</v>
      </c>
      <c r="H491" s="124">
        <f>+D491-E491-F491-G491</f>
        <v>0</v>
      </c>
      <c r="I491" s="143" t="s">
        <v>186</v>
      </c>
    </row>
    <row r="492" spans="1:9" ht="37.200000000000003" x14ac:dyDescent="0.25">
      <c r="A492" s="340">
        <f>+[2]ระบบการควบคุมฯ!A1633</f>
        <v>1.1200000000000001</v>
      </c>
      <c r="B492" s="61" t="str">
        <f>+[2]ระบบการควบคุมฯ!B1633</f>
        <v>กิจกรรมการส่งเสริมศักยภาพในการเรียนระดับมัธยมศึกษา</v>
      </c>
      <c r="C492" s="61" t="str">
        <f>+[2]ระบบการควบคุมฯ!C1633</f>
        <v>20004 69 50194 00000</v>
      </c>
      <c r="D492" s="120">
        <f>+D493</f>
        <v>650750</v>
      </c>
      <c r="E492" s="141">
        <f>+E493</f>
        <v>0</v>
      </c>
      <c r="F492" s="141">
        <f>+F493</f>
        <v>0</v>
      </c>
      <c r="G492" s="141">
        <f>+G493</f>
        <v>650750</v>
      </c>
      <c r="H492" s="141">
        <f>+H493</f>
        <v>0</v>
      </c>
      <c r="I492" s="49"/>
    </row>
    <row r="493" spans="1:9" ht="18.600000000000001" x14ac:dyDescent="0.25">
      <c r="A493" s="125"/>
      <c r="B493" s="107" t="str">
        <f>+[2]ระบบการควบคุมฯ!B1634</f>
        <v xml:space="preserve"> งบดำเนินงาน 69112xx</v>
      </c>
      <c r="C493" s="63" t="str">
        <f>+[2]ระบบการควบคุมฯ!C1634</f>
        <v>20004 3720 1000 2000000</v>
      </c>
      <c r="D493" s="126">
        <f>SUM(D494)</f>
        <v>650750</v>
      </c>
      <c r="E493" s="126">
        <f>SUM(E494)</f>
        <v>0</v>
      </c>
      <c r="F493" s="126">
        <f>SUM(F494)</f>
        <v>0</v>
      </c>
      <c r="G493" s="126">
        <f>SUM(G494)</f>
        <v>650750</v>
      </c>
      <c r="H493" s="126">
        <f>SUM(H494)</f>
        <v>0</v>
      </c>
      <c r="I493" s="48"/>
    </row>
    <row r="494" spans="1:9" ht="37.200000000000003" x14ac:dyDescent="0.25">
      <c r="A494" s="122" t="str">
        <f>+[2]ระบบการควบคุมฯ!A1635</f>
        <v>1.12.1</v>
      </c>
      <c r="B494" s="38" t="str">
        <f>+[2]ระบบการควบคุมฯ!B1635</f>
        <v xml:space="preserve">ค่าเบี้ยประชุมคณะกรรมการสถานศึกษาขั้นพื้นฐาน </v>
      </c>
      <c r="C494" s="38" t="str">
        <f>+[2]ระบบการควบคุมฯ!C1635</f>
        <v>ศธ 04002/ว51301 ลว. 25 ธ.ค. 68 โอนครั้งที่ 184</v>
      </c>
      <c r="D494" s="123">
        <f>+[2]ระบบการควบคุมฯ!F1635</f>
        <v>650750</v>
      </c>
      <c r="E494" s="124">
        <f>+[2]ระบบการควบคุมฯ!G1635+[2]ระบบการควบคุมฯ!H1635</f>
        <v>0</v>
      </c>
      <c r="F494" s="123">
        <f>+[2]ระบบการควบคุมฯ!I1635+[2]ระบบการควบคุมฯ!J1635</f>
        <v>0</v>
      </c>
      <c r="G494" s="124">
        <f>+[2]ระบบการควบคุมฯ!K1635+[2]ระบบการควบคุมฯ!L1635</f>
        <v>650750</v>
      </c>
      <c r="H494" s="124">
        <f>+D494-E494-F494-G494</f>
        <v>0</v>
      </c>
      <c r="I494" s="59" t="s">
        <v>65</v>
      </c>
    </row>
    <row r="495" spans="1:9" ht="55.8" x14ac:dyDescent="0.25">
      <c r="A495" s="122" t="str">
        <f>+[2]ระบบการควบคุมฯ!A1636</f>
        <v>1.12.2</v>
      </c>
      <c r="B495" s="38" t="str">
        <f>+[2]ระบบการควบคุมฯ!B1636</f>
        <v>ค่าเบี้ยประชุมคณะกรรมการสถานศึกษาขั้นพื้นฐาน ครั้งที่ 2 323,875.00 บาท</v>
      </c>
      <c r="C495" s="38" t="str">
        <f>+[2]ระบบการควบคุมฯ!C1636</f>
        <v>ศธ 04002/ว14083 ลว. 11 ส.ค. 69 โอนครั้งที่ 852</v>
      </c>
      <c r="D495" s="123">
        <f>+[2]ระบบการควบคุมฯ!F1636</f>
        <v>0</v>
      </c>
      <c r="E495" s="124">
        <f>+[2]ระบบการควบคุมฯ!G1636+[2]ระบบการควบคุมฯ!H1636</f>
        <v>0</v>
      </c>
      <c r="F495" s="123">
        <f>+[2]ระบบการควบคุมฯ!I1636+[2]ระบบการควบคุมฯ!J1636</f>
        <v>0</v>
      </c>
      <c r="G495" s="124">
        <f>+[2]ระบบการควบคุมฯ!K1636+[2]ระบบการควบคุมฯ!L1636</f>
        <v>0</v>
      </c>
      <c r="H495" s="124">
        <f>+D495-E495-F495-G495</f>
        <v>0</v>
      </c>
      <c r="I495" s="59" t="s">
        <v>65</v>
      </c>
    </row>
    <row r="496" spans="1:9" ht="18.600000000000001" x14ac:dyDescent="0.25">
      <c r="A496" s="119">
        <v>3.2</v>
      </c>
      <c r="B496" s="61">
        <f>+[4]งบสพฐ!B1099</f>
        <v>0</v>
      </c>
      <c r="C496" s="61">
        <f>+[4]งบสพฐ!C1099</f>
        <v>0</v>
      </c>
      <c r="D496" s="120">
        <f>+D497</f>
        <v>0</v>
      </c>
      <c r="E496" s="141">
        <f>+E497</f>
        <v>0</v>
      </c>
      <c r="F496" s="141">
        <f>+F497</f>
        <v>0</v>
      </c>
      <c r="G496" s="141">
        <f>+G497</f>
        <v>0</v>
      </c>
      <c r="H496" s="141">
        <f>+H497</f>
        <v>0</v>
      </c>
      <c r="I496" s="49"/>
    </row>
    <row r="497" spans="1:9" ht="18.600000000000001" x14ac:dyDescent="0.25">
      <c r="A497" s="125"/>
      <c r="B497" s="107">
        <f>+[4]งบสพฐ!B1100</f>
        <v>0</v>
      </c>
      <c r="C497" s="63">
        <f>+[4]งบสพฐ!C1100</f>
        <v>0</v>
      </c>
      <c r="D497" s="126">
        <f>SUM(D498)</f>
        <v>0</v>
      </c>
      <c r="E497" s="126">
        <f>SUM(E498)</f>
        <v>0</v>
      </c>
      <c r="F497" s="126">
        <f>SUM(F498)</f>
        <v>0</v>
      </c>
      <c r="G497" s="126">
        <f>SUM(G498)</f>
        <v>0</v>
      </c>
      <c r="H497" s="126">
        <f>SUM(H498)</f>
        <v>0</v>
      </c>
      <c r="I497" s="48"/>
    </row>
    <row r="498" spans="1:9" ht="74.400000000000006" x14ac:dyDescent="0.25">
      <c r="A498" s="122" t="s">
        <v>46</v>
      </c>
      <c r="B498" s="56"/>
      <c r="C498" s="444"/>
      <c r="D498" s="123">
        <f>+[4]งบสพฐ!D1101</f>
        <v>0</v>
      </c>
      <c r="E498" s="124">
        <f>+[4]งบสพฐ!G1100+[4]งบสพฐ!H1100</f>
        <v>0</v>
      </c>
      <c r="F498" s="124">
        <f>+[4]งบสพฐ!I1100+[4]งบสพฐ!J1100</f>
        <v>0</v>
      </c>
      <c r="G498" s="124">
        <f>+[4]งบสพฐ!K1100+[4]งบสพฐ!L1100</f>
        <v>0</v>
      </c>
      <c r="H498" s="124">
        <f>+D498-E498-F498-G498</f>
        <v>0</v>
      </c>
      <c r="I498" s="51" t="s">
        <v>47</v>
      </c>
    </row>
    <row r="499" spans="1:9" ht="18.600000000000001" x14ac:dyDescent="0.25">
      <c r="A499" s="122"/>
      <c r="B499" s="56"/>
      <c r="C499" s="56"/>
      <c r="D499" s="123">
        <f>+[5]งบสพฐ!F272</f>
        <v>0</v>
      </c>
      <c r="E499" s="124"/>
      <c r="F499" s="124"/>
      <c r="G499" s="124">
        <f>+[5]งบสพฐ!K272+[5]งบสพฐ!L272</f>
        <v>0</v>
      </c>
      <c r="H499" s="124">
        <f>+D499-E499-F499-G499</f>
        <v>0</v>
      </c>
      <c r="I499" s="51"/>
    </row>
    <row r="500" spans="1:9" ht="37.200000000000003" x14ac:dyDescent="0.25">
      <c r="A500" s="489" t="str">
        <f>+[2]ระบบการควบคุมฯ!A1643</f>
        <v>จ</v>
      </c>
      <c r="B500" s="490" t="str">
        <f>+[2]ระบบการควบคุมฯ!B1643</f>
        <v xml:space="preserve">แผนงานบูรณาการป้องกัน ปราบปรามและแก้ไขปัญหายาเสพติด </v>
      </c>
      <c r="C500" s="517">
        <f>+[2]ระบบการควบคุมฯ!C1643</f>
        <v>0</v>
      </c>
      <c r="D500" s="492">
        <f t="shared" ref="D500:H502" si="125">+D501</f>
        <v>81200</v>
      </c>
      <c r="E500" s="492">
        <f t="shared" si="125"/>
        <v>0</v>
      </c>
      <c r="F500" s="492">
        <f t="shared" si="125"/>
        <v>0</v>
      </c>
      <c r="G500" s="492">
        <f t="shared" si="125"/>
        <v>81200</v>
      </c>
      <c r="H500" s="492">
        <f t="shared" si="125"/>
        <v>0</v>
      </c>
      <c r="I500" s="518"/>
    </row>
    <row r="501" spans="1:9" ht="37.200000000000003" x14ac:dyDescent="0.25">
      <c r="A501" s="972">
        <f>+[2]ระบบการควบคุมฯ!A1644</f>
        <v>1</v>
      </c>
      <c r="B501" s="973" t="str">
        <f>+[2]ระบบการควบคุมฯ!B1644</f>
        <v xml:space="preserve">โครงการป้องกันและแก้ไขปัญหายาเสพติดในสถานศึกษา    </v>
      </c>
      <c r="C501" s="973" t="str">
        <f>+[2]ระบบการควบคุมฯ!C1644</f>
        <v xml:space="preserve">20004 0600 3800 5000002  </v>
      </c>
      <c r="D501" s="974">
        <f t="shared" si="125"/>
        <v>81200</v>
      </c>
      <c r="E501" s="974">
        <f t="shared" si="125"/>
        <v>0</v>
      </c>
      <c r="F501" s="974">
        <f t="shared" si="125"/>
        <v>0</v>
      </c>
      <c r="G501" s="974">
        <f t="shared" si="125"/>
        <v>81200</v>
      </c>
      <c r="H501" s="974">
        <f t="shared" si="125"/>
        <v>0</v>
      </c>
      <c r="I501" s="975"/>
    </row>
    <row r="502" spans="1:9" ht="37.200000000000003" x14ac:dyDescent="0.25">
      <c r="A502" s="170">
        <f>+[2]ระบบการควบคุมฯ!A1645</f>
        <v>1.1000000000000001</v>
      </c>
      <c r="B502" s="40" t="str">
        <f>+[2]ระบบการควบคุมฯ!B1645</f>
        <v xml:space="preserve"> กิจกรรมป้องกันและแก้ไขปัญหายาเสพติดในสถานศึกษาในสถานศึกษา  </v>
      </c>
      <c r="C502" s="40">
        <f>+[4]งบสพฐ!C1107</f>
        <v>0</v>
      </c>
      <c r="D502" s="171">
        <f>+D503</f>
        <v>81200</v>
      </c>
      <c r="E502" s="171">
        <f t="shared" si="125"/>
        <v>0</v>
      </c>
      <c r="F502" s="171">
        <f t="shared" si="125"/>
        <v>0</v>
      </c>
      <c r="G502" s="171">
        <f t="shared" si="125"/>
        <v>81200</v>
      </c>
      <c r="H502" s="171">
        <f t="shared" si="125"/>
        <v>0</v>
      </c>
      <c r="I502" s="43"/>
    </row>
    <row r="503" spans="1:9" ht="18.600000000000001" x14ac:dyDescent="0.25">
      <c r="A503" s="125"/>
      <c r="B503" s="107" t="str">
        <f>+[2]ระบบการควบคุมฯ!B1646</f>
        <v xml:space="preserve"> งบรายจ่ายอื่น 6911500</v>
      </c>
      <c r="C503" s="63" t="str">
        <f>+C501</f>
        <v xml:space="preserve">20004 0600 3800 5000002  </v>
      </c>
      <c r="D503" s="126">
        <f>SUM(D504:D518)</f>
        <v>81200</v>
      </c>
      <c r="E503" s="126">
        <f>SUM(E504:E518)</f>
        <v>0</v>
      </c>
      <c r="F503" s="126">
        <f>SUM(F504:F518)</f>
        <v>0</v>
      </c>
      <c r="G503" s="126">
        <f>SUM(G504:G518)</f>
        <v>81200</v>
      </c>
      <c r="H503" s="126">
        <f>SUM(H504:H518)</f>
        <v>0</v>
      </c>
      <c r="I503" s="48"/>
    </row>
    <row r="504" spans="1:9" ht="93" x14ac:dyDescent="0.25">
      <c r="A504" s="122" t="str">
        <f>+[2]ระบบการควบคุมฯ!A1647</f>
        <v>1.1.1</v>
      </c>
      <c r="B504" s="56" t="str">
        <f>+[2]ระบบการควบคุมฯ!B1647</f>
        <v xml:space="preserve">1. สนับสนุนการดำเนินงานการป้องกันและแก้ไขปัญหายาเสพติดในสถานศึกษา จำนวนเงิน 20,000.-บาท จัดสรรครั้งที่ 148 รวมครั้งที่ 600   21 โรงเรียนๆละ 3,300.-บาท </v>
      </c>
      <c r="C504" s="56" t="str">
        <f>+[2]ระบบการควบคุมฯ!C1647</f>
        <v>ศธ 04002/ว50448 ลว 12 ธ.ค. 68 ครั้งที่ 148</v>
      </c>
      <c r="D504" s="123">
        <f>+[2]ระบบการควบคุมฯ!F1647</f>
        <v>20000</v>
      </c>
      <c r="E504" s="124">
        <f>+[2]ระบบการควบคุมฯ!G1647+[2]ระบบการควบคุมฯ!H1647</f>
        <v>0</v>
      </c>
      <c r="F504" s="123">
        <f>+[2]ระบบการควบคุมฯ!I1647+[2]ระบบการควบคุมฯ!J1647</f>
        <v>0</v>
      </c>
      <c r="G504" s="124">
        <f>+[2]ระบบการควบคุมฯ!K1647+[2]ระบบการควบคุมฯ!L1647</f>
        <v>20000</v>
      </c>
      <c r="H504" s="124">
        <f t="shared" ref="H504:H509" si="126">+D504-E504-F504-G504</f>
        <v>0</v>
      </c>
      <c r="I504" s="51" t="s">
        <v>12</v>
      </c>
    </row>
    <row r="505" spans="1:9" ht="130.19999999999999" x14ac:dyDescent="0.25">
      <c r="A505" s="122" t="str">
        <f>+[2]ระบบการควบคุมฯ!A1648</f>
        <v>1.1.2</v>
      </c>
      <c r="B505" s="56" t="str">
        <f>+[2]ระบบการควบคุมฯ!B1648</f>
        <v xml:space="preserve">ค่าใช้จ่ายในการประชุมปฏิบัติการยกร่างและจัดทำแนวทางการจัดการเรียนรู้เพื่อพัฒนาทักษะสมอง (Executive Functions : EF) ในสถานศึกษา ระหว่างวันที่ 19 – 21 กุมภาพันธ์ 2569 ณ โรงแรมบางกอกพาเลส กรุงเทพมหานคร </v>
      </c>
      <c r="C505" s="56" t="str">
        <f>+[2]ระบบการควบคุมฯ!C1648</f>
        <v>ศธ 04002/ว2889 ลว 19 ก.พ. 69 ครั้งที่ 313</v>
      </c>
      <c r="D505" s="123">
        <f>+[2]ระบบการควบคุมฯ!F1648</f>
        <v>600</v>
      </c>
      <c r="E505" s="124">
        <f>+[2]ระบบการควบคุมฯ!G1648+[2]ระบบการควบคุมฯ!H1648</f>
        <v>0</v>
      </c>
      <c r="F505" s="123">
        <f>+[2]ระบบการควบคุมฯ!I1648+[2]ระบบการควบคุมฯ!J1648</f>
        <v>0</v>
      </c>
      <c r="G505" s="124">
        <f>+[2]ระบบการควบคุมฯ!K1648+[2]ระบบการควบคุมฯ!L1648</f>
        <v>600</v>
      </c>
      <c r="H505" s="124">
        <f t="shared" si="126"/>
        <v>0</v>
      </c>
      <c r="I505" s="51" t="s">
        <v>42</v>
      </c>
    </row>
    <row r="506" spans="1:9" ht="93" x14ac:dyDescent="0.25">
      <c r="A506" s="122" t="str">
        <f>+[2]ระบบการควบคุมฯ!A1649</f>
        <v>1.1.3</v>
      </c>
      <c r="B506" s="38" t="str">
        <f>+[2]ระบบการควบคุมฯ!B1649</f>
        <v xml:space="preserve">สนับสนุนการดำเนินการป้องกันเด็กและแก้ไขปัญหายาเสพติดในสถานศึกษาจัดสรรครั้งที่ 148 รวมครั้งที่ 600   21 โรงเรียนๆละ 3,300.-บาท </v>
      </c>
      <c r="C506" s="56" t="str">
        <f>+[2]ระบบการควบคุมฯ!C1649</f>
        <v>ศธ 04002/ว9128    ลว 29 พ.ค. 69 ครั้งที่ 600</v>
      </c>
      <c r="D506" s="123">
        <f>+[2]ระบบการควบคุมฯ!F1649</f>
        <v>50000</v>
      </c>
      <c r="E506" s="124">
        <f>+[2]ระบบการควบคุมฯ!G1649+[2]ระบบการควบคุมฯ!H1649</f>
        <v>0</v>
      </c>
      <c r="F506" s="123">
        <f>+[2]ระบบการควบคุมฯ!I1649+[2]ระบบการควบคุมฯ!J1649</f>
        <v>0</v>
      </c>
      <c r="G506" s="124">
        <f>+[2]ระบบการควบคุมฯ!K1649+[2]ระบบการควบคุมฯ!L1649</f>
        <v>50000</v>
      </c>
      <c r="H506" s="124">
        <f t="shared" si="126"/>
        <v>0</v>
      </c>
      <c r="I506" s="51" t="s">
        <v>12</v>
      </c>
    </row>
    <row r="507" spans="1:9" ht="186" x14ac:dyDescent="0.25">
      <c r="A507" s="122" t="str">
        <f>+[2]ระบบการควบคุมฯ!A1650</f>
        <v>1.1.4</v>
      </c>
      <c r="B507" s="38" t="str">
        <f>+[2]ระบบการควบคุมฯ!B1650</f>
        <v>ค่าใช้จ่ายในการเดินทางเข้าร่วมประชุมเตรียมการและการประชุมเชิงปฏิบัติการเสริมสร้างศักยภาพผู้อำนวยการกลุ่มส่งเสริมการจัดการศึกษา ด้านการดำเนินงานป้องกันและแก้ไขปัญหายาเสพติด ในสถานศึกษา ระหว่างวันที่ 15 – 17 สิงหาคม 2569 ณ โรงแรมดิ ไอเดิล โฮเท็ล แอนด์ เรสซิเดนซ์ จังหวัดปทุมธานี</v>
      </c>
      <c r="C507" s="56" t="str">
        <f>+[2]ระบบการควบคุมฯ!C1650</f>
        <v>ศธ 04002/ว13920  ลว 11 ส.ค. 69 ครั้งที่ 847</v>
      </c>
      <c r="D507" s="123">
        <f>+[2]ระบบการควบคุมฯ!F1650</f>
        <v>600</v>
      </c>
      <c r="E507" s="124">
        <f>+[2]ระบบการควบคุมฯ!G1650+[2]ระบบการควบคุมฯ!H1650</f>
        <v>0</v>
      </c>
      <c r="F507" s="123">
        <f>+[2]ระบบการควบคุมฯ!I1650+[2]ระบบการควบคุมฯ!J1650</f>
        <v>0</v>
      </c>
      <c r="G507" s="124">
        <f>+[2]ระบบการควบคุมฯ!K1650+[2]ระบบการควบคุมฯ!L1650</f>
        <v>600</v>
      </c>
      <c r="H507" s="124">
        <f t="shared" si="126"/>
        <v>0</v>
      </c>
      <c r="I507" s="174" t="s">
        <v>12</v>
      </c>
    </row>
    <row r="508" spans="1:9" ht="55.8" x14ac:dyDescent="0.25">
      <c r="A508" s="122" t="str">
        <f>+[2]ระบบการควบคุมฯ!A1651</f>
        <v>1)</v>
      </c>
      <c r="B508" s="38" t="str">
        <f>+[2]ระบบการควบคุมฯ!B1651</f>
        <v xml:space="preserve">ค่าใช้จ่ายสนับสนุนการดำเนินงานโครงการป้องกันและแก้ไขปัญหายาเสพติดในสถานศึกษา ประจำปี 2569 </v>
      </c>
      <c r="C508" s="56" t="str">
        <f>+[2]ระบบการควบคุมฯ!C1651</f>
        <v>ศธ 04002/ว14374  ลว. 17 ส.ค. 69 ครั้งที่ 873</v>
      </c>
      <c r="D508" s="123">
        <f>+[2]ระบบการควบคุมฯ!F1651</f>
        <v>10000</v>
      </c>
      <c r="E508" s="124">
        <f>+[2]ระบบการควบคุมฯ!G1651+[2]ระบบการควบคุมฯ!H1651</f>
        <v>0</v>
      </c>
      <c r="F508" s="123">
        <f>+[2]ระบบการควบคุมฯ!I1651+[2]ระบบการควบคุมฯ!J1651</f>
        <v>0</v>
      </c>
      <c r="G508" s="124">
        <f>+[2]ระบบการควบคุมฯ!K1651+[2]ระบบการควบคุมฯ!L1651</f>
        <v>10000</v>
      </c>
      <c r="H508" s="124">
        <f t="shared" si="126"/>
        <v>0</v>
      </c>
      <c r="I508" s="53"/>
    </row>
    <row r="509" spans="1:9" ht="55.8" hidden="1" x14ac:dyDescent="0.25">
      <c r="A509" s="122">
        <f>+[4]งบสพฐ!A1111</f>
        <v>0</v>
      </c>
      <c r="B509" s="56">
        <f>+[4]งบสพฐ!B1111</f>
        <v>0</v>
      </c>
      <c r="C509" s="56">
        <f>+[4]งบสพฐ!C1111</f>
        <v>0</v>
      </c>
      <c r="D509" s="173">
        <f>+[4]งบสพฐ!D1111</f>
        <v>0</v>
      </c>
      <c r="E509" s="172">
        <f>+[4]งบสพฐ!G1111+[4]งบสพฐ!H1111</f>
        <v>0</v>
      </c>
      <c r="F509" s="172">
        <f>+[4]งบสพฐ!I1111+[4]งบสพฐ!J1111</f>
        <v>0</v>
      </c>
      <c r="G509" s="172">
        <f>+[4]งบสพฐ!K1111+[4]งบสพฐ!L1111</f>
        <v>0</v>
      </c>
      <c r="H509" s="172">
        <f t="shared" si="126"/>
        <v>0</v>
      </c>
      <c r="I509" s="51" t="s">
        <v>45</v>
      </c>
    </row>
    <row r="510" spans="1:9" ht="18.600000000000001" hidden="1" x14ac:dyDescent="0.25">
      <c r="A510" s="122"/>
      <c r="B510" s="56"/>
      <c r="C510" s="56">
        <f>+[4]งบสพฐ!C1112</f>
        <v>0</v>
      </c>
      <c r="D510" s="173"/>
      <c r="E510" s="172"/>
      <c r="F510" s="172"/>
      <c r="G510" s="172"/>
      <c r="H510" s="172"/>
      <c r="I510" s="53"/>
    </row>
    <row r="511" spans="1:9" ht="37.200000000000003" hidden="1" x14ac:dyDescent="0.25">
      <c r="A511" s="122">
        <f>+[4]งบสพฐ!A1113</f>
        <v>0</v>
      </c>
      <c r="B511" s="56">
        <f>+[4]งบสพฐ!B1113</f>
        <v>0</v>
      </c>
      <c r="C511" s="56">
        <f>+[4]งบสพฐ!C1113</f>
        <v>0</v>
      </c>
      <c r="D511" s="173">
        <f>+[4]งบสพฐ!D1113</f>
        <v>0</v>
      </c>
      <c r="E511" s="172">
        <f>+[4]งบสพฐ!G1113+[4]งบสพฐ!H1113</f>
        <v>0</v>
      </c>
      <c r="F511" s="172">
        <f>+[4]งบสพฐ!I1113+[4]งบสพฐ!J1113</f>
        <v>0</v>
      </c>
      <c r="G511" s="172">
        <f>+[4]งบสพฐ!K1113+[4]งบสพฐ!L1113</f>
        <v>0</v>
      </c>
      <c r="H511" s="172">
        <f>+D511-E511-F511-G511</f>
        <v>0</v>
      </c>
      <c r="I511" s="51" t="s">
        <v>12</v>
      </c>
    </row>
    <row r="512" spans="1:9" ht="18.600000000000001" hidden="1" x14ac:dyDescent="0.25">
      <c r="A512" s="122"/>
      <c r="B512" s="56"/>
      <c r="C512" s="56">
        <f>+[4]งบสพฐ!C1114</f>
        <v>0</v>
      </c>
      <c r="D512" s="173"/>
      <c r="E512" s="172"/>
      <c r="F512" s="172"/>
      <c r="G512" s="172"/>
      <c r="H512" s="172"/>
      <c r="I512" s="53"/>
    </row>
    <row r="513" spans="1:9" ht="55.8" hidden="1" x14ac:dyDescent="0.25">
      <c r="A513" s="122">
        <f>+[4]งบสพฐ!A1115</f>
        <v>0</v>
      </c>
      <c r="B513" s="56">
        <f>+[5]งบสพฐ!B901</f>
        <v>0</v>
      </c>
      <c r="C513" s="56">
        <f>+[5]งบสพฐ!C901</f>
        <v>0</v>
      </c>
      <c r="D513" s="173"/>
      <c r="E513" s="172">
        <f>+[4]งบสพฐ!G1115+[4]งบสพฐ!H1115</f>
        <v>0</v>
      </c>
      <c r="F513" s="172">
        <f>+[4]งบสพฐ!I1115+[4]งบสพฐ!J1115</f>
        <v>0</v>
      </c>
      <c r="G513" s="172">
        <f>+[4]งบสพฐ!K1115+[4]งบสพฐ!L1115</f>
        <v>0</v>
      </c>
      <c r="H513" s="172">
        <f>+D513-E513-F513-G513</f>
        <v>0</v>
      </c>
      <c r="I513" s="51" t="s">
        <v>45</v>
      </c>
    </row>
    <row r="514" spans="1:9" ht="18.600000000000001" hidden="1" x14ac:dyDescent="0.25">
      <c r="A514" s="122"/>
      <c r="B514" s="56"/>
      <c r="C514" s="56">
        <f>+[5]งบสพฐ!C902</f>
        <v>0</v>
      </c>
      <c r="D514" s="173"/>
      <c r="E514" s="172"/>
      <c r="F514" s="172"/>
      <c r="G514" s="172"/>
      <c r="H514" s="172"/>
      <c r="I514" s="53"/>
    </row>
    <row r="515" spans="1:9" ht="18.600000000000001" hidden="1" x14ac:dyDescent="0.25">
      <c r="A515" s="122"/>
      <c r="B515" s="56"/>
      <c r="C515" s="56"/>
      <c r="D515" s="173"/>
      <c r="E515" s="172"/>
      <c r="F515" s="172"/>
      <c r="G515" s="172"/>
      <c r="H515" s="172"/>
      <c r="I515" s="53"/>
    </row>
    <row r="516" spans="1:9" ht="18.600000000000001" hidden="1" x14ac:dyDescent="0.25">
      <c r="A516" s="122"/>
      <c r="B516" s="56"/>
      <c r="C516" s="56"/>
      <c r="D516" s="173"/>
      <c r="E516" s="172"/>
      <c r="F516" s="172"/>
      <c r="G516" s="172"/>
      <c r="H516" s="172"/>
      <c r="I516" s="53"/>
    </row>
    <row r="517" spans="1:9" ht="18.600000000000001" hidden="1" x14ac:dyDescent="0.25">
      <c r="A517" s="122"/>
      <c r="B517" s="56"/>
      <c r="C517" s="56"/>
      <c r="D517" s="173"/>
      <c r="E517" s="172"/>
      <c r="F517" s="172"/>
      <c r="G517" s="172"/>
      <c r="H517" s="172"/>
      <c r="I517" s="53"/>
    </row>
    <row r="518" spans="1:9" ht="18.600000000000001" hidden="1" x14ac:dyDescent="0.25">
      <c r="A518" s="122"/>
      <c r="B518" s="56"/>
      <c r="C518" s="56"/>
      <c r="D518" s="173"/>
      <c r="E518" s="172"/>
      <c r="F518" s="172"/>
      <c r="G518" s="172"/>
      <c r="H518" s="172"/>
      <c r="I518" s="53"/>
    </row>
    <row r="519" spans="1:9" ht="37.200000000000003" x14ac:dyDescent="0.25">
      <c r="A519" s="86" t="str">
        <f>+[2]ระบบการควบคุมฯ!A1662</f>
        <v>ฉ</v>
      </c>
      <c r="B519" s="64" t="str">
        <f>+[2]ระบบการควบคุมฯ!B1662</f>
        <v>แผนบูรณาการต่อต้านการทุจริตและประพฤติมิชอบ</v>
      </c>
      <c r="C519" s="64" t="str">
        <f>+[2]ระบบการควบคุมฯ!C1662</f>
        <v>20004 6020 3900 2000000</v>
      </c>
      <c r="D519" s="87">
        <f>+D520</f>
        <v>140200</v>
      </c>
      <c r="E519" s="87">
        <f>+E520</f>
        <v>0</v>
      </c>
      <c r="F519" s="87">
        <f>+F520</f>
        <v>0</v>
      </c>
      <c r="G519" s="87">
        <f>+G520</f>
        <v>140200</v>
      </c>
      <c r="H519" s="87">
        <f>+H520</f>
        <v>0</v>
      </c>
      <c r="I519" s="65"/>
    </row>
    <row r="520" spans="1:9" ht="55.8" x14ac:dyDescent="0.25">
      <c r="A520" s="372">
        <f>+[2]ระบบการควบคุมฯ!A1663</f>
        <v>1</v>
      </c>
      <c r="B520" s="373" t="str">
        <f>+[2]ระบบการควบคุมฯ!B1663</f>
        <v xml:space="preserve">โครงการเสริมสร้างคุณธรรม จริยธรรม และธรรมาภิบาลในสถานศึกษาและสำนักงานเขตพื้นที่ </v>
      </c>
      <c r="C520" s="373" t="str">
        <f>+[2]ระบบการควบคุมฯ!C1663</f>
        <v>20004 6020 3900 2000000</v>
      </c>
      <c r="D520" s="175">
        <f>+D521</f>
        <v>140200</v>
      </c>
      <c r="E520" s="175">
        <f t="shared" ref="E520:H520" si="127">+E521</f>
        <v>0</v>
      </c>
      <c r="F520" s="175">
        <f t="shared" si="127"/>
        <v>0</v>
      </c>
      <c r="G520" s="175">
        <f t="shared" si="127"/>
        <v>140200</v>
      </c>
      <c r="H520" s="175">
        <f t="shared" si="127"/>
        <v>0</v>
      </c>
      <c r="I520" s="66"/>
    </row>
    <row r="521" spans="1:9" ht="18.600000000000001" x14ac:dyDescent="0.25">
      <c r="A521" s="125"/>
      <c r="B521" s="107" t="str">
        <f>+[2]ระบบการควบคุมฯ!B1664</f>
        <v>งบดำเนินงาน 69112XX</v>
      </c>
      <c r="C521" s="63"/>
      <c r="D521" s="126">
        <f>+D523+D526+D531</f>
        <v>140200</v>
      </c>
      <c r="E521" s="126">
        <f>+E523+E526+E531</f>
        <v>0</v>
      </c>
      <c r="F521" s="126">
        <f>+F523+F526+F531</f>
        <v>0</v>
      </c>
      <c r="G521" s="126">
        <f>+G523+G526+G531</f>
        <v>140200</v>
      </c>
      <c r="H521" s="126">
        <f>+H523+H526+H531</f>
        <v>0</v>
      </c>
      <c r="I521" s="48"/>
    </row>
    <row r="522" spans="1:9" ht="55.8" x14ac:dyDescent="0.25">
      <c r="A522" s="170">
        <f>+[2]ระบบการควบคุมฯ!A1665</f>
        <v>1.1000000000000001</v>
      </c>
      <c r="B522" s="40" t="str">
        <f>+[2]ระบบการควบคุมฯ!B1665</f>
        <v xml:space="preserve">กิจกรรมเสริมสร้างคุณธรรม จริยธรรมและความตระหนักรู้ในการป้องกันและปราบปรามการทุจริต  </v>
      </c>
      <c r="C522" s="67" t="str">
        <f>+[2]ระบบการควบคุมฯ!C1665</f>
        <v xml:space="preserve">20004 69 00118 00000  </v>
      </c>
      <c r="D522" s="171">
        <f t="shared" ref="D522:I522" si="128">+D523</f>
        <v>1000</v>
      </c>
      <c r="E522" s="171">
        <f t="shared" si="128"/>
        <v>0</v>
      </c>
      <c r="F522" s="171">
        <f t="shared" si="128"/>
        <v>0</v>
      </c>
      <c r="G522" s="171">
        <f t="shared" si="128"/>
        <v>1000</v>
      </c>
      <c r="H522" s="171">
        <f t="shared" si="128"/>
        <v>0</v>
      </c>
      <c r="I522" s="171">
        <f t="shared" si="128"/>
        <v>0</v>
      </c>
    </row>
    <row r="523" spans="1:9" ht="18.600000000000001" x14ac:dyDescent="0.25">
      <c r="A523" s="125"/>
      <c r="B523" s="107" t="str">
        <f>+[2]ระบบการควบคุมฯ!B1666</f>
        <v xml:space="preserve"> งบดำเนินงาน 69112xx</v>
      </c>
      <c r="C523" s="63" t="str">
        <f>+C520</f>
        <v>20004 6020 3900 2000000</v>
      </c>
      <c r="D523" s="126">
        <f>SUM(D524:D524)</f>
        <v>1000</v>
      </c>
      <c r="E523" s="126">
        <f>SUM(E524:E524)</f>
        <v>0</v>
      </c>
      <c r="F523" s="126">
        <f>SUM(F524:F524)</f>
        <v>0</v>
      </c>
      <c r="G523" s="126">
        <f>SUM(G524:G524)</f>
        <v>1000</v>
      </c>
      <c r="H523" s="126">
        <f>SUM(H524:H524)</f>
        <v>0</v>
      </c>
      <c r="I523" s="48"/>
    </row>
    <row r="524" spans="1:9" ht="156" x14ac:dyDescent="0.25">
      <c r="A524" s="122" t="str">
        <f>+[2]ระบบการควบคุมฯ!A1667</f>
        <v>1.1.1</v>
      </c>
      <c r="B524" s="446" t="str">
        <f>+[2]ระบบการควบคุมฯ!B1667</f>
        <v xml:space="preserve">ค่าใช้จ่ายในการเดินทางเข้าร่วมประชุมเตรียมการและการแลกเปลี่ยนเรียนรู้ การนำเสนอผลงาน และการประกวดแข่งขันกิจกรรมการเรียนรู้ ภายใต้โครงการเสริมสร้างคุณธรรม จริยธรรม และธรรมาภิบาลในสถานศึกษาและสำนักงานเขตพื้นที่การศึกษา (โครงการโรงเรียนสุจริต) ประจำปีงบประมาณ พ.ศ. 2568 ระดับประเทศ  ระหว่างวันที่ 1 – 5 กุมภาพันธ์ 2569 ณ โรงแรมเอวาน่า กรุงเทพมหานคร </v>
      </c>
      <c r="C524" s="447" t="str">
        <f>+[2]ระบบการควบคุมฯ!C1667</f>
        <v>ศธ 04002/ว2860 ลว 18 ก.พ. 69 ครั้งที่ 311</v>
      </c>
      <c r="D524" s="173">
        <f>+[2]ระบบการควบคุมฯ!F1667</f>
        <v>1000</v>
      </c>
      <c r="E524" s="124">
        <f>+[2]ระบบการควบคุมฯ!G1667+[2]ระบบการควบคุมฯ!H1667</f>
        <v>0</v>
      </c>
      <c r="F524" s="172">
        <f>+[2]ระบบการควบคุมฯ!I1667+[2]ระบบการควบคุมฯ!J1667</f>
        <v>0</v>
      </c>
      <c r="G524" s="124">
        <f>+[2]ระบบการควบคุมฯ!K1667+[2]ระบบการควบคุมฯ!L1667</f>
        <v>1000</v>
      </c>
      <c r="H524" s="172">
        <f t="shared" ref="H524" si="129">+D524-E524-F524-G524</f>
        <v>0</v>
      </c>
      <c r="I524" s="60" t="s">
        <v>42</v>
      </c>
    </row>
    <row r="525" spans="1:9" ht="74.400000000000006" x14ac:dyDescent="0.25">
      <c r="A525" s="170">
        <f>+[2]ระบบการควบคุมฯ!A1671</f>
        <v>1.2</v>
      </c>
      <c r="B525" s="40" t="str">
        <f>+[2]ระบบการควบคุมฯ!B1671</f>
        <v>กิจกรรมการบูรณาการระบบการประเมินด้านคุณธรรมและความโปร่งใสในการดำเนินงานของหน่วยงาน</v>
      </c>
      <c r="C525" s="40" t="str">
        <f>+[2]ระบบการควบคุมฯ!C1671</f>
        <v>20004 69 00060 00000</v>
      </c>
      <c r="D525" s="171">
        <f>+D526</f>
        <v>127000</v>
      </c>
      <c r="E525" s="171">
        <f>+E526</f>
        <v>0</v>
      </c>
      <c r="F525" s="171">
        <f>+F526</f>
        <v>0</v>
      </c>
      <c r="G525" s="171">
        <f>+G526</f>
        <v>127000</v>
      </c>
      <c r="H525" s="171">
        <f>+H526</f>
        <v>0</v>
      </c>
      <c r="I525" s="109"/>
    </row>
    <row r="526" spans="1:9" ht="37.200000000000003" x14ac:dyDescent="0.25">
      <c r="A526" s="125"/>
      <c r="B526" s="107" t="str">
        <f>+[2]ระบบการควบคุมฯ!B1672</f>
        <v xml:space="preserve"> งบดำเนินงาน 69112xx</v>
      </c>
      <c r="C526" s="107" t="str">
        <f>+[2]ระบบการควบคุมฯ!C1672</f>
        <v>20004 6020 3900 2000000</v>
      </c>
      <c r="D526" s="126">
        <f>SUM(D527:D529)</f>
        <v>127000</v>
      </c>
      <c r="E526" s="126">
        <f>SUM(E527:E529)</f>
        <v>0</v>
      </c>
      <c r="F526" s="126">
        <f>SUM(F527:F529)</f>
        <v>0</v>
      </c>
      <c r="G526" s="126">
        <f>SUM(G527:G529)</f>
        <v>127000</v>
      </c>
      <c r="H526" s="126">
        <f>SUM(H527:H529)</f>
        <v>0</v>
      </c>
      <c r="I526" s="176"/>
    </row>
    <row r="527" spans="1:9" ht="186" x14ac:dyDescent="0.25">
      <c r="A527" s="122" t="str">
        <f>+[2]ระบบการควบคุมฯ!A1673</f>
        <v>1.2.1</v>
      </c>
      <c r="B527" s="56" t="str">
        <f>+[2]ระบบการควบคุมฯ!B1673</f>
        <v>1. คำใช้จ่ายในการดำเนินกิจกรรมตามโครงการโรงเรียนสุจริต การนิเทศ กำกับ ติดตาม แบบบูรณาการ จำนวน 120,000.-บาท และ 2. ค่าใช้จ่ายในการส่งเสริมความโปร่งใสในสำนักงานเขตพื้นที่การศึกษา จำนวนเงิน  5,000.-บาท 1. 6 กค 69 จัดสรรงบประมาณให้ร.ร. 22,500 บาท 2. 13 กค 69 จัดสรรงบให้ร.ร. 9800 บาท</v>
      </c>
      <c r="C527" s="38" t="str">
        <f>+[2]ระบบการควบคุมฯ!C1673</f>
        <v>ที่ ศธ 04002/ว8185 ลว. 15 พ.ค. 69 ครั้งที่ 545</v>
      </c>
      <c r="D527" s="173">
        <f>+[2]ระบบการควบคุมฯ!F1673</f>
        <v>125000</v>
      </c>
      <c r="E527" s="172">
        <f>+[2]ระบบการควบคุมฯ!G1673+[2]ระบบการควบคุมฯ!H1673</f>
        <v>0</v>
      </c>
      <c r="F527" s="172">
        <f>+[2]ระบบการควบคุมฯ!I1673+[2]ระบบการควบคุมฯ!J1673</f>
        <v>0</v>
      </c>
      <c r="G527" s="172">
        <f>+[2]ระบบการควบคุมฯ!K1673+[2]ระบบการควบคุมฯ!L1673</f>
        <v>125000</v>
      </c>
      <c r="H527" s="172">
        <f t="shared" ref="H527:H529" si="130">+D527-E527-F527-G527</f>
        <v>0</v>
      </c>
      <c r="I527" s="60" t="s">
        <v>262</v>
      </c>
    </row>
    <row r="528" spans="1:9" ht="167.4" x14ac:dyDescent="0.25">
      <c r="A528" s="122" t="str">
        <f>+[2]ระบบการควบคุมฯ!A1674</f>
        <v>1.2.2</v>
      </c>
      <c r="B528" s="56" t="str">
        <f>+[2]ระบบการควบคุมฯ!B1674</f>
        <v>ค่าใช้จ่ายในการเดินทางเข้าร่วมการอบรมเชิงปฏิบัติการแนวทางการส่งเสริมความโปร่งใสในสำนักงานเขตพื้นที่การศึกษา (Open Data Integrity and Transparency Assessment: OIT) : ประจำปีงบประมาณ พ.ศ. 2569 ระหว่างวันที่ 8 - 10 มิถุนายน 2569 ณ โรงแรมริเวอร์ไซด์ กรุงเทพมหานคร</v>
      </c>
      <c r="C528" s="38" t="str">
        <f>+[2]ระบบการควบคุมฯ!C1674</f>
        <v>ที่ ศธ 04002/ว9987  ลว. 16 มิ.ย. 69 ครั้งที่ 645</v>
      </c>
      <c r="D528" s="173">
        <f>+[2]ระบบการควบคุมฯ!F1674</f>
        <v>1000</v>
      </c>
      <c r="E528" s="172">
        <f>+[2]ระบบการควบคุมฯ!G1674+[2]ระบบการควบคุมฯ!H1674</f>
        <v>0</v>
      </c>
      <c r="F528" s="172">
        <f>+[2]ระบบการควบคุมฯ!I1674+[2]ระบบการควบคุมฯ!J1674</f>
        <v>0</v>
      </c>
      <c r="G528" s="172">
        <f>+[2]ระบบการควบคุมฯ!K1674+[2]ระบบการควบคุมฯ!L1674</f>
        <v>1000</v>
      </c>
      <c r="H528" s="172">
        <f t="shared" si="130"/>
        <v>0</v>
      </c>
      <c r="I528" s="51" t="s">
        <v>16</v>
      </c>
    </row>
    <row r="529" spans="1:9" ht="186" x14ac:dyDescent="0.25">
      <c r="A529" s="122" t="str">
        <f>+[2]ระบบการควบคุมฯ!A1675</f>
        <v>1.2.3</v>
      </c>
      <c r="B529" s="56" t="str">
        <f>+[2]ระบบการควบคุมฯ!B1675</f>
        <v>เข้าร่วมประชุมเชิงปฏิบัติการพิจารณาการให้คะแนนและการตรวจสอบการให้คะแนนการส่งเสริม    ความโปร่งใส ในสำนักงานเขตพื้นที่การศึกษา (Open Data Integrity and Transparency Assessment: OIT+) ประจำปีงบประมาณ พ.ศ. ๒๕๖๙ ระหว่างวันที่ ๙ – ๑๑  สิงหาคม ๒๕๖๙ ณ โรงแรมนูโว ซิตี</v>
      </c>
      <c r="C529" s="38" t="str">
        <f>+[2]ระบบการควบคุมฯ!C1675</f>
        <v>ที่ ศธ 04002/ว13995 ลว. 11 สิงหาคม 69 ครั้งที่ 855</v>
      </c>
      <c r="D529" s="173">
        <f>+[2]ระบบการควบคุมฯ!F1675</f>
        <v>1000</v>
      </c>
      <c r="E529" s="172">
        <f>+[2]ระบบการควบคุมฯ!G1675+[2]ระบบการควบคุมฯ!H1675</f>
        <v>0</v>
      </c>
      <c r="F529" s="172">
        <f>+[2]ระบบการควบคุมฯ!I1675+[2]ระบบการควบคุมฯ!J1675</f>
        <v>0</v>
      </c>
      <c r="G529" s="172">
        <f>+[2]ระบบการควบคุมฯ!K1675+[2]ระบบการควบคุมฯ!L1675</f>
        <v>1000</v>
      </c>
      <c r="H529" s="172">
        <f t="shared" si="130"/>
        <v>0</v>
      </c>
      <c r="I529" s="51" t="s">
        <v>277</v>
      </c>
    </row>
    <row r="530" spans="1:9" ht="55.8" x14ac:dyDescent="0.25">
      <c r="A530" s="448">
        <f>+[2]ระบบการควบคุมฯ!A1676</f>
        <v>1.3</v>
      </c>
      <c r="B530" s="40" t="str">
        <f>+[2]ระบบการควบคุมฯ!B1676</f>
        <v xml:space="preserve">กิจกรรมเสริมสร้างธรรมาภิบาลเพื่อเพิ่มประสิทธิภาพในการบริหารจัดการ      </v>
      </c>
      <c r="C530" s="40" t="str">
        <f>+[2]ระบบการควบคุมฯ!C1676</f>
        <v>20004 69 00068 00000</v>
      </c>
      <c r="D530" s="171">
        <f>+D531</f>
        <v>12200</v>
      </c>
      <c r="E530" s="171">
        <f>+E531</f>
        <v>0</v>
      </c>
      <c r="F530" s="171">
        <f>+F531</f>
        <v>0</v>
      </c>
      <c r="G530" s="171">
        <f>+G531</f>
        <v>12200</v>
      </c>
      <c r="H530" s="171">
        <f>+H531</f>
        <v>0</v>
      </c>
      <c r="I530" s="109"/>
    </row>
    <row r="531" spans="1:9" ht="37.200000000000003" x14ac:dyDescent="0.25">
      <c r="A531" s="125"/>
      <c r="B531" s="107" t="str">
        <f>+[2]ระบบการควบคุมฯ!B1677</f>
        <v xml:space="preserve"> งบดำเนินงาน 69112xx</v>
      </c>
      <c r="C531" s="107" t="str">
        <f>+[2]ระบบการควบคุมฯ!C1677</f>
        <v>20004 6020 3900 2000000</v>
      </c>
      <c r="D531" s="126">
        <f>SUM(D532:D533)</f>
        <v>12200</v>
      </c>
      <c r="E531" s="126">
        <f t="shared" ref="E531:H531" si="131">SUM(E532:E533)</f>
        <v>0</v>
      </c>
      <c r="F531" s="126">
        <f t="shared" si="131"/>
        <v>0</v>
      </c>
      <c r="G531" s="126">
        <f t="shared" si="131"/>
        <v>12200</v>
      </c>
      <c r="H531" s="126">
        <f t="shared" si="131"/>
        <v>0</v>
      </c>
      <c r="I531" s="176"/>
    </row>
    <row r="532" spans="1:9" ht="186" x14ac:dyDescent="0.25">
      <c r="A532" s="122" t="str">
        <f>+[2]ระบบการควบคุมฯ!A1678</f>
        <v>1.3.1</v>
      </c>
      <c r="B532" s="56" t="str">
        <f>+[2]ระบบการควบคุมฯ!B1678</f>
        <v xml:space="preserve">ค่าใช้จ่ายในการเดินทางเข้าร่วมประชุมชี้แจงแนวทางการขับเคลื่อนโครงการเสริมสร้างคุณธรรม จริยธรรม และธรรมาภิบาลในสถานศึกษาและสำนักงานเขตพื้นที่การศึกษา (โครงการโรงเรียนสุจริต) ประจำปีงบประมาณ พ.ศ. 2569   ระหว่างวันที่ 19 – 21 มีนาคม 2569 ณ โรงแรมริเวอร์ไซด์ กรุงเทพมหานคร </v>
      </c>
      <c r="C532" s="37" t="str">
        <f>+[2]ระบบการควบคุมฯ!C1678</f>
        <v>ศธ 04002/ว5136 ลว 25 มี.ค. 69  ครั้งที่ 391</v>
      </c>
      <c r="D532" s="173">
        <f>+[2]ระบบการควบคุมฯ!F1678</f>
        <v>1000</v>
      </c>
      <c r="E532" s="172">
        <f>+[2]ระบบการควบคุมฯ!G1678+[2]ระบบการควบคุมฯ!H1678</f>
        <v>0</v>
      </c>
      <c r="F532" s="172">
        <f>+[2]ระบบการควบคุมฯ!I1678+[2]ระบบการควบคุมฯ!J1678</f>
        <v>0</v>
      </c>
      <c r="G532" s="172">
        <f>+[2]ระบบการควบคุมฯ!K1678+[2]ระบบการควบคุมฯ!L1678</f>
        <v>1000</v>
      </c>
      <c r="H532" s="172">
        <f t="shared" ref="H532:H533" si="132">+D532-E532-F532-G532</f>
        <v>0</v>
      </c>
      <c r="I532" s="51" t="s">
        <v>201</v>
      </c>
    </row>
    <row r="533" spans="1:9" ht="297.60000000000002" x14ac:dyDescent="0.25">
      <c r="A533" s="122" t="str">
        <f>+[2]ระบบการควบคุมฯ!A1679</f>
        <v>1.3.2</v>
      </c>
      <c r="B533" s="56" t="str">
        <f>+[2]ระบบการควบคุมฯ!B1679</f>
        <v xml:space="preserve">1. ค่าใช้จ่ายในการเดินทางเข้าร่วมการแลกเปลี่ยนเรียนรู้ ของกิจกรรมบริษัทสร้างการดี(ระดับประถมศึกษาและระดับมัธยมศึกษา) จำนวนเงิน 3,500.- บาท  2. ค่าใช้จ่ายในการจัดนิทรรศการกิจกรรมบริษัทสร้างการดี จำนวนเงิน 3,500.- บาท 3. ค่าใช้จ่ายในการเดินทางเข้าร่วมการแลกเปลี่ยนเรียนรู้ฯ ของกิจกรรมถอดบทเรียน ผู้บริหาร ครู และผู้รับผิดชอบโครงการโรงเรียนสุจริต จำนวนเงิน 4,200.- บาท (สี่พันสองร้อยบาทถ้วน
ระดับภูมิภาคภาคกลาง ระหว่างวันที่ 16 – 18 กรกฎาคม 2569 ณ โรงแรมเอวาน่า กรุงเทพมหานคร </v>
      </c>
      <c r="C533" s="37" t="str">
        <f>+[2]ระบบการควบคุมฯ!C1679</f>
        <v>ศธ 04002/ว12570 ลว 22 ก.ค. 69 ครั้งที่ 738</v>
      </c>
      <c r="D533" s="173">
        <f>+[2]ระบบการควบคุมฯ!F1679</f>
        <v>11200</v>
      </c>
      <c r="E533" s="172">
        <f>+[2]ระบบการควบคุมฯ!G1679+[2]ระบบการควบคุมฯ!H1679</f>
        <v>0</v>
      </c>
      <c r="F533" s="172">
        <f>+[2]ระบบการควบคุมฯ!I1679+[2]ระบบการควบคุมฯ!J1679</f>
        <v>0</v>
      </c>
      <c r="G533" s="172">
        <f>+[2]ระบบการควบคุมฯ!K1679+[2]ระบบการควบคุมฯ!L1679</f>
        <v>11200</v>
      </c>
      <c r="H533" s="172">
        <f t="shared" si="132"/>
        <v>0</v>
      </c>
      <c r="I533" s="51" t="s">
        <v>42</v>
      </c>
    </row>
    <row r="534" spans="1:9" ht="18.600000000000001" hidden="1" x14ac:dyDescent="0.25">
      <c r="A534" s="122"/>
      <c r="B534" s="56"/>
      <c r="C534" s="56"/>
      <c r="D534" s="173"/>
      <c r="E534" s="172"/>
      <c r="F534" s="172"/>
      <c r="G534" s="172"/>
      <c r="H534" s="172"/>
      <c r="I534" s="51"/>
    </row>
    <row r="535" spans="1:9" ht="18.600000000000001" hidden="1" x14ac:dyDescent="0.25">
      <c r="A535" s="122"/>
      <c r="B535" s="56"/>
      <c r="C535" s="68"/>
      <c r="D535" s="445"/>
      <c r="E535" s="425"/>
      <c r="F535" s="425"/>
      <c r="G535" s="425"/>
      <c r="H535" s="425"/>
      <c r="I535" s="53"/>
    </row>
    <row r="536" spans="1:9" ht="18.600000000000001" hidden="1" x14ac:dyDescent="0.25">
      <c r="A536" s="122"/>
      <c r="B536" s="56"/>
      <c r="C536" s="68"/>
      <c r="D536" s="69"/>
      <c r="E536" s="70"/>
      <c r="F536" s="70"/>
      <c r="G536" s="70"/>
      <c r="H536" s="70"/>
      <c r="I536" s="53"/>
    </row>
    <row r="537" spans="1:9" ht="18.600000000000001" hidden="1" x14ac:dyDescent="0.25">
      <c r="A537" s="122"/>
      <c r="B537" s="56"/>
      <c r="C537" s="56"/>
      <c r="D537" s="173"/>
      <c r="E537" s="172"/>
      <c r="F537" s="172"/>
      <c r="G537" s="172"/>
      <c r="H537" s="172"/>
      <c r="I537" s="51"/>
    </row>
    <row r="538" spans="1:9" ht="18.600000000000001" hidden="1" x14ac:dyDescent="0.25">
      <c r="A538" s="122"/>
      <c r="B538" s="56"/>
      <c r="C538" s="56"/>
      <c r="D538" s="173"/>
      <c r="E538" s="172"/>
      <c r="F538" s="172"/>
      <c r="G538" s="172"/>
      <c r="H538" s="172"/>
      <c r="I538" s="51"/>
    </row>
    <row r="539" spans="1:9" ht="18.600000000000001" x14ac:dyDescent="0.55000000000000004">
      <c r="A539" s="177"/>
      <c r="B539" s="178" t="s">
        <v>18</v>
      </c>
      <c r="C539" s="179"/>
      <c r="D539" s="180">
        <f>+D6+D32+D249+D351+D500+D519</f>
        <v>187311524</v>
      </c>
      <c r="E539" s="180">
        <f t="shared" ref="E539:H539" si="133">+E6+E32+E249+E351+E500+E519</f>
        <v>762748.5</v>
      </c>
      <c r="F539" s="180">
        <f t="shared" si="133"/>
        <v>0</v>
      </c>
      <c r="G539" s="180">
        <f>+G6+G32+G249+G351+G500+G519</f>
        <v>186309056.09</v>
      </c>
      <c r="H539" s="180">
        <f t="shared" si="133"/>
        <v>239719.41000000041</v>
      </c>
      <c r="I539" s="180">
        <f>+I6+I32+I249+I351+I500+I519</f>
        <v>0</v>
      </c>
    </row>
    <row r="540" spans="1:9" ht="18.600000000000001" x14ac:dyDescent="0.55000000000000004">
      <c r="A540" s="177"/>
      <c r="B540" s="178" t="s">
        <v>19</v>
      </c>
      <c r="C540" s="179"/>
      <c r="D540" s="181">
        <f>SUM(E540:H540)</f>
        <v>100.00000000000001</v>
      </c>
      <c r="E540" s="182">
        <f>+E539*100/D539</f>
        <v>0.40720852818430969</v>
      </c>
      <c r="F540" s="183">
        <v>0</v>
      </c>
      <c r="G540" s="182">
        <f>+G539*100/D539</f>
        <v>99.464812474645186</v>
      </c>
      <c r="H540" s="182">
        <f>+H539*100/D539</f>
        <v>0.12797899717051067</v>
      </c>
      <c r="I540" s="71"/>
    </row>
    <row r="541" spans="1:9" ht="21" x14ac:dyDescent="0.6">
      <c r="A541" s="397"/>
      <c r="B541" s="398"/>
      <c r="C541" s="399"/>
      <c r="D541" s="400"/>
      <c r="E541" s="401"/>
      <c r="F541" s="402"/>
      <c r="G541" s="402"/>
      <c r="H541" s="402"/>
      <c r="I541" s="403"/>
    </row>
    <row r="542" spans="1:9" ht="21" x14ac:dyDescent="0.6">
      <c r="A542" s="397"/>
      <c r="B542" s="398"/>
      <c r="C542" s="404"/>
      <c r="D542" s="237"/>
      <c r="E542" s="360"/>
      <c r="F542" s="244"/>
      <c r="G542" s="244">
        <f>+[2]งบสพฐ!$G$539</f>
        <v>186309056.09</v>
      </c>
      <c r="H542" s="244"/>
      <c r="I542" s="78"/>
    </row>
    <row r="543" spans="1:9" ht="21" hidden="1" x14ac:dyDescent="0.6">
      <c r="A543" s="1019"/>
      <c r="B543" s="1020"/>
      <c r="C543" s="1021" t="str">
        <f>+[2]ระบบการควบคุมฯ!B1710</f>
        <v>งบประมาณเบิกแทนกัน</v>
      </c>
      <c r="D543" s="1022"/>
      <c r="E543" s="1023"/>
      <c r="F543" s="1024"/>
      <c r="G543" s="1024"/>
      <c r="H543" s="1024"/>
      <c r="I543" s="1025"/>
    </row>
    <row r="544" spans="1:9" ht="37.200000000000003" hidden="1" x14ac:dyDescent="0.25">
      <c r="A544" s="86" t="str">
        <f>+[2]ระบบการควบคุมฯ!A1711</f>
        <v>A1</v>
      </c>
      <c r="B544" s="64" t="str">
        <f>+[2]ระบบการควบคุมฯ!B1711</f>
        <v xml:space="preserve">แผนงานพื้นฐานด้านการพัฒนาและเสริมสร้างศักยภาพทรัพยากรมนุษย์ </v>
      </c>
      <c r="C544" s="64" t="str">
        <f>+[2]ระบบการควบคุมฯ!C1711</f>
        <v>20004 3720 0609 2000000</v>
      </c>
      <c r="D544" s="87">
        <f>+D546</f>
        <v>0</v>
      </c>
      <c r="E544" s="87">
        <f>+E546</f>
        <v>0</v>
      </c>
      <c r="F544" s="87">
        <f>+F546</f>
        <v>0</v>
      </c>
      <c r="G544" s="87">
        <f>+G546</f>
        <v>0</v>
      </c>
      <c r="H544" s="87">
        <f>+H546</f>
        <v>0</v>
      </c>
      <c r="I544" s="65"/>
    </row>
    <row r="545" spans="1:9" ht="55.8" hidden="1" x14ac:dyDescent="0.25">
      <c r="A545" s="372">
        <f>+[2]ระบบการควบคุมฯ!A1691</f>
        <v>0</v>
      </c>
      <c r="B545" s="373" t="str">
        <f>+[2]ระบบการควบคุมฯ!B1712</f>
        <v xml:space="preserve">โครงการมาตรฐานการบริหารงานบุคคลของข้าราชการครูและบุคลากรทางการศึกษา  </v>
      </c>
      <c r="C545" s="373" t="str">
        <f>+[2]ระบบการควบคุมฯ!C1712</f>
        <v>20004 3720 0609 2000000</v>
      </c>
      <c r="D545" s="175">
        <f>+D546</f>
        <v>0</v>
      </c>
      <c r="E545" s="175">
        <f t="shared" ref="E545:H545" si="134">+E546</f>
        <v>0</v>
      </c>
      <c r="F545" s="175">
        <f t="shared" si="134"/>
        <v>0</v>
      </c>
      <c r="G545" s="175">
        <f t="shared" si="134"/>
        <v>0</v>
      </c>
      <c r="H545" s="175">
        <f t="shared" si="134"/>
        <v>0</v>
      </c>
      <c r="I545" s="66"/>
    </row>
    <row r="546" spans="1:9" ht="37.200000000000003" hidden="1" x14ac:dyDescent="0.25">
      <c r="A546" s="1026">
        <f>+[2]ระบบการควบคุมฯ!A1692</f>
        <v>0</v>
      </c>
      <c r="B546" s="1027" t="str">
        <f>+[2]ระบบการควบคุมฯ!B1713</f>
        <v>กิจกรรมหลัก</v>
      </c>
      <c r="C546" s="1027" t="str">
        <f>+[2]ระบบการควบคุมฯ!C1713</f>
        <v xml:space="preserve">20004 99 99999 99999   </v>
      </c>
      <c r="D546" s="1028">
        <f>+D547</f>
        <v>0</v>
      </c>
      <c r="E546" s="1028">
        <f>+E547</f>
        <v>0</v>
      </c>
      <c r="F546" s="1028">
        <f>+F547</f>
        <v>0</v>
      </c>
      <c r="G546" s="1028">
        <f>+G547</f>
        <v>0</v>
      </c>
      <c r="H546" s="1028">
        <f>+H547</f>
        <v>0</v>
      </c>
      <c r="I546" s="1029"/>
    </row>
    <row r="547" spans="1:9" ht="18.600000000000001" hidden="1" x14ac:dyDescent="0.25">
      <c r="A547" s="1030"/>
      <c r="B547" s="1031" t="str">
        <f>+[2]ระบบการควบคุมฯ!B1714</f>
        <v>งบดำเนินงาน 68112xx</v>
      </c>
      <c r="C547" s="1031" t="str">
        <f>+[2]ระบบการควบคุมฯ!C1714</f>
        <v>68112xx</v>
      </c>
      <c r="D547" s="1032">
        <f>SUM(D548)</f>
        <v>0</v>
      </c>
      <c r="E547" s="1032">
        <f t="shared" ref="E547:H547" si="135">SUM(E548)</f>
        <v>0</v>
      </c>
      <c r="F547" s="1032">
        <f t="shared" si="135"/>
        <v>0</v>
      </c>
      <c r="G547" s="1032">
        <f t="shared" si="135"/>
        <v>0</v>
      </c>
      <c r="H547" s="1032">
        <f t="shared" si="135"/>
        <v>0</v>
      </c>
      <c r="I547" s="1033"/>
    </row>
    <row r="548" spans="1:9" ht="93" hidden="1" x14ac:dyDescent="0.25">
      <c r="A548" s="162">
        <f>+[2]ระบบการควบคุมฯ!A1715</f>
        <v>1</v>
      </c>
      <c r="B548" s="57" t="str">
        <f>+[2]ระบบการควบคุมฯ!B1715</f>
        <v xml:space="preserve">ค่าใช้จ่ายในการจัดทำรายละเอียดข้อมูลทะเบียนประวัติข้าราชการครูและบุคลากรทางการศึกษาในระบบเทคโนโลยีดิจิทัล “ระบบทะเบียนประวัติอิเล็กทรอนิกส์” </v>
      </c>
      <c r="C548" s="1034" t="str">
        <f>+[2]ระบบการควบคุมฯ!C1715</f>
        <v>ศธ04087/ว2139 ลว. 21 พ.ค. 68 โอนครั้งที่ 3</v>
      </c>
      <c r="D548" s="1035"/>
      <c r="E548" s="1036">
        <f>+[2]ระบบการควบคุมฯ!G1715+[2]ระบบการควบคุมฯ!H1715</f>
        <v>0</v>
      </c>
      <c r="F548" s="1036">
        <f>+[2]ระบบการควบคุมฯ!I1692+[2]ระบบการควบคุมฯ!J1692</f>
        <v>0</v>
      </c>
      <c r="G548" s="1036">
        <f>+[2]ระบบการควบคุมฯ!K1715+[2]ระบบการควบคุมฯ!L1715</f>
        <v>0</v>
      </c>
      <c r="H548" s="1036">
        <f t="shared" ref="H548" si="136">+D548-E548-F548-G548</f>
        <v>0</v>
      </c>
      <c r="I548" s="1037" t="s">
        <v>182</v>
      </c>
    </row>
    <row r="549" spans="1:9" ht="18.600000000000001" hidden="1" x14ac:dyDescent="0.25">
      <c r="A549" s="162"/>
      <c r="B549" s="1038" t="s">
        <v>278</v>
      </c>
      <c r="C549" s="1039"/>
      <c r="D549" s="1040">
        <f>+D546</f>
        <v>0</v>
      </c>
      <c r="E549" s="1040">
        <f t="shared" ref="E549:H549" si="137">+E546</f>
        <v>0</v>
      </c>
      <c r="F549" s="1040">
        <f t="shared" si="137"/>
        <v>0</v>
      </c>
      <c r="G549" s="1040">
        <f t="shared" si="137"/>
        <v>0</v>
      </c>
      <c r="H549" s="1040">
        <f t="shared" si="137"/>
        <v>0</v>
      </c>
      <c r="I549" s="1041"/>
    </row>
    <row r="550" spans="1:9" ht="18.600000000000001" hidden="1" x14ac:dyDescent="0.25">
      <c r="A550" s="1042"/>
      <c r="B550" s="1043" t="s">
        <v>19</v>
      </c>
      <c r="C550" s="1044"/>
      <c r="D550" s="1045"/>
      <c r="E550" s="1046"/>
      <c r="F550" s="1046"/>
      <c r="G550" s="1046"/>
      <c r="H550" s="1046"/>
      <c r="I550" s="51"/>
    </row>
    <row r="551" spans="1:9" ht="37.200000000000003" hidden="1" x14ac:dyDescent="0.25">
      <c r="A551" s="1047"/>
      <c r="B551" s="1048" t="s">
        <v>279</v>
      </c>
      <c r="C551" s="1049"/>
      <c r="D551" s="1050">
        <f>+D539+D544</f>
        <v>187311524</v>
      </c>
      <c r="E551" s="1050">
        <f t="shared" ref="E551:H551" si="138">+E539+E544</f>
        <v>762748.5</v>
      </c>
      <c r="F551" s="1050">
        <f t="shared" si="138"/>
        <v>0</v>
      </c>
      <c r="G551" s="1050">
        <f t="shared" si="138"/>
        <v>186309056.09</v>
      </c>
      <c r="H551" s="1050">
        <f t="shared" si="138"/>
        <v>239719.41000000041</v>
      </c>
      <c r="I551" s="1050"/>
    </row>
    <row r="552" spans="1:9" ht="21" x14ac:dyDescent="0.6">
      <c r="A552" s="397"/>
      <c r="B552" s="398"/>
      <c r="C552" s="404"/>
      <c r="D552" s="237"/>
      <c r="E552" s="360"/>
      <c r="F552" s="244"/>
      <c r="G552" s="244">
        <f>+G539-G542</f>
        <v>0</v>
      </c>
      <c r="H552" s="244"/>
      <c r="I552" s="78"/>
    </row>
    <row r="553" spans="1:9" ht="18.600000000000001" x14ac:dyDescent="0.55000000000000004">
      <c r="A553" s="405"/>
      <c r="B553" s="406"/>
      <c r="C553" s="1284" t="s">
        <v>172</v>
      </c>
      <c r="D553" s="1284"/>
      <c r="E553" s="1284"/>
      <c r="F553" s="1284"/>
      <c r="G553" s="1284"/>
      <c r="H553" s="407"/>
      <c r="I553" s="407"/>
    </row>
    <row r="554" spans="1:9" ht="18.600000000000001" x14ac:dyDescent="0.55000000000000004">
      <c r="A554" s="405"/>
      <c r="B554" s="406"/>
      <c r="C554" s="408"/>
      <c r="D554" s="405"/>
      <c r="E554" s="409"/>
      <c r="F554" s="410"/>
      <c r="G554" s="411"/>
      <c r="H554" s="411"/>
      <c r="I554" s="411"/>
    </row>
    <row r="555" spans="1:9" ht="18.600000000000001" x14ac:dyDescent="0.55000000000000004">
      <c r="A555" s="412" t="s">
        <v>235</v>
      </c>
      <c r="B555" s="413"/>
      <c r="C555" s="414"/>
      <c r="D555" s="415"/>
      <c r="E555" s="416"/>
      <c r="F555" s="416"/>
      <c r="G555" s="416"/>
      <c r="H555" s="416"/>
      <c r="I555" s="416"/>
    </row>
    <row r="556" spans="1:9" ht="18.600000000000001" x14ac:dyDescent="0.55000000000000004">
      <c r="A556" s="412" t="s">
        <v>236</v>
      </c>
      <c r="B556" s="413"/>
      <c r="C556" s="417" t="s">
        <v>20</v>
      </c>
      <c r="D556" s="416"/>
      <c r="E556" s="418"/>
      <c r="F556" s="419" t="s">
        <v>102</v>
      </c>
      <c r="G556" s="420"/>
      <c r="H556" s="416"/>
      <c r="I556" s="416"/>
    </row>
    <row r="557" spans="1:9" ht="18.600000000000001" x14ac:dyDescent="0.55000000000000004">
      <c r="A557" s="412" t="s">
        <v>44</v>
      </c>
      <c r="B557" s="421"/>
      <c r="C557" s="449" t="s">
        <v>119</v>
      </c>
      <c r="D557" s="1281" t="s">
        <v>202</v>
      </c>
      <c r="E557" s="1281"/>
      <c r="F557" s="1282" t="s">
        <v>209</v>
      </c>
      <c r="G557" s="1282"/>
      <c r="H557" s="1282"/>
      <c r="I557" s="422"/>
    </row>
    <row r="558" spans="1:9" ht="18.600000000000001" x14ac:dyDescent="0.55000000000000004">
      <c r="A558" s="1227"/>
      <c r="B558" s="421"/>
      <c r="C558" s="449" t="s">
        <v>43</v>
      </c>
      <c r="D558" s="1053"/>
      <c r="E558" s="449"/>
      <c r="F558" s="449"/>
      <c r="G558" s="449"/>
      <c r="H558" s="449"/>
      <c r="I558" s="422"/>
    </row>
  </sheetData>
  <mergeCells count="8">
    <mergeCell ref="D557:E557"/>
    <mergeCell ref="F557:H557"/>
    <mergeCell ref="I383:I384"/>
    <mergeCell ref="C553:G553"/>
    <mergeCell ref="A1:I1"/>
    <mergeCell ref="A2:I2"/>
    <mergeCell ref="A3:I3"/>
    <mergeCell ref="B4:H4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2C5CF-FA19-4AB7-9554-8E4504040C1A}">
  <dimension ref="A1:K448"/>
  <sheetViews>
    <sheetView zoomScale="86" zoomScaleNormal="86" workbookViewId="0">
      <selection activeCell="A2" sqref="A2:K400"/>
    </sheetView>
  </sheetViews>
  <sheetFormatPr defaultRowHeight="20.399999999999999" x14ac:dyDescent="0.55000000000000004"/>
  <cols>
    <col min="1" max="1" width="6.3984375" style="2" customWidth="1"/>
    <col min="2" max="2" width="39.09765625" style="2" customWidth="1"/>
    <col min="3" max="3" width="28.5" style="4" bestFit="1" customWidth="1"/>
    <col min="4" max="4" width="12.19921875" style="4" customWidth="1"/>
    <col min="5" max="5" width="13" style="4" customWidth="1"/>
    <col min="6" max="6" width="8.8984375" style="4" customWidth="1"/>
    <col min="7" max="7" width="12.69921875" style="3" customWidth="1"/>
    <col min="8" max="8" width="11.19921875" style="3" hidden="1" customWidth="1"/>
    <col min="9" max="9" width="17.5" style="1" hidden="1" customWidth="1"/>
    <col min="10" max="10" width="12.8984375" style="2" customWidth="1"/>
    <col min="11" max="11" width="9.69921875" style="5" customWidth="1"/>
  </cols>
  <sheetData>
    <row r="1" spans="1:11" ht="21" x14ac:dyDescent="0.6">
      <c r="A1" s="184"/>
      <c r="B1" s="185"/>
      <c r="C1" s="976"/>
      <c r="D1" s="381"/>
      <c r="E1" s="381"/>
      <c r="F1" s="381"/>
      <c r="G1" s="382"/>
      <c r="H1" s="382"/>
      <c r="I1" s="383"/>
      <c r="J1" s="1236" t="s">
        <v>180</v>
      </c>
      <c r="K1" s="1236"/>
    </row>
    <row r="2" spans="1:11" ht="21" x14ac:dyDescent="0.6">
      <c r="A2" s="1285" t="s">
        <v>253</v>
      </c>
      <c r="B2" s="1285"/>
      <c r="C2" s="1285"/>
      <c r="D2" s="1285"/>
      <c r="E2" s="1285"/>
      <c r="F2" s="1285"/>
      <c r="G2" s="1285"/>
      <c r="H2" s="1285"/>
      <c r="I2" s="1285"/>
      <c r="J2" s="1285"/>
      <c r="K2" s="1285"/>
    </row>
    <row r="3" spans="1:11" ht="21" x14ac:dyDescent="0.6">
      <c r="A3" s="1285" t="s">
        <v>0</v>
      </c>
      <c r="B3" s="1285"/>
      <c r="C3" s="1285"/>
      <c r="D3" s="1285"/>
      <c r="E3" s="1285"/>
      <c r="F3" s="1285"/>
      <c r="G3" s="1285"/>
      <c r="H3" s="1285"/>
      <c r="I3" s="1285"/>
      <c r="J3" s="1285"/>
      <c r="K3" s="1285"/>
    </row>
    <row r="4" spans="1:11" ht="18.75" customHeight="1" x14ac:dyDescent="0.6">
      <c r="A4" s="1293" t="str">
        <f>+[2]งบประจำและงบกลยุทธ์!A4</f>
        <v>ประจำเดือนกันยายน 2569</v>
      </c>
      <c r="B4" s="1293"/>
      <c r="C4" s="1293"/>
      <c r="D4" s="1293"/>
      <c r="E4" s="1293"/>
      <c r="F4" s="1293"/>
      <c r="G4" s="1293"/>
      <c r="H4" s="1293"/>
      <c r="I4" s="1293"/>
      <c r="J4" s="1293"/>
      <c r="K4" s="1293"/>
    </row>
    <row r="5" spans="1:11" ht="21" x14ac:dyDescent="0.25">
      <c r="A5" s="1294" t="s">
        <v>22</v>
      </c>
      <c r="B5" s="1296" t="s">
        <v>23</v>
      </c>
      <c r="C5" s="1298" t="s">
        <v>33</v>
      </c>
      <c r="D5" s="1300" t="s">
        <v>21</v>
      </c>
      <c r="E5" s="1300" t="s">
        <v>3</v>
      </c>
      <c r="F5" s="1300" t="s">
        <v>34</v>
      </c>
      <c r="G5" s="1300" t="s">
        <v>24</v>
      </c>
      <c r="H5" s="629" t="s">
        <v>5</v>
      </c>
      <c r="I5" s="1296" t="s">
        <v>120</v>
      </c>
      <c r="J5" s="1302" t="s">
        <v>5</v>
      </c>
      <c r="K5" s="1304" t="s">
        <v>121</v>
      </c>
    </row>
    <row r="6" spans="1:11" ht="21" x14ac:dyDescent="0.25">
      <c r="A6" s="1295"/>
      <c r="B6" s="1297"/>
      <c r="C6" s="1299"/>
      <c r="D6" s="1301"/>
      <c r="E6" s="1301"/>
      <c r="F6" s="1301"/>
      <c r="G6" s="1301"/>
      <c r="H6" s="631"/>
      <c r="I6" s="1297"/>
      <c r="J6" s="1303"/>
      <c r="K6" s="1304"/>
    </row>
    <row r="7" spans="1:11" ht="21" x14ac:dyDescent="0.25">
      <c r="A7" s="632" t="str">
        <f>[2]ระบบการควบคุมฯ!A44</f>
        <v>ข</v>
      </c>
      <c r="B7" s="633" t="str">
        <f>[2]ระบบการควบคุมฯ!B44</f>
        <v xml:space="preserve">แผนงานยุทธศาสตร์พัฒนาคุณภาพการศึกษาและการเรียนรู้ </v>
      </c>
      <c r="C7" s="634"/>
      <c r="D7" s="635">
        <f>SUM(D8+D9)</f>
        <v>902200</v>
      </c>
      <c r="E7" s="635">
        <f t="shared" ref="E7:J7" si="0">SUM(E8+E9)</f>
        <v>409000</v>
      </c>
      <c r="F7" s="635">
        <f t="shared" si="0"/>
        <v>0</v>
      </c>
      <c r="G7" s="635">
        <f t="shared" si="0"/>
        <v>493200</v>
      </c>
      <c r="H7" s="635">
        <f t="shared" si="0"/>
        <v>0</v>
      </c>
      <c r="I7" s="635">
        <f t="shared" si="0"/>
        <v>0</v>
      </c>
      <c r="J7" s="635">
        <f t="shared" si="0"/>
        <v>0</v>
      </c>
      <c r="K7" s="636"/>
    </row>
    <row r="8" spans="1:11" ht="21" x14ac:dyDescent="0.25">
      <c r="A8" s="637"/>
      <c r="B8" s="638" t="str">
        <f>+[2]ระบบการควบคุมฯ!B48</f>
        <v>ครุภัณฑ์ 6911310</v>
      </c>
      <c r="C8" s="503"/>
      <c r="D8" s="639">
        <f>+D12+D26+D33</f>
        <v>818200</v>
      </c>
      <c r="E8" s="639">
        <f t="shared" ref="E8:J8" si="1">+E12+E26+E33</f>
        <v>409000</v>
      </c>
      <c r="F8" s="639">
        <f t="shared" si="1"/>
        <v>0</v>
      </c>
      <c r="G8" s="639">
        <f t="shared" si="1"/>
        <v>409200</v>
      </c>
      <c r="H8" s="639">
        <f t="shared" si="1"/>
        <v>0</v>
      </c>
      <c r="I8" s="639">
        <f t="shared" si="1"/>
        <v>0</v>
      </c>
      <c r="J8" s="639">
        <f t="shared" si="1"/>
        <v>0</v>
      </c>
      <c r="K8" s="640"/>
    </row>
    <row r="9" spans="1:11" ht="21" customHeight="1" x14ac:dyDescent="0.25">
      <c r="A9" s="637"/>
      <c r="B9" s="641" t="str">
        <f>+[2]ระบบการควบคุมฯ!B49</f>
        <v>สิ่งก่อสร้าง 6911320</v>
      </c>
      <c r="C9" s="503"/>
      <c r="D9" s="639">
        <f t="shared" ref="D9:J9" si="2">+D47+D53</f>
        <v>84000</v>
      </c>
      <c r="E9" s="639">
        <f t="shared" si="2"/>
        <v>0</v>
      </c>
      <c r="F9" s="639">
        <f t="shared" si="2"/>
        <v>0</v>
      </c>
      <c r="G9" s="639">
        <f t="shared" si="2"/>
        <v>84000</v>
      </c>
      <c r="H9" s="639">
        <f t="shared" si="2"/>
        <v>0</v>
      </c>
      <c r="I9" s="639">
        <f t="shared" si="2"/>
        <v>0</v>
      </c>
      <c r="J9" s="639">
        <f t="shared" si="2"/>
        <v>0</v>
      </c>
      <c r="K9" s="640">
        <f>+K53+K85</f>
        <v>0</v>
      </c>
    </row>
    <row r="10" spans="1:11" ht="42" customHeight="1" x14ac:dyDescent="0.25">
      <c r="A10" s="642">
        <f>[2]ระบบการควบคุมฯ!A118</f>
        <v>3</v>
      </c>
      <c r="B10" s="643" t="str">
        <f>[2]ระบบการควบคุมฯ!B118</f>
        <v>โครงการขับเคลื่อนการพัฒนาการศึกษาที่ยั่งยืน</v>
      </c>
      <c r="C10" s="644"/>
      <c r="D10" s="645">
        <f>D11</f>
        <v>643000</v>
      </c>
      <c r="E10" s="645">
        <f t="shared" ref="E10:J10" si="3">E11</f>
        <v>409000</v>
      </c>
      <c r="F10" s="645">
        <f t="shared" si="3"/>
        <v>0</v>
      </c>
      <c r="G10" s="645">
        <f t="shared" si="3"/>
        <v>234000</v>
      </c>
      <c r="H10" s="645">
        <f t="shared" si="3"/>
        <v>0</v>
      </c>
      <c r="I10" s="645">
        <f t="shared" si="3"/>
        <v>0</v>
      </c>
      <c r="J10" s="645">
        <f t="shared" si="3"/>
        <v>0</v>
      </c>
      <c r="K10" s="646"/>
    </row>
    <row r="11" spans="1:11" ht="21" customHeight="1" x14ac:dyDescent="0.25">
      <c r="A11" s="647">
        <f>+[2]ระบบการควบคุมฯ!A141</f>
        <v>3.4</v>
      </c>
      <c r="B11" s="648" t="str">
        <f>+[2]ระบบการควบคุมฯ!B141</f>
        <v>กิจกรรมการยกระดับคุณภาพด้านวิทยาศาสตร์ศึกษาเพื่อความเป็นเลิศ</v>
      </c>
      <c r="C11" s="649" t="str">
        <f>+[2]ระบบการควบคุมฯ!C141</f>
        <v>20004 69 00093 00000</v>
      </c>
      <c r="D11" s="650">
        <f t="shared" ref="D11:J11" si="4">D12+D47</f>
        <v>643000</v>
      </c>
      <c r="E11" s="650">
        <f t="shared" si="4"/>
        <v>409000</v>
      </c>
      <c r="F11" s="650">
        <f t="shared" si="4"/>
        <v>0</v>
      </c>
      <c r="G11" s="650">
        <f t="shared" si="4"/>
        <v>234000</v>
      </c>
      <c r="H11" s="650">
        <f t="shared" si="4"/>
        <v>0</v>
      </c>
      <c r="I11" s="650">
        <f t="shared" si="4"/>
        <v>0</v>
      </c>
      <c r="J11" s="650">
        <f t="shared" si="4"/>
        <v>0</v>
      </c>
      <c r="K11" s="651"/>
    </row>
    <row r="12" spans="1:11" ht="21" customHeight="1" x14ac:dyDescent="0.25">
      <c r="A12" s="637"/>
      <c r="B12" s="652" t="str">
        <f>+[2]ระบบการควบคุมฯ!B150</f>
        <v>งบลงทุน 6911310</v>
      </c>
      <c r="C12" s="503"/>
      <c r="D12" s="639">
        <f>+D13+D20</f>
        <v>643000</v>
      </c>
      <c r="E12" s="639">
        <f t="shared" ref="E12:J12" si="5">+E13+E20</f>
        <v>409000</v>
      </c>
      <c r="F12" s="639">
        <f t="shared" si="5"/>
        <v>0</v>
      </c>
      <c r="G12" s="639">
        <f t="shared" si="5"/>
        <v>234000</v>
      </c>
      <c r="H12" s="639">
        <f t="shared" si="5"/>
        <v>0</v>
      </c>
      <c r="I12" s="639">
        <f t="shared" si="5"/>
        <v>0</v>
      </c>
      <c r="J12" s="639">
        <f t="shared" si="5"/>
        <v>0</v>
      </c>
      <c r="K12" s="653"/>
    </row>
    <row r="13" spans="1:11" ht="21" x14ac:dyDescent="0.25">
      <c r="A13" s="637"/>
      <c r="B13" s="652" t="str">
        <f>[2]ระบบการควบคุมฯ!B151</f>
        <v>ครุภัณฑ์สำนักงาน 120601</v>
      </c>
      <c r="C13" s="503"/>
      <c r="D13" s="639">
        <f>+D14+D17</f>
        <v>444000</v>
      </c>
      <c r="E13" s="639">
        <f t="shared" ref="E13:J13" si="6">+E14+E17</f>
        <v>409000</v>
      </c>
      <c r="F13" s="639">
        <f t="shared" si="6"/>
        <v>0</v>
      </c>
      <c r="G13" s="639">
        <f t="shared" si="6"/>
        <v>35000</v>
      </c>
      <c r="H13" s="639">
        <f t="shared" si="6"/>
        <v>0</v>
      </c>
      <c r="I13" s="639">
        <f t="shared" si="6"/>
        <v>0</v>
      </c>
      <c r="J13" s="639">
        <f t="shared" si="6"/>
        <v>0</v>
      </c>
      <c r="K13" s="653"/>
    </row>
    <row r="14" spans="1:11" ht="21" customHeight="1" x14ac:dyDescent="0.25">
      <c r="A14" s="654" t="str">
        <f>[2]ระบบการควบคุมฯ!A152</f>
        <v>3.4.1.1</v>
      </c>
      <c r="B14" s="655" t="str">
        <f>[2]ระบบการควบคุมฯ!B152</f>
        <v>เครื่องปรับอากาศ 24,000 บีทียู ระบบ Inverter</v>
      </c>
      <c r="C14" s="677" t="str">
        <f>[2]ระบบการควบคุมฯ!C152</f>
        <v>โอนเปลี่ยนแปลง 2/2569</v>
      </c>
      <c r="D14" s="657">
        <f>+D15</f>
        <v>409000</v>
      </c>
      <c r="E14" s="657">
        <f t="shared" ref="E14:J14" si="7">+E15</f>
        <v>409000</v>
      </c>
      <c r="F14" s="657">
        <f t="shared" si="7"/>
        <v>0</v>
      </c>
      <c r="G14" s="657">
        <f t="shared" si="7"/>
        <v>0</v>
      </c>
      <c r="H14" s="657">
        <f t="shared" si="7"/>
        <v>0</v>
      </c>
      <c r="I14" s="657">
        <f t="shared" si="7"/>
        <v>0</v>
      </c>
      <c r="J14" s="657">
        <f t="shared" si="7"/>
        <v>0</v>
      </c>
      <c r="K14" s="658"/>
    </row>
    <row r="15" spans="1:11" ht="21" x14ac:dyDescent="0.6">
      <c r="A15" s="659" t="str">
        <f>[2]ระบบการควบคุมฯ!A153</f>
        <v>1)</v>
      </c>
      <c r="B15" s="660" t="str">
        <f>[2]ระบบการควบคุมฯ!B153</f>
        <v>สพป.ปทุมธานี เขต  2</v>
      </c>
      <c r="C15" s="680" t="str">
        <f>[2]ระบบการควบคุมฯ!C153</f>
        <v>2000433006300311ส024</v>
      </c>
      <c r="D15" s="661">
        <f>[2]ระบบการควบคุมฯ!D153</f>
        <v>409000</v>
      </c>
      <c r="E15" s="661">
        <f>[2]ระบบการควบคุมฯ!G153+[2]ระบบการควบคุมฯ!H153</f>
        <v>409000</v>
      </c>
      <c r="F15" s="661">
        <f>[2]ระบบการควบคุมฯ!I153+[2]ระบบการควบคุมฯ!J153</f>
        <v>0</v>
      </c>
      <c r="G15" s="661">
        <f>[2]ระบบการควบคุมฯ!K153+[2]ระบบการควบคุมฯ!L153</f>
        <v>0</v>
      </c>
      <c r="H15" s="661"/>
      <c r="I15" s="661"/>
      <c r="J15" s="661">
        <f>+D15-E15-F15-G15</f>
        <v>0</v>
      </c>
      <c r="K15" s="662"/>
    </row>
    <row r="16" spans="1:11" ht="42" customHeight="1" x14ac:dyDescent="0.6">
      <c r="A16" s="659"/>
      <c r="B16" s="660" t="str">
        <f>+[2]ระบบการควบคุมฯ!B154</f>
        <v>ผูกพัน ครบ 28 ตค 69</v>
      </c>
      <c r="C16" s="680"/>
      <c r="D16" s="661"/>
      <c r="E16" s="661"/>
      <c r="F16" s="661"/>
      <c r="G16" s="661"/>
      <c r="H16" s="661"/>
      <c r="I16" s="661"/>
      <c r="J16" s="661"/>
      <c r="K16" s="662"/>
    </row>
    <row r="17" spans="1:11" ht="40.799999999999997" customHeight="1" x14ac:dyDescent="0.25">
      <c r="A17" s="654" t="str">
        <f>+[2]ระบบการควบคุมฯ!A155</f>
        <v>3.4.1.1</v>
      </c>
      <c r="B17" s="655" t="str">
        <f>[2]ระบบการควบคุมฯ!B155</f>
        <v>ตู้สาขาโทรศัพท์</v>
      </c>
      <c r="C17" s="677" t="str">
        <f>[2]ระบบการควบคุมฯ!C155</f>
        <v>โอนเปลี่ยนแปลง 2/2569</v>
      </c>
      <c r="D17" s="657">
        <f>+D18</f>
        <v>35000</v>
      </c>
      <c r="E17" s="657">
        <f t="shared" ref="E17:J17" si="8">+E18</f>
        <v>0</v>
      </c>
      <c r="F17" s="657">
        <f t="shared" si="8"/>
        <v>0</v>
      </c>
      <c r="G17" s="657">
        <f t="shared" si="8"/>
        <v>35000</v>
      </c>
      <c r="H17" s="657">
        <f t="shared" si="8"/>
        <v>0</v>
      </c>
      <c r="I17" s="657">
        <f t="shared" si="8"/>
        <v>0</v>
      </c>
      <c r="J17" s="657">
        <f t="shared" si="8"/>
        <v>0</v>
      </c>
      <c r="K17" s="658"/>
    </row>
    <row r="18" spans="1:11" ht="21" customHeight="1" x14ac:dyDescent="0.6">
      <c r="A18" s="659" t="str">
        <f>[2]ระบบการควบคุมฯ!A156</f>
        <v>1)</v>
      </c>
      <c r="B18" s="660" t="str">
        <f>[2]ระบบการควบคุมฯ!B156</f>
        <v>สพป.ปทุมธานี เขต  2</v>
      </c>
      <c r="C18" s="680" t="str">
        <f>[2]ระบบการควบคุมฯ!C156</f>
        <v>2000433006300311ส066</v>
      </c>
      <c r="D18" s="661">
        <f>[2]ระบบการควบคุมฯ!D156</f>
        <v>35000</v>
      </c>
      <c r="E18" s="661">
        <f>+[2]ระบบการควบคุมฯ!G156+[2]ระบบการควบคุมฯ!H156</f>
        <v>0</v>
      </c>
      <c r="F18" s="661">
        <f>[2]ระบบการควบคุมฯ!I156+[2]ระบบการควบคุมฯ!J156</f>
        <v>0</v>
      </c>
      <c r="G18" s="661">
        <f>[2]ระบบการควบคุมฯ!K156+[2]ระบบการควบคุมฯ!L156</f>
        <v>35000</v>
      </c>
      <c r="H18" s="661"/>
      <c r="I18" s="661"/>
      <c r="J18" s="661">
        <f>+D18-E18-F18-G18</f>
        <v>0</v>
      </c>
      <c r="K18" s="662"/>
    </row>
    <row r="19" spans="1:11" ht="21" x14ac:dyDescent="0.6">
      <c r="A19" s="659"/>
      <c r="B19" s="660"/>
      <c r="C19" s="680"/>
      <c r="D19" s="661"/>
      <c r="E19" s="661"/>
      <c r="F19" s="661"/>
      <c r="G19" s="661"/>
      <c r="H19" s="661"/>
      <c r="I19" s="661"/>
      <c r="J19" s="661"/>
      <c r="K19" s="662"/>
    </row>
    <row r="20" spans="1:11" ht="21" x14ac:dyDescent="0.25">
      <c r="A20" s="637"/>
      <c r="B20" s="652" t="str">
        <f>+[2]ระบบการควบคุมฯ!B157</f>
        <v>ครุภัณฑ์การศึกษา 120611</v>
      </c>
      <c r="C20" s="503"/>
      <c r="D20" s="639">
        <f>+D21</f>
        <v>199000</v>
      </c>
      <c r="E20" s="639">
        <f t="shared" ref="E20:J20" si="9">+E21</f>
        <v>0</v>
      </c>
      <c r="F20" s="639">
        <f t="shared" si="9"/>
        <v>0</v>
      </c>
      <c r="G20" s="639">
        <f t="shared" si="9"/>
        <v>199000</v>
      </c>
      <c r="H20" s="639">
        <f t="shared" si="9"/>
        <v>0</v>
      </c>
      <c r="I20" s="639">
        <f t="shared" si="9"/>
        <v>0</v>
      </c>
      <c r="J20" s="639">
        <f t="shared" si="9"/>
        <v>0</v>
      </c>
      <c r="K20" s="653"/>
    </row>
    <row r="21" spans="1:11" ht="40.799999999999997" x14ac:dyDescent="0.25">
      <c r="A21" s="654" t="str">
        <f>+[2]ระบบการควบคุมฯ!A158</f>
        <v>3.4.2.1</v>
      </c>
      <c r="B21" s="655" t="str">
        <f>+[2]ระบบการควบคุมฯ!B158</f>
        <v xml:space="preserve">ครุภัณฑ์ห้องปฏิบัติการวิทยาศาสตร์                </v>
      </c>
      <c r="C21" s="656" t="str">
        <f>+[2]ระบบการควบคุมฯ!C158</f>
        <v>ศธ 04002/ว47614 ลว.  31 ตค 68 โอนครั้งที่ 23</v>
      </c>
      <c r="D21" s="657">
        <f>SUM(D22:D23)</f>
        <v>199000</v>
      </c>
      <c r="E21" s="657">
        <f t="shared" ref="E21:G21" si="10">SUM(E22:E23)</f>
        <v>0</v>
      </c>
      <c r="F21" s="657">
        <f t="shared" si="10"/>
        <v>0</v>
      </c>
      <c r="G21" s="657">
        <f t="shared" si="10"/>
        <v>199000</v>
      </c>
      <c r="H21" s="657"/>
      <c r="I21" s="657"/>
      <c r="J21" s="657"/>
      <c r="K21" s="658"/>
    </row>
    <row r="22" spans="1:11" ht="21" customHeight="1" x14ac:dyDescent="0.6">
      <c r="A22" s="659" t="str">
        <f>+[2]ระบบการควบคุมฯ!A159</f>
        <v>1)</v>
      </c>
      <c r="B22" s="660" t="str">
        <f>+[2]ระบบการควบคุมฯ!B159</f>
        <v xml:space="preserve"> โรงเรียนวัดมูลจินดาราม</v>
      </c>
      <c r="C22" s="506" t="str">
        <f>+[2]ระบบการควบคุมฯ!C159</f>
        <v>20004 33006300 3110187</v>
      </c>
      <c r="D22" s="661">
        <f>+[2]ระบบการควบคุมฯ!F159</f>
        <v>100000</v>
      </c>
      <c r="E22" s="661">
        <f>+[2]ระบบการควบคุมฯ!G159+[2]ระบบการควบคุมฯ!H159</f>
        <v>0</v>
      </c>
      <c r="F22" s="661">
        <f>+[2]ระบบการควบคุมฯ!I159+[2]ระบบการควบคุมฯ!J159</f>
        <v>0</v>
      </c>
      <c r="G22" s="661">
        <f>+[2]ระบบการควบคุมฯ!K159+[2]ระบบการควบคุมฯ!L159</f>
        <v>100000</v>
      </c>
      <c r="H22" s="661"/>
      <c r="I22" s="661"/>
      <c r="J22" s="661">
        <f>+D22-E22-F22-G22</f>
        <v>0</v>
      </c>
      <c r="K22" s="662"/>
    </row>
    <row r="23" spans="1:11" ht="21" x14ac:dyDescent="0.6">
      <c r="A23" s="659" t="str">
        <f>+[2]ระบบการควบคุมฯ!A160</f>
        <v>2)</v>
      </c>
      <c r="B23" s="660" t="str">
        <f>+[2]ระบบการควบคุมฯ!B160</f>
        <v xml:space="preserve"> โรงเรียนชุมชนบึงบา</v>
      </c>
      <c r="C23" s="506" t="str">
        <f>+[2]ระบบการควบคุมฯ!C160</f>
        <v>20004 33006300 3110188</v>
      </c>
      <c r="D23" s="661">
        <f>+[2]ระบบการควบคุมฯ!F160</f>
        <v>99000</v>
      </c>
      <c r="E23" s="661">
        <f>+[2]ระบบการควบคุมฯ!G160+[2]ระบบการควบคุมฯ!H160</f>
        <v>0</v>
      </c>
      <c r="F23" s="661">
        <f>+[2]ระบบการควบคุมฯ!I160+[2]ระบบการควบคุมฯ!J160</f>
        <v>0</v>
      </c>
      <c r="G23" s="661">
        <f>+[2]ระบบการควบคุมฯ!K160+[2]ระบบการควบคุมฯ!L160</f>
        <v>99000</v>
      </c>
      <c r="H23" s="661"/>
      <c r="I23" s="661"/>
      <c r="J23" s="661">
        <f>+D23-E23-F23-G23</f>
        <v>0</v>
      </c>
      <c r="K23" s="662"/>
    </row>
    <row r="24" spans="1:11" ht="63" customHeight="1" x14ac:dyDescent="0.25">
      <c r="A24" s="642">
        <f>+[2]ระบบการควบคุมฯ!A320</f>
        <v>5</v>
      </c>
      <c r="B24" s="663" t="str">
        <f>+[2]ระบบการควบคุมฯ!B320</f>
        <v>โครงการโรงเรียนคุณภาพ</v>
      </c>
      <c r="C24" s="664" t="str">
        <f>+[2]ระบบการควบคุมฯ!C320</f>
        <v>20004 3300 B800</v>
      </c>
      <c r="D24" s="645">
        <f>+D25+D32+D52+D75</f>
        <v>259200</v>
      </c>
      <c r="E24" s="645">
        <f t="shared" ref="E24:J24" si="11">+E25+E32+E52+E75</f>
        <v>0</v>
      </c>
      <c r="F24" s="645">
        <f t="shared" si="11"/>
        <v>0</v>
      </c>
      <c r="G24" s="645">
        <f t="shared" si="11"/>
        <v>259200</v>
      </c>
      <c r="H24" s="645">
        <f t="shared" si="11"/>
        <v>0</v>
      </c>
      <c r="I24" s="645">
        <f t="shared" si="11"/>
        <v>0</v>
      </c>
      <c r="J24" s="645">
        <f t="shared" si="11"/>
        <v>0</v>
      </c>
      <c r="K24" s="646"/>
    </row>
    <row r="25" spans="1:11" ht="21" customHeight="1" x14ac:dyDescent="0.25">
      <c r="A25" s="647">
        <f>+[2]ระบบการควบคุมฯ!A339</f>
        <v>5.2</v>
      </c>
      <c r="B25" s="648" t="str">
        <f>+[2]ระบบการควบคุมฯ!B339</f>
        <v>กิจกรรมการยกระดับคุณภาพการศึกษาเพื่อขับเคลื่อนโรงเรียนคุณภาพ</v>
      </c>
      <c r="C25" s="665" t="str">
        <f>+[2]ระบบการควบคุมฯ!C339</f>
        <v>20004 69 00133 00000</v>
      </c>
      <c r="D25" s="650">
        <f>+D26</f>
        <v>29000</v>
      </c>
      <c r="E25" s="650">
        <f t="shared" ref="E25:J26" si="12">+E26</f>
        <v>0</v>
      </c>
      <c r="F25" s="650">
        <f t="shared" si="12"/>
        <v>0</v>
      </c>
      <c r="G25" s="650">
        <f t="shared" si="12"/>
        <v>29000</v>
      </c>
      <c r="H25" s="650">
        <f t="shared" si="12"/>
        <v>0</v>
      </c>
      <c r="I25" s="650">
        <f t="shared" si="12"/>
        <v>0</v>
      </c>
      <c r="J25" s="650">
        <f t="shared" si="12"/>
        <v>0</v>
      </c>
      <c r="K25" s="651"/>
    </row>
    <row r="26" spans="1:11" ht="63" customHeight="1" x14ac:dyDescent="0.6">
      <c r="A26" s="666"/>
      <c r="B26" s="667" t="str">
        <f>+[2]ระบบการควบคุมฯ!B340</f>
        <v>ค่าครุภัณฑ์   6911310</v>
      </c>
      <c r="C26" s="503"/>
      <c r="D26" s="668">
        <f>+D27</f>
        <v>29000</v>
      </c>
      <c r="E26" s="668">
        <f t="shared" si="12"/>
        <v>0</v>
      </c>
      <c r="F26" s="668">
        <f t="shared" si="12"/>
        <v>0</v>
      </c>
      <c r="G26" s="668">
        <f t="shared" si="12"/>
        <v>29000</v>
      </c>
      <c r="H26" s="668">
        <f t="shared" si="12"/>
        <v>0</v>
      </c>
      <c r="I26" s="668">
        <f t="shared" si="12"/>
        <v>0</v>
      </c>
      <c r="J26" s="668">
        <f t="shared" si="12"/>
        <v>0</v>
      </c>
      <c r="K26" s="669"/>
    </row>
    <row r="27" spans="1:11" ht="40.799999999999997" customHeight="1" x14ac:dyDescent="0.6">
      <c r="A27" s="670"/>
      <c r="B27" s="671" t="str">
        <f>+[2]ระบบการควบคุมฯ!B341</f>
        <v>ครุภัณฑ์  สำนักงาน 120611</v>
      </c>
      <c r="C27" s="672"/>
      <c r="D27" s="673">
        <f>+D28+D30</f>
        <v>29000</v>
      </c>
      <c r="E27" s="673">
        <f t="shared" ref="E27:J27" si="13">+E28+E30</f>
        <v>0</v>
      </c>
      <c r="F27" s="673">
        <f t="shared" si="13"/>
        <v>0</v>
      </c>
      <c r="G27" s="673">
        <f t="shared" si="13"/>
        <v>29000</v>
      </c>
      <c r="H27" s="673">
        <f t="shared" si="13"/>
        <v>0</v>
      </c>
      <c r="I27" s="673">
        <f t="shared" si="13"/>
        <v>0</v>
      </c>
      <c r="J27" s="673">
        <f t="shared" si="13"/>
        <v>0</v>
      </c>
      <c r="K27" s="674"/>
    </row>
    <row r="28" spans="1:11" ht="42" customHeight="1" x14ac:dyDescent="0.6">
      <c r="A28" s="675" t="str">
        <f>+[2]ระบบการควบคุมฯ!A342</f>
        <v>5.1.1</v>
      </c>
      <c r="B28" s="676" t="str">
        <f>+[2]ระบบการควบคุมฯ!B342</f>
        <v>โต๊ะเก้าอี้นักเรียน สำหรับนักเรียนประถมศึกษา</v>
      </c>
      <c r="C28" s="677" t="str">
        <f>+[2]ระบบการควบคุมฯ!C342</f>
        <v>ที่ ศธ 04087/ว49453/25 พย 68 ครั้งที่ 104</v>
      </c>
      <c r="D28" s="678">
        <f>SUM(D29)</f>
        <v>15000</v>
      </c>
      <c r="E28" s="678">
        <f t="shared" ref="E28:J28" si="14">SUM(E29)</f>
        <v>0</v>
      </c>
      <c r="F28" s="678">
        <f t="shared" si="14"/>
        <v>0</v>
      </c>
      <c r="G28" s="678">
        <f t="shared" si="14"/>
        <v>15000</v>
      </c>
      <c r="H28" s="678">
        <f t="shared" si="14"/>
        <v>0</v>
      </c>
      <c r="I28" s="678">
        <f t="shared" si="14"/>
        <v>0</v>
      </c>
      <c r="J28" s="678">
        <f t="shared" si="14"/>
        <v>0</v>
      </c>
      <c r="K28" s="679"/>
    </row>
    <row r="29" spans="1:11" ht="21" x14ac:dyDescent="0.6">
      <c r="A29" s="659" t="str">
        <f>+[2]ระบบการควบคุมฯ!A343</f>
        <v>1)</v>
      </c>
      <c r="B29" s="660" t="str">
        <f>+[2]ระบบการควบคุมฯ!B343</f>
        <v>โรงเรียนวัดแสงสรรค์</v>
      </c>
      <c r="C29" s="680" t="str">
        <f>+[2]ระบบการควบคุมฯ!C343</f>
        <v>200043300B8003110429</v>
      </c>
      <c r="D29" s="661">
        <f>+[2]ระบบการควบคุมฯ!F343</f>
        <v>15000</v>
      </c>
      <c r="E29" s="661">
        <f>+[2]ระบบการควบคุมฯ!G343+[2]ระบบการควบคุมฯ!H343</f>
        <v>0</v>
      </c>
      <c r="F29" s="661"/>
      <c r="G29" s="661">
        <f>+[2]ระบบการควบคุมฯ!K343+[2]ระบบการควบคุมฯ!L343</f>
        <v>15000</v>
      </c>
      <c r="H29" s="661"/>
      <c r="I29" s="661"/>
      <c r="J29" s="661">
        <f>+D29-E29-F29-G29</f>
        <v>0</v>
      </c>
      <c r="K29" s="681"/>
    </row>
    <row r="30" spans="1:11" ht="42" customHeight="1" x14ac:dyDescent="0.6">
      <c r="A30" s="675" t="str">
        <f>+[2]ระบบการควบคุมฯ!A344</f>
        <v>5.1.2</v>
      </c>
      <c r="B30" s="676" t="str">
        <f>+[2]ระบบการควบคุมฯ!B344</f>
        <v>โต๊ะเก้าอี้นักเรียน สำหรับนักเรียนก่อนประถมศึกษา</v>
      </c>
      <c r="C30" s="677" t="str">
        <f>+[2]ระบบการควบคุมฯ!C344</f>
        <v>ที่ ศธ 04087/ว49453/25 พย 68 ครั้งที่ 104</v>
      </c>
      <c r="D30" s="678">
        <f>+D31</f>
        <v>14000</v>
      </c>
      <c r="E30" s="678">
        <f t="shared" ref="E30:J30" si="15">+E31</f>
        <v>0</v>
      </c>
      <c r="F30" s="678">
        <f t="shared" si="15"/>
        <v>0</v>
      </c>
      <c r="G30" s="678">
        <f t="shared" si="15"/>
        <v>14000</v>
      </c>
      <c r="H30" s="678">
        <f t="shared" si="15"/>
        <v>0</v>
      </c>
      <c r="I30" s="678">
        <f t="shared" si="15"/>
        <v>0</v>
      </c>
      <c r="J30" s="678">
        <f t="shared" si="15"/>
        <v>0</v>
      </c>
      <c r="K30" s="679"/>
    </row>
    <row r="31" spans="1:11" ht="42" customHeight="1" x14ac:dyDescent="0.6">
      <c r="A31" s="659" t="str">
        <f>+[2]ระบบการควบคุมฯ!A345</f>
        <v>1)</v>
      </c>
      <c r="B31" s="660" t="str">
        <f>+[2]ระบบการควบคุมฯ!B345</f>
        <v>โรงเรียนวัดจตุพิธวราวาส</v>
      </c>
      <c r="C31" s="680" t="str">
        <f>+[2]ระบบการควบคุมฯ!C345</f>
        <v>200043300B8003110430</v>
      </c>
      <c r="D31" s="661">
        <f>+[2]ระบบการควบคุมฯ!F345</f>
        <v>14000</v>
      </c>
      <c r="E31" s="661">
        <f>+[2]ระบบการควบคุมฯ!G345+[2]ระบบการควบคุมฯ!H345</f>
        <v>0</v>
      </c>
      <c r="F31" s="661"/>
      <c r="G31" s="661">
        <f>+[2]ระบบการควบคุมฯ!K345+[2]ระบบการควบคุมฯ!L345</f>
        <v>14000</v>
      </c>
      <c r="H31" s="661"/>
      <c r="I31" s="661"/>
      <c r="J31" s="661">
        <f>+D31-E31-F31-G31</f>
        <v>0</v>
      </c>
      <c r="K31" s="681"/>
    </row>
    <row r="32" spans="1:11" ht="42" customHeight="1" x14ac:dyDescent="0.25">
      <c r="A32" s="647">
        <f>+[2]ระบบการควบคุมฯ!A357</f>
        <v>5.3</v>
      </c>
      <c r="B32" s="648" t="str">
        <f>+[2]ระบบการควบคุมฯ!B357</f>
        <v>กิจกรรมการยกระดับคุณภาพการศึกษาสำหรับโรงเรียนคุณภาพตามนโยบาย 1 อำเภอ 1 โรงเรียนคุณภาพ</v>
      </c>
      <c r="C32" s="665" t="str">
        <f>+[2]ระบบการควบคุมฯ!C357</f>
        <v>20004 69 00134 00000</v>
      </c>
      <c r="D32" s="650">
        <f>+D33</f>
        <v>146200</v>
      </c>
      <c r="E32" s="650">
        <f t="shared" ref="E32:J32" si="16">+E33</f>
        <v>0</v>
      </c>
      <c r="F32" s="650">
        <f t="shared" si="16"/>
        <v>0</v>
      </c>
      <c r="G32" s="650">
        <f t="shared" si="16"/>
        <v>146200</v>
      </c>
      <c r="H32" s="650">
        <f t="shared" si="16"/>
        <v>0</v>
      </c>
      <c r="I32" s="650">
        <f t="shared" si="16"/>
        <v>0</v>
      </c>
      <c r="J32" s="650">
        <f t="shared" si="16"/>
        <v>0</v>
      </c>
      <c r="K32" s="651"/>
    </row>
    <row r="33" spans="1:11" ht="42" customHeight="1" x14ac:dyDescent="0.6">
      <c r="A33" s="667" t="str">
        <f>+[2]ระบบการควบคุมฯ!A358</f>
        <v>5.3.1</v>
      </c>
      <c r="B33" s="667" t="str">
        <f>+[2]ระบบการควบคุมฯ!B358</f>
        <v>ค่าครุภัณฑ์   6911310</v>
      </c>
      <c r="C33" s="682" t="str">
        <f>+[2]ระบบการควบคุมฯ!C358</f>
        <v xml:space="preserve">20004 3300B800 </v>
      </c>
      <c r="D33" s="668">
        <f>+D34+D41</f>
        <v>146200</v>
      </c>
      <c r="E33" s="668">
        <f t="shared" ref="E33:J33" si="17">+E34+E41</f>
        <v>0</v>
      </c>
      <c r="F33" s="668">
        <f t="shared" si="17"/>
        <v>0</v>
      </c>
      <c r="G33" s="668">
        <f t="shared" si="17"/>
        <v>146200</v>
      </c>
      <c r="H33" s="668">
        <f t="shared" si="17"/>
        <v>0</v>
      </c>
      <c r="I33" s="668">
        <f t="shared" si="17"/>
        <v>0</v>
      </c>
      <c r="J33" s="668">
        <f t="shared" si="17"/>
        <v>0</v>
      </c>
      <c r="K33" s="669"/>
    </row>
    <row r="34" spans="1:11" ht="21" customHeight="1" x14ac:dyDescent="0.45">
      <c r="A34" s="670"/>
      <c r="B34" s="683" t="str">
        <f>+[2]ระบบการควบคุมฯ!B359</f>
        <v>ครุภัณฑ์สำนักงาน 120601</v>
      </c>
      <c r="C34" s="684" t="str">
        <f>+[2]ระบบการควบคุมฯ!C359</f>
        <v>120601</v>
      </c>
      <c r="D34" s="685">
        <f>+D35+D37+D39</f>
        <v>91800</v>
      </c>
      <c r="E34" s="685">
        <f t="shared" ref="E34:J34" si="18">+E35+E37+E39</f>
        <v>0</v>
      </c>
      <c r="F34" s="685">
        <f t="shared" si="18"/>
        <v>0</v>
      </c>
      <c r="G34" s="685">
        <f t="shared" si="18"/>
        <v>91800</v>
      </c>
      <c r="H34" s="685">
        <f t="shared" si="18"/>
        <v>0</v>
      </c>
      <c r="I34" s="685">
        <f t="shared" si="18"/>
        <v>0</v>
      </c>
      <c r="J34" s="685">
        <f t="shared" si="18"/>
        <v>0</v>
      </c>
      <c r="K34" s="674"/>
    </row>
    <row r="35" spans="1:11" ht="42" customHeight="1" x14ac:dyDescent="0.6">
      <c r="A35" s="675" t="str">
        <f>+[2]ระบบการควบคุมฯ!A360</f>
        <v>5.3.1.1</v>
      </c>
      <c r="B35" s="686" t="str">
        <f>+[2]ระบบการควบคุมฯ!B360</f>
        <v>ถังน้ำ แบบสเตนเลส ขนาดความจุ 2,000 ลิตร โรงเรียนวัดลาดสนุ่น</v>
      </c>
      <c r="C35" s="687" t="str">
        <f>+[2]ระบบการควบคุมฯ!C360</f>
        <v>ที่ ศธ 04087/ว49453/25 พย 68 ครั้งที่ 104</v>
      </c>
      <c r="D35" s="678">
        <f>SUM(D36)</f>
        <v>16800</v>
      </c>
      <c r="E35" s="678">
        <f t="shared" ref="E35:J35" si="19">SUM(E36)</f>
        <v>0</v>
      </c>
      <c r="F35" s="678">
        <f t="shared" si="19"/>
        <v>0</v>
      </c>
      <c r="G35" s="678">
        <f t="shared" si="19"/>
        <v>16800</v>
      </c>
      <c r="H35" s="678">
        <f t="shared" si="19"/>
        <v>0</v>
      </c>
      <c r="I35" s="678">
        <f t="shared" si="19"/>
        <v>0</v>
      </c>
      <c r="J35" s="678">
        <f t="shared" si="19"/>
        <v>0</v>
      </c>
      <c r="K35" s="679"/>
    </row>
    <row r="36" spans="1:11" ht="42" customHeight="1" x14ac:dyDescent="0.6">
      <c r="A36" s="659" t="str">
        <f>+[2]ระบบการควบคุมฯ!A361</f>
        <v>1)</v>
      </c>
      <c r="B36" s="688" t="str">
        <f>+[2]ระบบการควบคุมฯ!B361</f>
        <v xml:space="preserve"> โรงเรียนวัดลาดสนุ่น</v>
      </c>
      <c r="C36" s="271" t="str">
        <f>+[2]ระบบการควบคุมฯ!C361</f>
        <v>200043300B8003111326</v>
      </c>
      <c r="D36" s="661">
        <f>+[2]ระบบการควบคุมฯ!F361</f>
        <v>16800</v>
      </c>
      <c r="E36" s="661">
        <f>+[2]ระบบการควบคุมฯ!G361+[2]ระบบการควบคุมฯ!H361</f>
        <v>0</v>
      </c>
      <c r="F36" s="661"/>
      <c r="G36" s="661">
        <f>+[2]ระบบการควบคุมฯ!K361+[2]ระบบการควบคุมฯ!L361</f>
        <v>16800</v>
      </c>
      <c r="H36" s="661"/>
      <c r="I36" s="661"/>
      <c r="J36" s="661">
        <f>+D36-E36-F36-G36</f>
        <v>0</v>
      </c>
      <c r="K36" s="681"/>
    </row>
    <row r="37" spans="1:11" ht="21" customHeight="1" x14ac:dyDescent="0.6">
      <c r="A37" s="675" t="str">
        <f>+[2]ระบบการควบคุมฯ!A362</f>
        <v>5.3.1.2</v>
      </c>
      <c r="B37" s="686" t="str">
        <f>+[2]ระบบการควบคุมฯ!B362</f>
        <v xml:space="preserve">เครื่องทำลายเอกสาร แบบตัดละเอียด ทำลายครั้งละ 30 แผ่น </v>
      </c>
      <c r="C37" s="687" t="str">
        <f>+[2]ระบบการควบคุมฯ!C362</f>
        <v>ที่ ศธ 04087/ว49453/25 พย 68 ครั้งที่ 104</v>
      </c>
      <c r="D37" s="678">
        <f>SUM(D38)</f>
        <v>67000</v>
      </c>
      <c r="E37" s="678">
        <f t="shared" ref="E37:J37" si="20">SUM(E38)</f>
        <v>0</v>
      </c>
      <c r="F37" s="678">
        <f t="shared" si="20"/>
        <v>0</v>
      </c>
      <c r="G37" s="678">
        <f t="shared" si="20"/>
        <v>67000</v>
      </c>
      <c r="H37" s="678">
        <f t="shared" si="20"/>
        <v>0</v>
      </c>
      <c r="I37" s="678">
        <f t="shared" si="20"/>
        <v>0</v>
      </c>
      <c r="J37" s="678">
        <f t="shared" si="20"/>
        <v>0</v>
      </c>
      <c r="K37" s="679"/>
    </row>
    <row r="38" spans="1:11" ht="55.95" hidden="1" customHeight="1" x14ac:dyDescent="0.6">
      <c r="A38" s="659" t="str">
        <f>+[2]ระบบการควบคุมฯ!A364</f>
        <v>1)</v>
      </c>
      <c r="B38" s="688" t="str">
        <f>+[2]ระบบการควบคุมฯ!B364</f>
        <v>โรงเรียนวัดลาดสนุ่น</v>
      </c>
      <c r="C38" s="271" t="str">
        <f>+[2]ระบบการควบคุมฯ!C364</f>
        <v>200043300B8003111329</v>
      </c>
      <c r="D38" s="661">
        <f>+[2]ระบบการควบคุมฯ!F364</f>
        <v>67000</v>
      </c>
      <c r="E38" s="661">
        <f>+[2]ระบบการควบคุมฯ!G364+[2]ระบบการควบคุมฯ!H364</f>
        <v>0</v>
      </c>
      <c r="F38" s="661"/>
      <c r="G38" s="661">
        <f>+[2]ระบบการควบคุมฯ!K364+[2]ระบบการควบคุมฯ!L364</f>
        <v>67000</v>
      </c>
      <c r="H38" s="661"/>
      <c r="I38" s="661"/>
      <c r="J38" s="661">
        <f>+D38-E38-F38-G38</f>
        <v>0</v>
      </c>
      <c r="K38" s="681"/>
    </row>
    <row r="39" spans="1:11" ht="21" hidden="1" customHeight="1" x14ac:dyDescent="0.25">
      <c r="A39" s="654" t="str">
        <f>+[2]ระบบการควบคุมฯ!A365</f>
        <v>5.3.1.2</v>
      </c>
      <c r="B39" s="689" t="str">
        <f>+[2]ระบบการควบคุมฯ!B365</f>
        <v xml:space="preserve">พัดลม แบบโคจรติดผนัง ขนาดไม่น้อยกว่า 16 นิ้ว (400 มิลลิเมตร) </v>
      </c>
      <c r="C39" s="687" t="str">
        <f>+[2]ระบบการควบคุมฯ!C365</f>
        <v>ที่ ศธ 04087/ว49453/25 พย 68 ครั้งที่ 104</v>
      </c>
      <c r="D39" s="657">
        <f>SUM(D40)</f>
        <v>8000</v>
      </c>
      <c r="E39" s="657">
        <f t="shared" ref="E39:J39" si="21">SUM(E40)</f>
        <v>0</v>
      </c>
      <c r="F39" s="657">
        <f t="shared" si="21"/>
        <v>0</v>
      </c>
      <c r="G39" s="657">
        <f t="shared" si="21"/>
        <v>8000</v>
      </c>
      <c r="H39" s="657">
        <f t="shared" si="21"/>
        <v>0</v>
      </c>
      <c r="I39" s="657">
        <f t="shared" si="21"/>
        <v>0</v>
      </c>
      <c r="J39" s="657">
        <f t="shared" si="21"/>
        <v>0</v>
      </c>
      <c r="K39" s="690"/>
    </row>
    <row r="40" spans="1:11" ht="54" hidden="1" customHeight="1" x14ac:dyDescent="0.25">
      <c r="A40" s="691" t="str">
        <f>+[2]ระบบการควบคุมฯ!A367</f>
        <v>1)</v>
      </c>
      <c r="B40" s="692" t="str">
        <f>+[2]ระบบการควบคุมฯ!B367</f>
        <v>โรงเรียนวัดมูลจินดาราม</v>
      </c>
      <c r="C40" s="271" t="str">
        <f>+[2]ระบบการควบคุมฯ!C367</f>
        <v>200043300B8003111330</v>
      </c>
      <c r="D40" s="693">
        <f>+[2]ระบบการควบคุมฯ!F367</f>
        <v>8000</v>
      </c>
      <c r="E40" s="693">
        <f>+[2]ระบบการควบคุมฯ!G367+[2]ระบบการควบคุมฯ!H367</f>
        <v>0</v>
      </c>
      <c r="F40" s="693"/>
      <c r="G40" s="693">
        <f>+[2]ระบบการควบคุมฯ!K367+[2]ระบบการควบคุมฯ!L367</f>
        <v>8000</v>
      </c>
      <c r="H40" s="693"/>
      <c r="I40" s="693"/>
      <c r="J40" s="693">
        <f>+D40-E40-F40-G40</f>
        <v>0</v>
      </c>
      <c r="K40" s="694"/>
    </row>
    <row r="41" spans="1:11" ht="21" hidden="1" customHeight="1" x14ac:dyDescent="0.25">
      <c r="A41" s="695">
        <f>+[2]ระบบการควบคุมฯ!A368</f>
        <v>0</v>
      </c>
      <c r="B41" s="696" t="str">
        <f>+[2]ระบบการควบคุมฯ!B368</f>
        <v>ครุภัณฑ์งานบ้านงานครัว 120612</v>
      </c>
      <c r="C41" s="697" t="str">
        <f>+[2]ระบบการควบคุมฯ!C368</f>
        <v>120612</v>
      </c>
      <c r="D41" s="698">
        <f>+D42+D44</f>
        <v>54400</v>
      </c>
      <c r="E41" s="698">
        <f t="shared" ref="E41:J41" si="22">+E42+E44</f>
        <v>0</v>
      </c>
      <c r="F41" s="698">
        <f t="shared" si="22"/>
        <v>0</v>
      </c>
      <c r="G41" s="698">
        <f t="shared" si="22"/>
        <v>54400</v>
      </c>
      <c r="H41" s="698">
        <f t="shared" si="22"/>
        <v>0</v>
      </c>
      <c r="I41" s="698">
        <f t="shared" si="22"/>
        <v>0</v>
      </c>
      <c r="J41" s="698">
        <f t="shared" si="22"/>
        <v>0</v>
      </c>
      <c r="K41" s="699"/>
    </row>
    <row r="42" spans="1:11" ht="42" hidden="1" customHeight="1" x14ac:dyDescent="0.25">
      <c r="A42" s="700" t="str">
        <f>+[2]ระบบการควบคุมฯ!A369</f>
        <v>5.3.1.3</v>
      </c>
      <c r="B42" s="701" t="str">
        <f>+[2]ระบบการควบคุมฯ!B369</f>
        <v xml:space="preserve">เครื่องตัดแต่งพุ่มไม้ ขนาด 29.5 นิ้ว </v>
      </c>
      <c r="C42" s="702" t="str">
        <f>+[2]ระบบการควบคุมฯ!C369</f>
        <v>ที่ ศธ 04087/ว49453/25 พย 68 ครั้งที่ 104</v>
      </c>
      <c r="D42" s="703">
        <f>+D43</f>
        <v>17400</v>
      </c>
      <c r="E42" s="703">
        <f t="shared" ref="E42:J42" si="23">+E43</f>
        <v>0</v>
      </c>
      <c r="F42" s="703">
        <f t="shared" si="23"/>
        <v>0</v>
      </c>
      <c r="G42" s="703">
        <f t="shared" si="23"/>
        <v>17400</v>
      </c>
      <c r="H42" s="703">
        <f t="shared" si="23"/>
        <v>0</v>
      </c>
      <c r="I42" s="703">
        <f t="shared" si="23"/>
        <v>0</v>
      </c>
      <c r="J42" s="703">
        <f t="shared" si="23"/>
        <v>0</v>
      </c>
      <c r="K42" s="502"/>
    </row>
    <row r="43" spans="1:11" ht="21" hidden="1" customHeight="1" x14ac:dyDescent="0.25">
      <c r="A43" s="691" t="str">
        <f>+[2]ระบบการควบคุมฯ!A370</f>
        <v>1)</v>
      </c>
      <c r="B43" s="692" t="str">
        <f>+[2]ระบบการควบคุมฯ!B370</f>
        <v>โรงเรียนชุมชนบึงบา</v>
      </c>
      <c r="C43" s="271" t="str">
        <f>+[2]ระบบการควบคุมฯ!C370</f>
        <v>200043300B8003111327</v>
      </c>
      <c r="D43" s="693">
        <f>+[2]ระบบการควบคุมฯ!F370</f>
        <v>17400</v>
      </c>
      <c r="E43" s="693">
        <f>+[2]ระบบการควบคุมฯ!G370+[2]ระบบการควบคุมฯ!H370</f>
        <v>0</v>
      </c>
      <c r="F43" s="693"/>
      <c r="G43" s="693">
        <f>+[2]ระบบการควบคุมฯ!K370+[2]ระบบการควบคุมฯ!L370</f>
        <v>17400</v>
      </c>
      <c r="H43" s="693"/>
      <c r="I43" s="693"/>
      <c r="J43" s="693">
        <f>+D43-E43-F43-G43</f>
        <v>0</v>
      </c>
      <c r="K43" s="694"/>
    </row>
    <row r="44" spans="1:11" s="6" customFormat="1" ht="48" customHeight="1" x14ac:dyDescent="0.25">
      <c r="A44" s="700" t="str">
        <f>+[2]ระบบการควบคุมฯ!A371</f>
        <v>5.3.1.4</v>
      </c>
      <c r="B44" s="701" t="str">
        <f>+[2]ระบบการควบคุมฯ!B371</f>
        <v xml:space="preserve">ตู้แช่อาหาร ขนาด 20 คิวบิกฟุต </v>
      </c>
      <c r="C44" s="702" t="str">
        <f>+[2]ระบบการควบคุมฯ!C371</f>
        <v>ที่ ศธ 04087/ว49453/25 พย 68 ครั้งที่ 104</v>
      </c>
      <c r="D44" s="703">
        <f>+D45</f>
        <v>37000</v>
      </c>
      <c r="E44" s="703">
        <f t="shared" ref="E44:J44" si="24">+E45</f>
        <v>0</v>
      </c>
      <c r="F44" s="703">
        <f t="shared" si="24"/>
        <v>0</v>
      </c>
      <c r="G44" s="703">
        <f t="shared" si="24"/>
        <v>37000</v>
      </c>
      <c r="H44" s="703">
        <f t="shared" si="24"/>
        <v>0</v>
      </c>
      <c r="I44" s="703">
        <f t="shared" si="24"/>
        <v>0</v>
      </c>
      <c r="J44" s="703">
        <f t="shared" si="24"/>
        <v>0</v>
      </c>
      <c r="K44" s="502"/>
    </row>
    <row r="45" spans="1:11" ht="22.2" customHeight="1" x14ac:dyDescent="0.25">
      <c r="A45" s="691" t="str">
        <f>+[2]ระบบการควบคุมฯ!A372</f>
        <v>1)</v>
      </c>
      <c r="B45" s="692" t="str">
        <f>+[2]ระบบการควบคุมฯ!B372</f>
        <v>โรงเรียนวัดมูลจินดาราม</v>
      </c>
      <c r="C45" s="271" t="str">
        <f>+[2]ระบบการควบคุมฯ!C372</f>
        <v>200043300B8003111328</v>
      </c>
      <c r="D45" s="693">
        <f>+[2]ระบบการควบคุมฯ!F372</f>
        <v>37000</v>
      </c>
      <c r="E45" s="693">
        <f>+[2]ระบบการควบคุมฯ!G372+[2]ระบบการควบคุมฯ!H372</f>
        <v>0</v>
      </c>
      <c r="F45" s="693"/>
      <c r="G45" s="693">
        <f>+[2]ระบบการควบคุมฯ!K372+[2]ระบบการควบคุมฯ!L372</f>
        <v>37000</v>
      </c>
      <c r="H45" s="693"/>
      <c r="I45" s="693"/>
      <c r="J45" s="693">
        <f>+D45-E45-F45-G45</f>
        <v>0</v>
      </c>
      <c r="K45" s="694"/>
    </row>
    <row r="46" spans="1:11" ht="21" x14ac:dyDescent="0.6">
      <c r="A46" s="659"/>
      <c r="B46" s="660"/>
      <c r="C46" s="680"/>
      <c r="D46" s="704"/>
      <c r="E46" s="704"/>
      <c r="F46" s="704"/>
      <c r="G46" s="704"/>
      <c r="H46" s="704"/>
      <c r="I46" s="704"/>
      <c r="J46" s="704"/>
      <c r="K46" s="681"/>
    </row>
    <row r="47" spans="1:11" ht="30" customHeight="1" x14ac:dyDescent="0.6">
      <c r="A47" s="666"/>
      <c r="B47" s="667" t="s">
        <v>217</v>
      </c>
      <c r="C47" s="503"/>
      <c r="D47" s="668">
        <f>+D49</f>
        <v>0</v>
      </c>
      <c r="E47" s="668">
        <f t="shared" ref="E47:J47" si="25">+E49</f>
        <v>0</v>
      </c>
      <c r="F47" s="668">
        <f t="shared" si="25"/>
        <v>0</v>
      </c>
      <c r="G47" s="668">
        <f t="shared" si="25"/>
        <v>0</v>
      </c>
      <c r="H47" s="668">
        <f t="shared" si="25"/>
        <v>0</v>
      </c>
      <c r="I47" s="668">
        <f t="shared" si="25"/>
        <v>0</v>
      </c>
      <c r="J47" s="668">
        <f t="shared" si="25"/>
        <v>0</v>
      </c>
      <c r="K47" s="669"/>
    </row>
    <row r="48" spans="1:11" ht="21" customHeight="1" x14ac:dyDescent="0.25">
      <c r="A48" s="675" t="str">
        <f>+[2]ระบบการควบคุมฯ!A163</f>
        <v>3.3.2</v>
      </c>
      <c r="B48" s="655" t="str">
        <f>+[2]ระบบการควบคุมฯ!B163</f>
        <v>ปรับปรุงซ่อมแซมห้องปฏิบัติการวิทยาศาสตร์</v>
      </c>
      <c r="C48" s="656" t="str">
        <f>+[2]ระบบการควบคุมฯ!C163</f>
        <v>ศธ 04002/ว47614 ลว.  31 ตค 68 โอนครั้งที่ 23</v>
      </c>
      <c r="D48" s="705"/>
      <c r="E48" s="705"/>
      <c r="F48" s="705"/>
      <c r="G48" s="705"/>
      <c r="H48" s="705"/>
      <c r="I48" s="705"/>
      <c r="J48" s="705"/>
      <c r="K48" s="658"/>
    </row>
    <row r="49" spans="1:11" s="6" customFormat="1" ht="57.6" hidden="1" customHeight="1" x14ac:dyDescent="0.6">
      <c r="A49" s="659" t="str">
        <f>+[2]ระบบการควบคุมฯ!A164</f>
        <v>1)</v>
      </c>
      <c r="B49" s="660" t="str">
        <f>+[2]ระบบการควบคุมฯ!B164</f>
        <v xml:space="preserve"> โรงเรียนวัดเขียนเขต </v>
      </c>
      <c r="C49" s="506" t="str">
        <f>+[2]ระบบการควบคุมฯ!C164</f>
        <v>20004 33006300 3110064</v>
      </c>
      <c r="D49" s="693">
        <f>+[2]ระบบการควบคุมฯ!F163</f>
        <v>0</v>
      </c>
      <c r="E49" s="693">
        <f>+[2]ระบบการควบคุมฯ!G163+[2]ระบบการควบคุมฯ!H163</f>
        <v>0</v>
      </c>
      <c r="F49" s="693">
        <f>+[2]ระบบการควบคุมฯ!I163+[2]ระบบการควบคุมฯ!J163</f>
        <v>0</v>
      </c>
      <c r="G49" s="693">
        <f>+[2]ระบบการควบคุมฯ!K163+[2]ระบบการควบคุมฯ!L163</f>
        <v>0</v>
      </c>
      <c r="H49" s="693"/>
      <c r="I49" s="693"/>
      <c r="J49" s="693">
        <f>+D49-E49-F49-G49</f>
        <v>0</v>
      </c>
      <c r="K49" s="662"/>
    </row>
    <row r="50" spans="1:11" ht="21" hidden="1" customHeight="1" x14ac:dyDescent="0.6">
      <c r="A50" s="659"/>
      <c r="B50" s="660"/>
      <c r="C50" s="506"/>
      <c r="D50" s="661"/>
      <c r="E50" s="661"/>
      <c r="F50" s="661"/>
      <c r="G50" s="661"/>
      <c r="H50" s="661"/>
      <c r="I50" s="661"/>
      <c r="J50" s="661"/>
      <c r="K50" s="662"/>
    </row>
    <row r="51" spans="1:11" ht="21" hidden="1" customHeight="1" x14ac:dyDescent="0.6">
      <c r="A51" s="659"/>
      <c r="B51" s="660"/>
      <c r="C51" s="506"/>
      <c r="D51" s="661"/>
      <c r="E51" s="661"/>
      <c r="F51" s="661"/>
      <c r="G51" s="661"/>
      <c r="H51" s="661"/>
      <c r="I51" s="661"/>
      <c r="J51" s="661"/>
      <c r="K51" s="662"/>
    </row>
    <row r="52" spans="1:11" s="6" customFormat="1" ht="21" hidden="1" customHeight="1" x14ac:dyDescent="0.25">
      <c r="A52" s="706">
        <f>+[2]ระบบการควบคุมฯ!A414</f>
        <v>5.4</v>
      </c>
      <c r="B52" s="707" t="str">
        <f>+[2]ระบบการควบคุมฯ!B414</f>
        <v>กิจกรรมการก่อสร้าง ปรับปรุง ซ่อมแซมอาคารเรียนและสิ่งก่อสร้างประกอบเพื่อขับเคลื่อนโรงเรียนคุณภาพ</v>
      </c>
      <c r="C52" s="649" t="str">
        <f>+[2]ระบบการควบคุมฯ!C414</f>
        <v>20004 69 00135 00000</v>
      </c>
      <c r="D52" s="650">
        <f>+D53</f>
        <v>84000</v>
      </c>
      <c r="E52" s="650">
        <f t="shared" ref="E52:I52" si="26">+E53</f>
        <v>0</v>
      </c>
      <c r="F52" s="650">
        <f t="shared" si="26"/>
        <v>0</v>
      </c>
      <c r="G52" s="650">
        <f t="shared" si="26"/>
        <v>84000</v>
      </c>
      <c r="H52" s="650">
        <f t="shared" si="26"/>
        <v>0</v>
      </c>
      <c r="I52" s="650">
        <f t="shared" si="26"/>
        <v>0</v>
      </c>
      <c r="J52" s="650">
        <f>+J53</f>
        <v>0</v>
      </c>
      <c r="K52" s="708"/>
    </row>
    <row r="53" spans="1:11" ht="21" hidden="1" customHeight="1" x14ac:dyDescent="0.6">
      <c r="A53" s="630"/>
      <c r="B53" s="709" t="str">
        <f>+[2]ระบบการควบคุมฯ!B416</f>
        <v>งบลงทุน  ค่าที่ดินและสิ่งก่อสร้าง 6911320</v>
      </c>
      <c r="C53" s="710"/>
      <c r="D53" s="711">
        <f>+D54+D59+D66</f>
        <v>84000</v>
      </c>
      <c r="E53" s="711">
        <f t="shared" ref="E53:J53" si="27">+E54+E59+E66</f>
        <v>0</v>
      </c>
      <c r="F53" s="711">
        <f t="shared" si="27"/>
        <v>0</v>
      </c>
      <c r="G53" s="711">
        <f t="shared" si="27"/>
        <v>84000</v>
      </c>
      <c r="H53" s="711">
        <f t="shared" si="27"/>
        <v>0</v>
      </c>
      <c r="I53" s="711">
        <f t="shared" si="27"/>
        <v>0</v>
      </c>
      <c r="J53" s="711">
        <f t="shared" si="27"/>
        <v>0</v>
      </c>
      <c r="K53" s="712"/>
    </row>
    <row r="54" spans="1:11" ht="63" hidden="1" customHeight="1" x14ac:dyDescent="0.25">
      <c r="A54" s="713" t="str">
        <f>+[2]ระบบการควบคุมฯ!A417</f>
        <v>5.4.1</v>
      </c>
      <c r="B54" s="714" t="str">
        <f>+[2]ระบบการควบคุมฯ!B417</f>
        <v xml:space="preserve">ก่อสร้างปรับปรุงซ่อมแซมอาคารเรียนอาคารประกอบและสิ่งก่อสร้างอื่น </v>
      </c>
      <c r="C54" s="715" t="str">
        <f>+[2]ระบบการควบคุมฯ!C417</f>
        <v>ศธ04002/ว50349 ลว.12 ธ.ค 68 โอนครั้งที่ 153</v>
      </c>
      <c r="D54" s="703">
        <f>+D55</f>
        <v>84000</v>
      </c>
      <c r="E54" s="703">
        <f t="shared" ref="E54:J54" si="28">+E55</f>
        <v>0</v>
      </c>
      <c r="F54" s="703">
        <f t="shared" si="28"/>
        <v>0</v>
      </c>
      <c r="G54" s="703">
        <f t="shared" si="28"/>
        <v>84000</v>
      </c>
      <c r="H54" s="703">
        <f t="shared" si="28"/>
        <v>0</v>
      </c>
      <c r="I54" s="703">
        <f t="shared" si="28"/>
        <v>0</v>
      </c>
      <c r="J54" s="703">
        <f t="shared" si="28"/>
        <v>0</v>
      </c>
      <c r="K54" s="716"/>
    </row>
    <row r="55" spans="1:11" ht="50.4" hidden="1" customHeight="1" x14ac:dyDescent="0.25">
      <c r="A55" s="717" t="str">
        <f>+[2]ระบบการควบคุมฯ!A418</f>
        <v>1)</v>
      </c>
      <c r="B55" s="718" t="str">
        <f>+[2]ระบบการควบคุมฯ!B418</f>
        <v>โรงเรียนวัดจตุพิธวราวาส</v>
      </c>
      <c r="C55" s="719" t="str">
        <f>+[2]ระบบการควบคุมฯ!C418</f>
        <v>200043300B8003210261</v>
      </c>
      <c r="D55" s="720">
        <f>+[2]ระบบการควบคุมฯ!D418</f>
        <v>84000</v>
      </c>
      <c r="E55" s="721">
        <f>+[2]ระบบการควบคุมฯ!G418+[2]ระบบการควบคุมฯ!H418</f>
        <v>0</v>
      </c>
      <c r="F55" s="722">
        <f>+[2]ระบบการควบคุมฯ!I418+[2]ระบบการควบคุมฯ!J418</f>
        <v>0</v>
      </c>
      <c r="G55" s="723">
        <f>+[2]ระบบการควบคุมฯ!K418+[2]ระบบการควบคุมฯ!L418</f>
        <v>84000</v>
      </c>
      <c r="H55" s="724"/>
      <c r="I55" s="725"/>
      <c r="J55" s="726">
        <f>D55-E55-F55-G55</f>
        <v>0</v>
      </c>
      <c r="K55" s="727"/>
    </row>
    <row r="56" spans="1:11" ht="21" hidden="1" customHeight="1" x14ac:dyDescent="0.25">
      <c r="A56" s="717"/>
      <c r="B56" s="718" t="str">
        <f>+[2]โครงการโรงเรียนคุณภาพ!E275</f>
        <v>ผูกพัน  ครบ 12 ก.พ.69</v>
      </c>
      <c r="C56" s="719"/>
      <c r="D56" s="728"/>
      <c r="E56" s="722"/>
      <c r="F56" s="722"/>
      <c r="G56" s="729"/>
      <c r="H56" s="724"/>
      <c r="I56" s="725"/>
      <c r="J56" s="726"/>
      <c r="K56" s="730"/>
    </row>
    <row r="57" spans="1:11" ht="45" hidden="1" customHeight="1" x14ac:dyDescent="0.25">
      <c r="A57" s="731">
        <f>+[2]ระบบการควบคุมฯ!A420</f>
        <v>0</v>
      </c>
      <c r="B57" s="732">
        <f>+[2]ระบบการควบคุมฯ!B420</f>
        <v>0</v>
      </c>
      <c r="C57" s="733">
        <f>+[2]ระบบการควบคุมฯ!C420</f>
        <v>0</v>
      </c>
      <c r="D57" s="693"/>
      <c r="E57" s="721"/>
      <c r="F57" s="722"/>
      <c r="G57" s="723"/>
      <c r="H57" s="724"/>
      <c r="I57" s="725"/>
      <c r="J57" s="726">
        <f>D57-E57-F57-G57</f>
        <v>0</v>
      </c>
      <c r="K57" s="734"/>
    </row>
    <row r="58" spans="1:11" ht="63" hidden="1" customHeight="1" x14ac:dyDescent="0.25">
      <c r="A58" s="731"/>
      <c r="B58" s="732" t="str">
        <f>+[2]โครงการโรงเรียนคุณภาพ!E306</f>
        <v>ผูกพันครบ  20 มีค 68</v>
      </c>
      <c r="C58" s="735">
        <f>+[2]ระบบการควบคุมฯ!C421</f>
        <v>0</v>
      </c>
      <c r="D58" s="736"/>
      <c r="E58" s="722"/>
      <c r="F58" s="722"/>
      <c r="G58" s="729"/>
      <c r="H58" s="737"/>
      <c r="I58" s="738"/>
      <c r="J58" s="739"/>
      <c r="K58" s="734"/>
    </row>
    <row r="59" spans="1:11" ht="46.2" hidden="1" customHeight="1" x14ac:dyDescent="0.25">
      <c r="A59" s="740" t="str">
        <f>+[2]ระบบการควบคุมฯ!A424</f>
        <v>5.4.2</v>
      </c>
      <c r="B59" s="741" t="str">
        <f>+[2]ระบบการควบคุมฯ!B424</f>
        <v xml:space="preserve">รายการก่อสร้างปรับปรุงซ่อมแซมอาคารเรียนอาคารประกอบและสิ่งก่อสร้างอื่นที่ชำรุดทรุดโทรมและที่ประสบอุบัติภัย </v>
      </c>
      <c r="C59" s="742" t="str">
        <f>+[2]ระบบการควบคุมฯ!C424</f>
        <v>ศธ04002/ว2239 ลว.27 พค 68 โอนครั้งที่ 519</v>
      </c>
      <c r="D59" s="703">
        <f>+D60+D62</f>
        <v>0</v>
      </c>
      <c r="E59" s="703">
        <f t="shared" ref="E59:G59" si="29">+E60+E62</f>
        <v>0</v>
      </c>
      <c r="F59" s="703">
        <f t="shared" si="29"/>
        <v>0</v>
      </c>
      <c r="G59" s="703">
        <f t="shared" si="29"/>
        <v>0</v>
      </c>
      <c r="H59" s="743"/>
      <c r="I59" s="744"/>
      <c r="J59" s="745">
        <f>D59-E59-F59-G59</f>
        <v>0</v>
      </c>
      <c r="K59" s="746"/>
    </row>
    <row r="60" spans="1:11" ht="21" hidden="1" customHeight="1" x14ac:dyDescent="0.25">
      <c r="A60" s="731" t="str">
        <f>+[2]ระบบการควบคุมฯ!A425</f>
        <v>1)</v>
      </c>
      <c r="B60" s="732" t="str">
        <f>+[2]ระบบการควบคุมฯ!B425</f>
        <v xml:space="preserve">โรงเรียนวัดประยูรธรรมาราม </v>
      </c>
      <c r="C60" s="733" t="str">
        <f>+[2]ระบบการควบคุมฯ!C425</f>
        <v>20004  3300 B800 321ZZZZ</v>
      </c>
      <c r="D60" s="693">
        <f>+[2]ระบบการควบคุมฯ!F425</f>
        <v>0</v>
      </c>
      <c r="E60" s="721">
        <f>+[2]ระบบการควบคุมฯ!G425+[2]ระบบการควบคุมฯ!H425</f>
        <v>0</v>
      </c>
      <c r="F60" s="722"/>
      <c r="G60" s="723">
        <f>+[2]ระบบการควบคุมฯ!K425+[2]ระบบการควบคุมฯ!L425</f>
        <v>0</v>
      </c>
      <c r="H60" s="724"/>
      <c r="I60" s="725"/>
      <c r="J60" s="726">
        <f t="shared" ref="J60:J65" si="30">D60-E60-F60-G60</f>
        <v>0</v>
      </c>
      <c r="K60" s="734"/>
    </row>
    <row r="61" spans="1:11" ht="21" hidden="1" customHeight="1" x14ac:dyDescent="0.25">
      <c r="A61" s="747"/>
      <c r="B61" s="748" t="str">
        <f>+[2]ระบบการควบคุมฯ!B426</f>
        <v>ผูกพัน 10 มิ.ย. 68 ครบ 9 ส.ค. 68</v>
      </c>
      <c r="C61" s="749"/>
      <c r="D61" s="693"/>
      <c r="E61" s="721"/>
      <c r="F61" s="722"/>
      <c r="G61" s="723"/>
      <c r="H61" s="724"/>
      <c r="I61" s="725"/>
      <c r="J61" s="726">
        <f t="shared" si="30"/>
        <v>0</v>
      </c>
      <c r="K61" s="734"/>
    </row>
    <row r="62" spans="1:11" ht="21" hidden="1" customHeight="1" x14ac:dyDescent="0.25">
      <c r="A62" s="747" t="str">
        <f>+[2]ระบบการควบคุมฯ!A427</f>
        <v>2)</v>
      </c>
      <c r="B62" s="750" t="str">
        <f>+[2]ระบบการควบคุมฯ!B427</f>
        <v xml:space="preserve">โรงเรียนชุมชนวัดพิชิตปิตยาราม  </v>
      </c>
      <c r="C62" s="751" t="str">
        <f>+[2]ระบบการควบคุมฯ!C427</f>
        <v>20004  3300 B800 321ZZZZ</v>
      </c>
      <c r="D62" s="693">
        <f>+[2]ระบบการควบคุมฯ!F427</f>
        <v>0</v>
      </c>
      <c r="E62" s="721">
        <f>+[2]ระบบการควบคุมฯ!G427+[2]ระบบการควบคุมฯ!H427</f>
        <v>0</v>
      </c>
      <c r="F62" s="722"/>
      <c r="G62" s="723">
        <f>+[2]ระบบการควบคุมฯ!K427+[2]ระบบการควบคุมฯ!L427</f>
        <v>0</v>
      </c>
      <c r="H62" s="724"/>
      <c r="I62" s="725"/>
      <c r="J62" s="726">
        <f t="shared" si="30"/>
        <v>0</v>
      </c>
      <c r="K62" s="734"/>
    </row>
    <row r="63" spans="1:11" ht="42" hidden="1" customHeight="1" x14ac:dyDescent="0.25">
      <c r="A63" s="731"/>
      <c r="B63" s="732" t="str">
        <f>+[2]ระบบการควบคุมฯ!B428</f>
        <v>ผูกพัน 26 มิ.ย. 68 ครบ 4 ส.ค. 68</v>
      </c>
      <c r="C63" s="719"/>
      <c r="D63" s="693"/>
      <c r="E63" s="721"/>
      <c r="F63" s="722"/>
      <c r="G63" s="723"/>
      <c r="H63" s="724"/>
      <c r="I63" s="725"/>
      <c r="J63" s="726">
        <f t="shared" si="30"/>
        <v>0</v>
      </c>
      <c r="K63" s="734"/>
    </row>
    <row r="64" spans="1:11" ht="21" hidden="1" customHeight="1" x14ac:dyDescent="0.25">
      <c r="A64" s="731"/>
      <c r="B64" s="750"/>
      <c r="C64" s="751"/>
      <c r="D64" s="693"/>
      <c r="E64" s="721"/>
      <c r="F64" s="722"/>
      <c r="G64" s="723"/>
      <c r="H64" s="724"/>
      <c r="I64" s="725"/>
      <c r="J64" s="726">
        <f t="shared" si="30"/>
        <v>0</v>
      </c>
      <c r="K64" s="734"/>
    </row>
    <row r="65" spans="1:11" ht="21" hidden="1" customHeight="1" x14ac:dyDescent="0.25">
      <c r="A65" s="731"/>
      <c r="B65" s="750"/>
      <c r="C65" s="751"/>
      <c r="D65" s="693"/>
      <c r="E65" s="721"/>
      <c r="F65" s="722"/>
      <c r="G65" s="723"/>
      <c r="H65" s="724"/>
      <c r="I65" s="725"/>
      <c r="J65" s="726">
        <f t="shared" si="30"/>
        <v>0</v>
      </c>
      <c r="K65" s="734"/>
    </row>
    <row r="66" spans="1:11" ht="21" hidden="1" customHeight="1" x14ac:dyDescent="0.25">
      <c r="A66" s="752" t="str">
        <f>+[2]ระบบการควบคุมฯ!A436</f>
        <v>5.4.3</v>
      </c>
      <c r="B66" s="753" t="str">
        <f>+[2]ระบบการควบคุมฯ!B436</f>
        <v xml:space="preserve">ห้องน้ำห้องส้วมนักเรียนหญิง 4 ที่/49 </v>
      </c>
      <c r="C66" s="715" t="str">
        <f>+[2]ระบบการควบคุมฯ!C436</f>
        <v>ศธ04002/ว50349 ลว.12 ธ.ค 68 โอนครั้งที่ 153</v>
      </c>
      <c r="D66" s="703">
        <f>SUM(D67:D70)</f>
        <v>0</v>
      </c>
      <c r="E66" s="703">
        <f t="shared" ref="E66:J66" si="31">SUM(E67:E70)</f>
        <v>0</v>
      </c>
      <c r="F66" s="703">
        <f t="shared" si="31"/>
        <v>0</v>
      </c>
      <c r="G66" s="703">
        <f t="shared" si="31"/>
        <v>0</v>
      </c>
      <c r="H66" s="703">
        <f t="shared" si="31"/>
        <v>0</v>
      </c>
      <c r="I66" s="703">
        <f t="shared" si="31"/>
        <v>0</v>
      </c>
      <c r="J66" s="703">
        <f t="shared" si="31"/>
        <v>0</v>
      </c>
      <c r="K66" s="716"/>
    </row>
    <row r="67" spans="1:11" ht="21" hidden="1" customHeight="1" x14ac:dyDescent="0.25">
      <c r="A67" s="731" t="str">
        <f>+[2]ระบบการควบคุมฯ!A438</f>
        <v>1)</v>
      </c>
      <c r="B67" s="754" t="str">
        <f>+[2]ระบบการควบคุมฯ!B438</f>
        <v>โรงเรียนวัดแสงสรรค์</v>
      </c>
      <c r="C67" s="751" t="str">
        <f>+[2]ระบบการควบคุมฯ!C438</f>
        <v>200043300B8003211259</v>
      </c>
      <c r="D67" s="755">
        <f>+[2]ระบบการควบคุมฯ!D438</f>
        <v>0</v>
      </c>
      <c r="E67" s="693">
        <f>+[2]ระบบการควบคุมฯ!G438+[2]ระบบการควบคุมฯ!H438</f>
        <v>0</v>
      </c>
      <c r="F67" s="693">
        <f>+[2]ระบบการควบคุมฯ!I438+[2]ระบบการควบคุมฯ!J438</f>
        <v>0</v>
      </c>
      <c r="G67" s="756">
        <f>+[2]ระบบการควบคุมฯ!K438+[2]ระบบการควบคุมฯ!L438</f>
        <v>0</v>
      </c>
      <c r="H67" s="737"/>
      <c r="I67" s="738"/>
      <c r="J67" s="739">
        <f>+D67-E67-F67-G67</f>
        <v>0</v>
      </c>
      <c r="K67" s="734"/>
    </row>
    <row r="68" spans="1:11" ht="63" hidden="1" customHeight="1" x14ac:dyDescent="0.25">
      <c r="A68" s="731"/>
      <c r="B68" s="757" t="str">
        <f>+[2]ระบบการควบคุมฯ!B439</f>
        <v>ครบ  20 มีค 68</v>
      </c>
      <c r="C68" s="751"/>
      <c r="D68" s="758"/>
      <c r="E68" s="693"/>
      <c r="F68" s="693"/>
      <c r="G68" s="756"/>
      <c r="H68" s="737"/>
      <c r="I68" s="738"/>
      <c r="J68" s="739"/>
      <c r="K68" s="734"/>
    </row>
    <row r="69" spans="1:11" ht="21" hidden="1" customHeight="1" x14ac:dyDescent="0.25">
      <c r="A69" s="731" t="str">
        <f>+[2]ระบบการควบคุมฯ!A440</f>
        <v>2)</v>
      </c>
      <c r="B69" s="754" t="str">
        <f>+[2]ระบบการควบคุมฯ!B440</f>
        <v>โรงเรียนวัดแสงสรรค์</v>
      </c>
      <c r="C69" s="751" t="str">
        <f>+[2]ระบบการควบคุมฯ!C440</f>
        <v>200043300B8003211260</v>
      </c>
      <c r="D69" s="755">
        <f>+[2]ระบบการควบคุมฯ!D440</f>
        <v>0</v>
      </c>
      <c r="E69" s="693">
        <f>+[2]ระบบการควบคุมฯ!G440+[2]ระบบการควบคุมฯ!H440</f>
        <v>0</v>
      </c>
      <c r="F69" s="693">
        <f>+[2]ระบบการควบคุมฯ!I440+[2]ระบบการควบคุมฯ!J440</f>
        <v>0</v>
      </c>
      <c r="G69" s="756">
        <f>+[2]ระบบการควบคุมฯ!K440+[2]ระบบการควบคุมฯ!L440</f>
        <v>0</v>
      </c>
      <c r="H69" s="737"/>
      <c r="I69" s="738"/>
      <c r="J69" s="739">
        <f>+D69-E69-F69-G69</f>
        <v>0</v>
      </c>
      <c r="K69" s="734"/>
    </row>
    <row r="70" spans="1:11" ht="21" hidden="1" customHeight="1" x14ac:dyDescent="0.25">
      <c r="A70" s="731"/>
      <c r="B70" s="757" t="str">
        <f>+[2]ระบบการควบคุมฯ!B441</f>
        <v>ครบ  18 มิย 68</v>
      </c>
      <c r="C70" s="751"/>
      <c r="D70" s="758"/>
      <c r="E70" s="693"/>
      <c r="F70" s="693"/>
      <c r="G70" s="756"/>
      <c r="H70" s="737"/>
      <c r="I70" s="738"/>
      <c r="J70" s="739"/>
      <c r="K70" s="734"/>
    </row>
    <row r="71" spans="1:11" ht="21" hidden="1" customHeight="1" x14ac:dyDescent="0.25">
      <c r="A71" s="731"/>
      <c r="B71" s="750"/>
      <c r="C71" s="751"/>
      <c r="D71" s="758"/>
      <c r="E71" s="693"/>
      <c r="F71" s="693"/>
      <c r="G71" s="756"/>
      <c r="H71" s="737"/>
      <c r="I71" s="738"/>
      <c r="J71" s="739"/>
      <c r="K71" s="734"/>
    </row>
    <row r="72" spans="1:11" ht="21" hidden="1" customHeight="1" x14ac:dyDescent="0.25">
      <c r="A72" s="731"/>
      <c r="B72" s="750"/>
      <c r="C72" s="751"/>
      <c r="D72" s="758"/>
      <c r="E72" s="693"/>
      <c r="F72" s="693"/>
      <c r="G72" s="756"/>
      <c r="H72" s="737"/>
      <c r="I72" s="738"/>
      <c r="J72" s="739"/>
      <c r="K72" s="734"/>
    </row>
    <row r="73" spans="1:11" ht="21" hidden="1" customHeight="1" x14ac:dyDescent="0.25">
      <c r="A73" s="731"/>
      <c r="B73" s="750"/>
      <c r="C73" s="751"/>
      <c r="D73" s="758"/>
      <c r="E73" s="693"/>
      <c r="F73" s="693"/>
      <c r="G73" s="756"/>
      <c r="H73" s="737"/>
      <c r="I73" s="738"/>
      <c r="J73" s="739"/>
      <c r="K73" s="734"/>
    </row>
    <row r="74" spans="1:11" ht="21" hidden="1" customHeight="1" x14ac:dyDescent="0.25">
      <c r="A74" s="717"/>
      <c r="B74" s="750"/>
      <c r="C74" s="751"/>
      <c r="D74" s="758"/>
      <c r="E74" s="693"/>
      <c r="F74" s="693"/>
      <c r="G74" s="756"/>
      <c r="H74" s="737"/>
      <c r="I74" s="738"/>
      <c r="J74" s="739"/>
      <c r="K74" s="734"/>
    </row>
    <row r="75" spans="1:11" ht="21" hidden="1" customHeight="1" x14ac:dyDescent="0.45">
      <c r="A75" s="759">
        <v>1.3</v>
      </c>
      <c r="B75" s="707" t="str">
        <f>+[2]ระบบการควบคุมฯ!B449</f>
        <v xml:space="preserve">กิจกรรมการยกระดับคุณภาพการศึกษา (โรงเรียนคุณภาพของชุมชนโรงเรียนมัธยมดีสี่มุมเมือง)     </v>
      </c>
      <c r="C75" s="649" t="str">
        <f>+[2]ระบบการควบคุมฯ!C449</f>
        <v>20004 69 00079 00000</v>
      </c>
      <c r="D75" s="650">
        <f>+D76+D80</f>
        <v>0</v>
      </c>
      <c r="E75" s="650">
        <f t="shared" ref="E75:J75" si="32">+E76+E80</f>
        <v>0</v>
      </c>
      <c r="F75" s="650">
        <f t="shared" si="32"/>
        <v>0</v>
      </c>
      <c r="G75" s="650">
        <f t="shared" si="32"/>
        <v>0</v>
      </c>
      <c r="H75" s="650">
        <f t="shared" si="32"/>
        <v>0</v>
      </c>
      <c r="I75" s="650">
        <f t="shared" si="32"/>
        <v>0</v>
      </c>
      <c r="J75" s="650">
        <f t="shared" si="32"/>
        <v>0</v>
      </c>
      <c r="K75" s="760"/>
    </row>
    <row r="76" spans="1:11" ht="21" hidden="1" customHeight="1" x14ac:dyDescent="0.6">
      <c r="A76" s="666"/>
      <c r="B76" s="761"/>
      <c r="C76" s="503"/>
      <c r="D76" s="668">
        <f>+D77+D82</f>
        <v>0</v>
      </c>
      <c r="E76" s="668">
        <f t="shared" ref="E76:J76" si="33">+E77+E82</f>
        <v>0</v>
      </c>
      <c r="F76" s="668">
        <f t="shared" si="33"/>
        <v>0</v>
      </c>
      <c r="G76" s="668">
        <f t="shared" si="33"/>
        <v>0</v>
      </c>
      <c r="H76" s="668">
        <f t="shared" si="33"/>
        <v>0</v>
      </c>
      <c r="I76" s="668">
        <f t="shared" si="33"/>
        <v>0</v>
      </c>
      <c r="J76" s="668">
        <f t="shared" si="33"/>
        <v>0</v>
      </c>
      <c r="K76" s="762"/>
    </row>
    <row r="77" spans="1:11" ht="63" hidden="1" customHeight="1" x14ac:dyDescent="0.25">
      <c r="A77" s="763" t="s">
        <v>125</v>
      </c>
      <c r="B77" s="764" t="str">
        <f>+[2]ระบบการควบคุมฯ!B457</f>
        <v>เงินชดเชยค่างานก่อสร้างตามสัญญาแบบปรับราคาได้ (ค่า K)</v>
      </c>
      <c r="C77" s="715" t="str">
        <f>+[2]ระบบการควบคุมฯ!C457</f>
        <v>ศธ04002/ว4285 ลว.13 กย 67 โอนครั้งที่ 401</v>
      </c>
      <c r="D77" s="501">
        <f>+D78</f>
        <v>0</v>
      </c>
      <c r="E77" s="501">
        <f t="shared" ref="E77:J77" si="34">+E78</f>
        <v>0</v>
      </c>
      <c r="F77" s="501">
        <f t="shared" si="34"/>
        <v>0</v>
      </c>
      <c r="G77" s="501">
        <f t="shared" si="34"/>
        <v>0</v>
      </c>
      <c r="H77" s="501">
        <f t="shared" si="34"/>
        <v>0</v>
      </c>
      <c r="I77" s="501">
        <f t="shared" si="34"/>
        <v>0</v>
      </c>
      <c r="J77" s="501">
        <f t="shared" si="34"/>
        <v>0</v>
      </c>
      <c r="K77" s="716"/>
    </row>
    <row r="78" spans="1:11" ht="21" hidden="1" customHeight="1" x14ac:dyDescent="0.25">
      <c r="A78" s="717" t="str">
        <f>+[2]ระบบการควบคุมฯ!A458</f>
        <v>1)</v>
      </c>
      <c r="B78" s="765" t="str">
        <f>+[2]ระบบการควบคุมฯ!B458</f>
        <v>โรงเรียนธัญญสิทธิศิลป์</v>
      </c>
      <c r="C78" s="766" t="str">
        <f>+[2]ระบบการควบคุมฯ!C458</f>
        <v>20004 3100B600 321YYY</v>
      </c>
      <c r="D78" s="728">
        <f>+[2]ระบบการควบคุมฯ!D458</f>
        <v>0</v>
      </c>
      <c r="E78" s="728">
        <f>+[2]ระบบการควบคุมฯ!E458</f>
        <v>0</v>
      </c>
      <c r="F78" s="728">
        <f>+[2]ระบบการควบคุมฯ!F458</f>
        <v>0</v>
      </c>
      <c r="G78" s="728">
        <f>+[2]ระบบการควบคุมฯ!G458</f>
        <v>0</v>
      </c>
      <c r="H78" s="728">
        <f>+[2]ระบบการควบคุมฯ!H458</f>
        <v>0</v>
      </c>
      <c r="I78" s="728">
        <f>+[2]ระบบการควบคุมฯ!I458</f>
        <v>0</v>
      </c>
      <c r="J78" s="728">
        <f>+[2]ระบบการควบคุมฯ!J458</f>
        <v>0</v>
      </c>
      <c r="K78" s="727"/>
    </row>
    <row r="79" spans="1:11" ht="21" hidden="1" customHeight="1" x14ac:dyDescent="0.25">
      <c r="A79" s="717"/>
      <c r="B79" s="767" t="str">
        <f>+[2]ยุธศาสตร์เรียนดีปร3100116003211!E398</f>
        <v>ทำสัญญญา  9 มค 66 ครบ 25 มีค 66</v>
      </c>
      <c r="C79" s="766"/>
      <c r="D79" s="728"/>
      <c r="E79" s="728"/>
      <c r="F79" s="728"/>
      <c r="G79" s="728"/>
      <c r="H79" s="728"/>
      <c r="I79" s="728"/>
      <c r="J79" s="728"/>
      <c r="K79" s="730"/>
    </row>
    <row r="80" spans="1:11" ht="21" hidden="1" customHeight="1" x14ac:dyDescent="0.6">
      <c r="A80" s="630"/>
      <c r="B80" s="709" t="str">
        <f>+[2]ระบบการควบคุมฯ!B450</f>
        <v>งบลงทุน  ค่าครุภัณฑ์ 6911310</v>
      </c>
      <c r="C80" s="710">
        <f>+C76</f>
        <v>0</v>
      </c>
      <c r="D80" s="711">
        <f>+D82</f>
        <v>0</v>
      </c>
      <c r="E80" s="711">
        <f t="shared" ref="E80:J80" si="35">+E82</f>
        <v>0</v>
      </c>
      <c r="F80" s="711">
        <f t="shared" si="35"/>
        <v>0</v>
      </c>
      <c r="G80" s="711">
        <f t="shared" si="35"/>
        <v>0</v>
      </c>
      <c r="H80" s="711">
        <f t="shared" si="35"/>
        <v>0</v>
      </c>
      <c r="I80" s="711">
        <f t="shared" si="35"/>
        <v>0</v>
      </c>
      <c r="J80" s="711">
        <f t="shared" si="35"/>
        <v>0</v>
      </c>
      <c r="K80" s="712"/>
    </row>
    <row r="81" spans="1:11" ht="21" hidden="1" customHeight="1" x14ac:dyDescent="0.6">
      <c r="A81" s="768"/>
      <c r="B81" s="769" t="str">
        <f>+[2]ระบบการควบคุมฯ!B451</f>
        <v>ครุภัณฑ์การศึกษา 120611</v>
      </c>
      <c r="C81" s="770"/>
      <c r="D81" s="771">
        <f>+D82</f>
        <v>0</v>
      </c>
      <c r="E81" s="771">
        <f t="shared" ref="E81:J82" si="36">+E82</f>
        <v>0</v>
      </c>
      <c r="F81" s="771">
        <f t="shared" si="36"/>
        <v>0</v>
      </c>
      <c r="G81" s="771">
        <f t="shared" si="36"/>
        <v>0</v>
      </c>
      <c r="H81" s="771">
        <f t="shared" si="36"/>
        <v>0</v>
      </c>
      <c r="I81" s="771">
        <f t="shared" si="36"/>
        <v>0</v>
      </c>
      <c r="J81" s="771">
        <f t="shared" si="36"/>
        <v>0</v>
      </c>
      <c r="K81" s="772"/>
    </row>
    <row r="82" spans="1:11" ht="42" hidden="1" customHeight="1" x14ac:dyDescent="0.25">
      <c r="A82" s="763" t="s">
        <v>126</v>
      </c>
      <c r="B82" s="764" t="str">
        <f>+[2]ระบบการควบคุมฯ!B452</f>
        <v xml:space="preserve">โต๊ะเก้าอี้นักเรียนระดับประถมศึกษา ชุดละ 1,500 บาท </v>
      </c>
      <c r="C82" s="715" t="str">
        <f>+[2]ระบบการควบคุมฯ!C452</f>
        <v>ศธ04002/ว1802 ลว.8 พค 67 โอนครั้งที่ 7</v>
      </c>
      <c r="D82" s="501">
        <f>+D83</f>
        <v>0</v>
      </c>
      <c r="E82" s="501">
        <f t="shared" si="36"/>
        <v>0</v>
      </c>
      <c r="F82" s="501">
        <f t="shared" si="36"/>
        <v>0</v>
      </c>
      <c r="G82" s="501">
        <f t="shared" si="36"/>
        <v>0</v>
      </c>
      <c r="H82" s="501">
        <f t="shared" si="36"/>
        <v>0</v>
      </c>
      <c r="I82" s="501">
        <f t="shared" si="36"/>
        <v>0</v>
      </c>
      <c r="J82" s="501">
        <f t="shared" si="36"/>
        <v>0</v>
      </c>
      <c r="K82" s="716"/>
    </row>
    <row r="83" spans="1:11" ht="21" customHeight="1" x14ac:dyDescent="0.45">
      <c r="A83" s="717" t="str">
        <f>+[2]ระบบการควบคุมฯ!A483</f>
        <v>1)</v>
      </c>
      <c r="B83" s="773" t="str">
        <f>+[2]ระบบการควบคุมฯ!B453</f>
        <v xml:space="preserve">โรงเรียนชุมชนบึงบา </v>
      </c>
      <c r="C83" s="508" t="str">
        <f>+[2]ระบบการควบคุมฯ!C453</f>
        <v>200043100B6003113826</v>
      </c>
      <c r="D83" s="693"/>
      <c r="E83" s="721"/>
      <c r="F83" s="722"/>
      <c r="G83" s="723"/>
      <c r="H83" s="724"/>
      <c r="I83" s="725"/>
      <c r="J83" s="726">
        <f t="shared" ref="J83" si="37">D83-E83-F83-G83</f>
        <v>0</v>
      </c>
      <c r="K83" s="774"/>
    </row>
    <row r="84" spans="1:11" ht="42" hidden="1" customHeight="1" x14ac:dyDescent="0.6">
      <c r="A84" s="731"/>
      <c r="B84" s="773" t="str">
        <f>+[2]ระบบการควบคุมฯ!B454</f>
        <v>ผูกพันครบ 19 มิย 67</v>
      </c>
      <c r="C84" s="508">
        <f>+[2]ระบบการควบคุมฯ!C454</f>
        <v>4100392644</v>
      </c>
      <c r="D84" s="775"/>
      <c r="E84" s="776"/>
      <c r="F84" s="776"/>
      <c r="G84" s="777"/>
      <c r="H84" s="778"/>
      <c r="I84" s="779"/>
      <c r="J84" s="780"/>
      <c r="K84" s="781"/>
    </row>
    <row r="85" spans="1:11" ht="21" hidden="1" customHeight="1" x14ac:dyDescent="0.6">
      <c r="A85" s="666"/>
      <c r="B85" s="761" t="str">
        <f>+[2]ระบบการควบคุมฯ!B456</f>
        <v>งบลงทุน  ค่าที่ดินสิ่งก่อสร้าง 6711320</v>
      </c>
      <c r="C85" s="503"/>
      <c r="D85" s="668">
        <f>+D86</f>
        <v>0</v>
      </c>
      <c r="E85" s="668">
        <f t="shared" ref="E85:J85" si="38">+E86</f>
        <v>0</v>
      </c>
      <c r="F85" s="668">
        <f t="shared" si="38"/>
        <v>0</v>
      </c>
      <c r="G85" s="668">
        <f t="shared" si="38"/>
        <v>0</v>
      </c>
      <c r="H85" s="668">
        <f t="shared" si="38"/>
        <v>0</v>
      </c>
      <c r="I85" s="668">
        <f t="shared" si="38"/>
        <v>0</v>
      </c>
      <c r="J85" s="668">
        <f t="shared" si="38"/>
        <v>0</v>
      </c>
      <c r="K85" s="762"/>
    </row>
    <row r="86" spans="1:11" ht="21" hidden="1" customHeight="1" x14ac:dyDescent="0.25">
      <c r="A86" s="763" t="str">
        <f>+[2]ระบบการควบคุมฯ!A457</f>
        <v>5.3.2</v>
      </c>
      <c r="B86" s="764" t="str">
        <f>+[2]ระบบการควบคุมฯ!B457</f>
        <v>เงินชดเชยค่างานก่อสร้างตามสัญญาแบบปรับราคาได้ (ค่า K)</v>
      </c>
      <c r="C86" s="715" t="str">
        <f>+[2]ระบบการควบคุมฯ!C457</f>
        <v>ศธ04002/ว4285 ลว.13 กย 67 โอนครั้งที่ 401</v>
      </c>
      <c r="D86" s="501">
        <f>SUM(D87:D89)</f>
        <v>0</v>
      </c>
      <c r="E86" s="501">
        <f t="shared" ref="E86:J86" si="39">SUM(E87:E89)</f>
        <v>0</v>
      </c>
      <c r="F86" s="501">
        <f t="shared" si="39"/>
        <v>0</v>
      </c>
      <c r="G86" s="501">
        <f t="shared" si="39"/>
        <v>0</v>
      </c>
      <c r="H86" s="501">
        <f t="shared" si="39"/>
        <v>0</v>
      </c>
      <c r="I86" s="501">
        <f t="shared" si="39"/>
        <v>0</v>
      </c>
      <c r="J86" s="501">
        <f t="shared" si="39"/>
        <v>0</v>
      </c>
      <c r="K86" s="716"/>
    </row>
    <row r="87" spans="1:11" ht="21" hidden="1" customHeight="1" x14ac:dyDescent="0.6">
      <c r="A87" s="782" t="str">
        <f>+[2]ระบบการควบคุมฯ!A458</f>
        <v>1)</v>
      </c>
      <c r="B87" s="765" t="str">
        <f>+[2]ระบบการควบคุมฯ!B458</f>
        <v>โรงเรียนธัญญสิทธิศิลป์</v>
      </c>
      <c r="C87" s="766" t="str">
        <f>+[2]ระบบการควบคุมฯ!C458</f>
        <v>20004 3100B600 321YYY</v>
      </c>
      <c r="D87" s="693"/>
      <c r="E87" s="721"/>
      <c r="F87" s="722"/>
      <c r="G87" s="723"/>
      <c r="H87" s="724"/>
      <c r="I87" s="725"/>
      <c r="J87" s="726">
        <f t="shared" ref="J87:J89" si="40">D87-E87-F87-G87</f>
        <v>0</v>
      </c>
      <c r="K87" s="783"/>
    </row>
    <row r="88" spans="1:11" ht="21" hidden="1" customHeight="1" x14ac:dyDescent="0.6">
      <c r="A88" s="782" t="str">
        <f>+[2]ระบบการควบคุมฯ!A459</f>
        <v>2)</v>
      </c>
      <c r="B88" s="765" t="str">
        <f>+[2]ระบบการควบคุมฯ!B459</f>
        <v>โรงเรียนชุมชนเลิศพินิจพิทยาคม</v>
      </c>
      <c r="C88" s="766" t="str">
        <f>+[2]ระบบการควบคุมฯ!C459</f>
        <v>20004 3100B600 321YYY</v>
      </c>
      <c r="D88" s="693"/>
      <c r="E88" s="721"/>
      <c r="F88" s="722"/>
      <c r="G88" s="723"/>
      <c r="H88" s="778"/>
      <c r="I88" s="779"/>
      <c r="J88" s="726">
        <f t="shared" si="40"/>
        <v>0</v>
      </c>
      <c r="K88" s="784"/>
    </row>
    <row r="89" spans="1:11" ht="21" hidden="1" customHeight="1" x14ac:dyDescent="0.6">
      <c r="A89" s="782" t="str">
        <f>+[2]ระบบการควบคุมฯ!A460</f>
        <v>3)</v>
      </c>
      <c r="B89" s="765" t="str">
        <f>+[2]ระบบการควบคุมฯ!B460</f>
        <v>โรงเรียนชุมชนประชานิกรณ์อำนวยเวทย์</v>
      </c>
      <c r="C89" s="766" t="str">
        <f>+[2]ระบบการควบคุมฯ!C460</f>
        <v>20004 3100B600 321YYY</v>
      </c>
      <c r="D89" s="693"/>
      <c r="E89" s="721"/>
      <c r="F89" s="722"/>
      <c r="G89" s="723"/>
      <c r="H89" s="778"/>
      <c r="I89" s="779"/>
      <c r="J89" s="726">
        <f t="shared" si="40"/>
        <v>0</v>
      </c>
      <c r="K89" s="785"/>
    </row>
    <row r="90" spans="1:11" ht="21" hidden="1" customHeight="1" x14ac:dyDescent="0.6">
      <c r="A90" s="731"/>
      <c r="B90" s="786"/>
      <c r="C90" s="735"/>
      <c r="D90" s="775"/>
      <c r="E90" s="776"/>
      <c r="F90" s="776"/>
      <c r="G90" s="777"/>
      <c r="H90" s="778"/>
      <c r="I90" s="779"/>
      <c r="J90" s="780">
        <f>D90-E90-F90-G90</f>
        <v>0</v>
      </c>
      <c r="K90" s="787"/>
    </row>
    <row r="91" spans="1:11" ht="21" hidden="1" customHeight="1" x14ac:dyDescent="0.6">
      <c r="A91" s="788" t="str">
        <f>+[2]ระบบการควบคุมฯ!A650</f>
        <v>ง</v>
      </c>
      <c r="B91" s="789" t="str">
        <f>+[2]ระบบการควบคุมฯ!B650</f>
        <v>แผนงานพื้นฐานด้านการพัฒนาและเสริมสร้างศักยภาพทรัพยากรมนุษย์</v>
      </c>
      <c r="C91" s="498"/>
      <c r="D91" s="12">
        <f>+D92+D108</f>
        <v>20585050</v>
      </c>
      <c r="E91" s="12">
        <f t="shared" ref="E91:J91" si="41">+E92+E108</f>
        <v>0</v>
      </c>
      <c r="F91" s="12">
        <f t="shared" si="41"/>
        <v>0</v>
      </c>
      <c r="G91" s="12">
        <f t="shared" si="41"/>
        <v>20585045.41</v>
      </c>
      <c r="H91" s="12" t="e">
        <f t="shared" ca="1" si="41"/>
        <v>#REF!</v>
      </c>
      <c r="I91" s="12" t="e">
        <f t="shared" ca="1" si="41"/>
        <v>#REF!</v>
      </c>
      <c r="J91" s="12">
        <f t="shared" si="41"/>
        <v>4.5899999998509884</v>
      </c>
      <c r="K91" s="191">
        <f t="shared" ref="E91:K94" si="42">+K92</f>
        <v>0</v>
      </c>
    </row>
    <row r="92" spans="1:11" ht="21" hidden="1" customHeight="1" x14ac:dyDescent="0.25">
      <c r="A92" s="192">
        <f>+[2]ระบบการควบคุมฯ!A653</f>
        <v>1</v>
      </c>
      <c r="B92" s="193" t="str">
        <f>+[2]ระบบการควบคุมฯ!B653</f>
        <v xml:space="preserve">ผลผลิตผู้จบการศึกษาก่อนประถมศึกษา </v>
      </c>
      <c r="C92" s="499" t="str">
        <f>+[2]ระบบการควบคุมฯ!C653</f>
        <v>20004 3720 1000 2000000</v>
      </c>
      <c r="D92" s="18">
        <f>+D93</f>
        <v>0</v>
      </c>
      <c r="E92" s="18">
        <f t="shared" si="42"/>
        <v>0</v>
      </c>
      <c r="F92" s="18">
        <f t="shared" si="42"/>
        <v>0</v>
      </c>
      <c r="G92" s="18">
        <f t="shared" si="42"/>
        <v>0</v>
      </c>
      <c r="H92" s="18">
        <f t="shared" si="42"/>
        <v>0</v>
      </c>
      <c r="I92" s="18">
        <f t="shared" si="42"/>
        <v>0</v>
      </c>
      <c r="J92" s="18">
        <f t="shared" si="42"/>
        <v>0</v>
      </c>
      <c r="K92" s="194">
        <f t="shared" si="42"/>
        <v>0</v>
      </c>
    </row>
    <row r="93" spans="1:11" ht="21" hidden="1" customHeight="1" x14ac:dyDescent="0.25">
      <c r="A93" s="195">
        <v>1.1000000000000001</v>
      </c>
      <c r="B93" s="196" t="str">
        <f>+[2]ระบบการควบคุมฯ!B658</f>
        <v xml:space="preserve">กิจกรรมการจัดการศึกษาก่อนประถมศึกษา  </v>
      </c>
      <c r="C93" s="500" t="str">
        <f>+[2]ระบบการควบคุมฯ!C658</f>
        <v>20004 68 05162 00000</v>
      </c>
      <c r="D93" s="17">
        <f>+D94</f>
        <v>0</v>
      </c>
      <c r="E93" s="17">
        <f t="shared" si="42"/>
        <v>0</v>
      </c>
      <c r="F93" s="17">
        <f t="shared" si="42"/>
        <v>0</v>
      </c>
      <c r="G93" s="17">
        <f t="shared" si="42"/>
        <v>0</v>
      </c>
      <c r="H93" s="17">
        <f t="shared" si="42"/>
        <v>0</v>
      </c>
      <c r="I93" s="17">
        <f t="shared" si="42"/>
        <v>0</v>
      </c>
      <c r="J93" s="17">
        <f t="shared" si="42"/>
        <v>0</v>
      </c>
      <c r="K93" s="197">
        <f t="shared" si="42"/>
        <v>0</v>
      </c>
    </row>
    <row r="94" spans="1:11" ht="21" hidden="1" customHeight="1" x14ac:dyDescent="0.6">
      <c r="A94" s="790"/>
      <c r="B94" s="791" t="str">
        <f>+[2]ระบบการควบคุมฯ!B656</f>
        <v>ค่าครุภัณฑ์ 6911310</v>
      </c>
      <c r="C94" s="503"/>
      <c r="D94" s="668">
        <f>+D95</f>
        <v>0</v>
      </c>
      <c r="E94" s="668">
        <f t="shared" si="42"/>
        <v>0</v>
      </c>
      <c r="F94" s="668">
        <f t="shared" si="42"/>
        <v>0</v>
      </c>
      <c r="G94" s="668">
        <f t="shared" si="42"/>
        <v>0</v>
      </c>
      <c r="H94" s="668">
        <f t="shared" si="42"/>
        <v>0</v>
      </c>
      <c r="I94" s="668">
        <f t="shared" si="42"/>
        <v>0</v>
      </c>
      <c r="J94" s="668">
        <f t="shared" si="42"/>
        <v>0</v>
      </c>
      <c r="K94" s="792"/>
    </row>
    <row r="95" spans="1:11" ht="21" hidden="1" customHeight="1" x14ac:dyDescent="0.6">
      <c r="A95" s="790"/>
      <c r="B95" s="791" t="str">
        <f>+[2]ระบบการควบคุมฯ!B715</f>
        <v>ครุภัณฑ์การศึกษา 120611</v>
      </c>
      <c r="C95" s="503"/>
      <c r="D95" s="668">
        <f>+D96+D103</f>
        <v>0</v>
      </c>
      <c r="E95" s="668">
        <f t="shared" ref="E95:J95" si="43">+E96+E103</f>
        <v>0</v>
      </c>
      <c r="F95" s="668">
        <f t="shared" si="43"/>
        <v>0</v>
      </c>
      <c r="G95" s="668">
        <f t="shared" si="43"/>
        <v>0</v>
      </c>
      <c r="H95" s="668">
        <f t="shared" si="43"/>
        <v>0</v>
      </c>
      <c r="I95" s="668">
        <f t="shared" si="43"/>
        <v>0</v>
      </c>
      <c r="J95" s="668">
        <f t="shared" si="43"/>
        <v>0</v>
      </c>
      <c r="K95" s="792"/>
    </row>
    <row r="96" spans="1:11" ht="42" hidden="1" customHeight="1" x14ac:dyDescent="0.25">
      <c r="A96" s="793" t="s">
        <v>35</v>
      </c>
      <c r="B96" s="794" t="str">
        <f>+[2]ระบบการควบคุมฯ!B716</f>
        <v>เครื่องเล่นสนามระดับก่อนประถมศึกษาแบบ 2</v>
      </c>
      <c r="C96" s="795" t="str">
        <f>+[2]ระบบการควบคุมฯ!C716</f>
        <v>ศธ04002/ว1802 ลว.8 พค 67 โอนครั้งที่ 7</v>
      </c>
      <c r="D96" s="796">
        <f>SUM(D97:D102)</f>
        <v>0</v>
      </c>
      <c r="E96" s="796">
        <f t="shared" ref="E96:J96" si="44">SUM(E97:E102)</f>
        <v>0</v>
      </c>
      <c r="F96" s="796">
        <f t="shared" si="44"/>
        <v>0</v>
      </c>
      <c r="G96" s="796">
        <f t="shared" si="44"/>
        <v>0</v>
      </c>
      <c r="H96" s="796">
        <f t="shared" si="44"/>
        <v>0</v>
      </c>
      <c r="I96" s="796">
        <f t="shared" si="44"/>
        <v>0</v>
      </c>
      <c r="J96" s="796">
        <f t="shared" si="44"/>
        <v>0</v>
      </c>
      <c r="K96" s="797"/>
    </row>
    <row r="97" spans="1:11" ht="21" hidden="1" customHeight="1" x14ac:dyDescent="0.6">
      <c r="A97" s="798" t="str">
        <f>+[2]ระบบการควบคุมฯ!A717</f>
        <v>1)</v>
      </c>
      <c r="B97" s="799" t="str">
        <f>+[2]ระบบการควบคุมฯ!B717</f>
        <v>โรงเรียนทองพูลอุทิศ</v>
      </c>
      <c r="C97" s="800" t="str">
        <f>+[2]ระบบการควบคุมฯ!C717</f>
        <v>20004350001003110490</v>
      </c>
      <c r="D97" s="693"/>
      <c r="E97" s="721"/>
      <c r="F97" s="722"/>
      <c r="G97" s="723"/>
      <c r="H97" s="724"/>
      <c r="I97" s="725"/>
      <c r="J97" s="726">
        <f t="shared" ref="J97:J107" si="45">D97-E97-F97-G97</f>
        <v>0</v>
      </c>
      <c r="K97" s="774"/>
    </row>
    <row r="98" spans="1:11" ht="21" hidden="1" customHeight="1" x14ac:dyDescent="0.6">
      <c r="A98" s="798"/>
      <c r="B98" s="799" t="str">
        <f>+[2]ระบบการควบคุมฯ!B718</f>
        <v>ผูกพัน ครบ 16 กค 67</v>
      </c>
      <c r="C98" s="800">
        <f>+[2]ระบบการควบคุมฯ!C718</f>
        <v>4100385427</v>
      </c>
      <c r="D98" s="693"/>
      <c r="E98" s="721"/>
      <c r="F98" s="722"/>
      <c r="G98" s="723"/>
      <c r="H98" s="724"/>
      <c r="I98" s="725"/>
      <c r="J98" s="726">
        <f t="shared" si="45"/>
        <v>0</v>
      </c>
      <c r="K98" s="774"/>
    </row>
    <row r="99" spans="1:11" ht="21" hidden="1" customHeight="1" x14ac:dyDescent="0.6">
      <c r="A99" s="798" t="str">
        <f>+[2]ระบบการควบคุมฯ!A719</f>
        <v>2)</v>
      </c>
      <c r="B99" s="799" t="str">
        <f>+[2]ระบบการควบคุมฯ!B719</f>
        <v>โรงเรียนวัดชัยมังคลาราม</v>
      </c>
      <c r="C99" s="800" t="str">
        <f>+[2]ระบบการควบคุมฯ!C719</f>
        <v>20004350001003110491</v>
      </c>
      <c r="D99" s="693"/>
      <c r="E99" s="721"/>
      <c r="F99" s="722"/>
      <c r="G99" s="723"/>
      <c r="H99" s="724"/>
      <c r="I99" s="725"/>
      <c r="J99" s="726">
        <f t="shared" si="45"/>
        <v>0</v>
      </c>
      <c r="K99" s="781"/>
    </row>
    <row r="100" spans="1:11" ht="21" customHeight="1" x14ac:dyDescent="0.6">
      <c r="A100" s="798"/>
      <c r="B100" s="799" t="str">
        <f>+[2]ระบบการควบคุมฯ!B720</f>
        <v>ผูกพัน ครบ 16 กค 67</v>
      </c>
      <c r="C100" s="800">
        <f>+[2]ระบบการควบคุมฯ!C720</f>
        <v>4100398102</v>
      </c>
      <c r="D100" s="693"/>
      <c r="E100" s="721"/>
      <c r="F100" s="722"/>
      <c r="G100" s="723"/>
      <c r="H100" s="724"/>
      <c r="I100" s="725"/>
      <c r="J100" s="726">
        <f t="shared" si="45"/>
        <v>0</v>
      </c>
      <c r="K100" s="781"/>
    </row>
    <row r="101" spans="1:11" ht="42" customHeight="1" x14ac:dyDescent="0.6">
      <c r="A101" s="798" t="str">
        <f>+[2]ระบบการควบคุมฯ!A721</f>
        <v>3)</v>
      </c>
      <c r="B101" s="799" t="str">
        <f>+[2]ระบบการควบคุมฯ!B721</f>
        <v>โรงเรียนวัดดอนใหญ่</v>
      </c>
      <c r="C101" s="800" t="str">
        <f>+[2]ระบบการควบคุมฯ!C721</f>
        <v>20004350001003110492</v>
      </c>
      <c r="D101" s="693"/>
      <c r="E101" s="721"/>
      <c r="F101" s="722"/>
      <c r="G101" s="723"/>
      <c r="H101" s="724"/>
      <c r="I101" s="725"/>
      <c r="J101" s="726">
        <f t="shared" si="45"/>
        <v>0</v>
      </c>
      <c r="K101" s="781"/>
    </row>
    <row r="102" spans="1:11" ht="42" customHeight="1" x14ac:dyDescent="0.6">
      <c r="A102" s="798"/>
      <c r="B102" s="799" t="str">
        <f>+[2]ระบบการควบคุมฯ!B722</f>
        <v>ผูกพัน ครบ 19 กค 67</v>
      </c>
      <c r="C102" s="800">
        <f>+[2]ระบบการควบคุมฯ!C722</f>
        <v>410034351</v>
      </c>
      <c r="D102" s="693"/>
      <c r="E102" s="721"/>
      <c r="F102" s="722"/>
      <c r="G102" s="723"/>
      <c r="H102" s="724"/>
      <c r="I102" s="725"/>
      <c r="J102" s="726">
        <f t="shared" si="45"/>
        <v>0</v>
      </c>
      <c r="K102" s="781"/>
    </row>
    <row r="103" spans="1:11" ht="42" customHeight="1" x14ac:dyDescent="0.25">
      <c r="A103" s="793" t="str">
        <f>+[2]ระบบการควบคุมฯ!A729</f>
        <v>1.1.2</v>
      </c>
      <c r="B103" s="794" t="str">
        <f>+[2]ระบบการควบคุมฯ!B729</f>
        <v xml:space="preserve">เครื่องเล่นสนามระดับก่อนประถมศึกษา แบบ 1 </v>
      </c>
      <c r="C103" s="795" t="str">
        <f>+[2]ระบบการควบคุมฯ!C729</f>
        <v>ศธ04002/ว1802 ลว.8 พค 67 โอนครั้งที่ 7</v>
      </c>
      <c r="D103" s="796">
        <f>SUM(D104:D105)</f>
        <v>0</v>
      </c>
      <c r="E103" s="796">
        <f t="shared" ref="E103:J103" si="46">SUM(E104:E105)</f>
        <v>0</v>
      </c>
      <c r="F103" s="796">
        <f t="shared" si="46"/>
        <v>0</v>
      </c>
      <c r="G103" s="796">
        <f t="shared" si="46"/>
        <v>0</v>
      </c>
      <c r="H103" s="796">
        <f t="shared" si="46"/>
        <v>0</v>
      </c>
      <c r="I103" s="796">
        <f t="shared" si="46"/>
        <v>0</v>
      </c>
      <c r="J103" s="796">
        <f t="shared" si="46"/>
        <v>0</v>
      </c>
      <c r="K103" s="797"/>
    </row>
    <row r="104" spans="1:11" ht="21" customHeight="1" x14ac:dyDescent="0.6">
      <c r="A104" s="798" t="str">
        <f>+[2]ระบบการควบคุมฯ!A730</f>
        <v>1)</v>
      </c>
      <c r="B104" s="801" t="str">
        <f>+[2]ระบบการควบคุมฯ!B730</f>
        <v>โรงเรียนวัดแสงมณี</v>
      </c>
      <c r="C104" s="800" t="str">
        <f>+[2]ระบบการควบคุมฯ!C730</f>
        <v>20004350001003110493</v>
      </c>
      <c r="D104" s="693"/>
      <c r="E104" s="721"/>
      <c r="F104" s="722"/>
      <c r="G104" s="723"/>
      <c r="H104" s="724"/>
      <c r="I104" s="725"/>
      <c r="J104" s="726">
        <f t="shared" ref="J104:J105" si="47">D104-E104-F104-G104</f>
        <v>0</v>
      </c>
      <c r="K104" s="774"/>
    </row>
    <row r="105" spans="1:11" ht="21" customHeight="1" x14ac:dyDescent="0.6">
      <c r="A105" s="798"/>
      <c r="B105" s="801" t="str">
        <f>+[2]ระบบการควบคุมฯ!B731</f>
        <v>ผูกพัน ครบ 9 กค 67</v>
      </c>
      <c r="C105" s="800">
        <f>+[2]ระบบการควบคุมฯ!C731</f>
        <v>4100394811</v>
      </c>
      <c r="D105" s="693"/>
      <c r="E105" s="721"/>
      <c r="F105" s="722"/>
      <c r="G105" s="723"/>
      <c r="H105" s="724"/>
      <c r="I105" s="725"/>
      <c r="J105" s="726">
        <f t="shared" si="47"/>
        <v>0</v>
      </c>
      <c r="K105" s="774"/>
    </row>
    <row r="106" spans="1:11" ht="42" hidden="1" customHeight="1" x14ac:dyDescent="0.6">
      <c r="A106" s="798">
        <f>+[2]ระบบการควบคุมฯ!A723</f>
        <v>0</v>
      </c>
      <c r="B106" s="799">
        <f>+[2]ระบบการควบคุมฯ!B723</f>
        <v>0</v>
      </c>
      <c r="C106" s="800">
        <f>+[2]ระบบการควบคุมฯ!C723</f>
        <v>0</v>
      </c>
      <c r="D106" s="693" t="e">
        <f>+[2]ระบบการควบคุมฯ!#REF!</f>
        <v>#REF!</v>
      </c>
      <c r="E106" s="721" t="e">
        <f>+[2]ระบบการควบคุมฯ!#REF!+[2]ระบบการควบคุมฯ!#REF!</f>
        <v>#REF!</v>
      </c>
      <c r="F106" s="722">
        <f>+[2]ระบบการควบคุมฯ!J493</f>
        <v>0</v>
      </c>
      <c r="G106" s="723" t="e">
        <f>+[2]ระบบการควบคุมฯ!#REF!+[2]ระบบการควบคุมฯ!#REF!</f>
        <v>#REF!</v>
      </c>
      <c r="H106" s="724"/>
      <c r="I106" s="725"/>
      <c r="J106" s="726" t="e">
        <f t="shared" si="45"/>
        <v>#REF!</v>
      </c>
      <c r="K106" s="781"/>
    </row>
    <row r="107" spans="1:11" ht="21" hidden="1" customHeight="1" x14ac:dyDescent="0.6">
      <c r="A107" s="798"/>
      <c r="B107" s="799">
        <f>+[2]ระบบการควบคุมฯ!B724</f>
        <v>0</v>
      </c>
      <c r="C107" s="800">
        <f>+[2]ระบบการควบคุมฯ!C724</f>
        <v>0</v>
      </c>
      <c r="D107" s="693" t="e">
        <f>+[2]ระบบการควบคุมฯ!#REF!</f>
        <v>#REF!</v>
      </c>
      <c r="E107" s="721" t="e">
        <f>+[2]ระบบการควบคุมฯ!#REF!+[2]ระบบการควบคุมฯ!#REF!</f>
        <v>#REF!</v>
      </c>
      <c r="F107" s="722">
        <f>+[2]ระบบการควบคุมฯ!J494</f>
        <v>0</v>
      </c>
      <c r="G107" s="723" t="e">
        <f>+[2]ระบบการควบคุมฯ!#REF!+[2]ระบบการควบคุมฯ!#REF!</f>
        <v>#REF!</v>
      </c>
      <c r="H107" s="724"/>
      <c r="I107" s="725"/>
      <c r="J107" s="726" t="e">
        <f t="shared" si="45"/>
        <v>#REF!</v>
      </c>
      <c r="K107" s="781"/>
    </row>
    <row r="108" spans="1:11" ht="21" hidden="1" customHeight="1" x14ac:dyDescent="0.25">
      <c r="A108" s="802">
        <f>+[2]ระบบการควบคุมฯ!A744</f>
        <v>0</v>
      </c>
      <c r="B108" s="803" t="str">
        <f>+[2]ระบบการควบคุมฯ!B744</f>
        <v>ผลผลิตผู้จบการศึกษาขั้นพื้นฐาน</v>
      </c>
      <c r="C108" s="715" t="str">
        <f>+[2]ระบบการควบคุมฯ!C744</f>
        <v>20004 3720 1000 2000000</v>
      </c>
      <c r="D108" s="501">
        <f>SUM(D109:D110)</f>
        <v>20585050</v>
      </c>
      <c r="E108" s="501">
        <f t="shared" ref="E108:J108" si="48">SUM(E109:E110)</f>
        <v>0</v>
      </c>
      <c r="F108" s="501">
        <f t="shared" si="48"/>
        <v>0</v>
      </c>
      <c r="G108" s="501">
        <f t="shared" si="48"/>
        <v>20585045.41</v>
      </c>
      <c r="H108" s="501" t="e">
        <f t="shared" ca="1" si="48"/>
        <v>#REF!</v>
      </c>
      <c r="I108" s="501" t="e">
        <f t="shared" ca="1" si="48"/>
        <v>#REF!</v>
      </c>
      <c r="J108" s="501">
        <f t="shared" si="48"/>
        <v>4.5899999998509884</v>
      </c>
      <c r="K108" s="502"/>
    </row>
    <row r="109" spans="1:11" ht="40.799999999999997" hidden="1" customHeight="1" x14ac:dyDescent="0.6">
      <c r="A109" s="199"/>
      <c r="B109" s="200" t="str">
        <f>+[2]ระบบการควบคุมฯ!B748</f>
        <v>งบลงทุน ครุภัณฑ์ 6911310</v>
      </c>
      <c r="C109" s="503"/>
      <c r="D109" s="14">
        <f>+D112+D153+D164+D300+D334</f>
        <v>1500350</v>
      </c>
      <c r="E109" s="14">
        <f t="shared" ref="E109:J109" si="49">+E112+E153+E164+E300+E334</f>
        <v>0</v>
      </c>
      <c r="F109" s="14">
        <f t="shared" si="49"/>
        <v>0</v>
      </c>
      <c r="G109" s="14">
        <f t="shared" si="49"/>
        <v>1500350</v>
      </c>
      <c r="H109" s="14">
        <f t="shared" ca="1" si="49"/>
        <v>1041000</v>
      </c>
      <c r="I109" s="14">
        <f t="shared" ca="1" si="49"/>
        <v>1041000</v>
      </c>
      <c r="J109" s="14">
        <f t="shared" si="49"/>
        <v>0</v>
      </c>
      <c r="K109" s="201"/>
    </row>
    <row r="110" spans="1:11" ht="21" hidden="1" customHeight="1" x14ac:dyDescent="0.25">
      <c r="A110" s="804"/>
      <c r="B110" s="682" t="str">
        <f>+[2]ระบบการควบคุมฯ!B749</f>
        <v>งบลงทุน สิ่งก่อสร้าง 6911320</v>
      </c>
      <c r="C110" s="805"/>
      <c r="D110" s="15">
        <f>+D195+D301+D335</f>
        <v>19084700</v>
      </c>
      <c r="E110" s="15">
        <f t="shared" ref="E110:J110" si="50">+E195+E301+E335</f>
        <v>0</v>
      </c>
      <c r="F110" s="15">
        <f t="shared" si="50"/>
        <v>0</v>
      </c>
      <c r="G110" s="15">
        <f t="shared" si="50"/>
        <v>19084695.41</v>
      </c>
      <c r="H110" s="15">
        <f t="shared" si="50"/>
        <v>0</v>
      </c>
      <c r="I110" s="15">
        <f t="shared" si="50"/>
        <v>0</v>
      </c>
      <c r="J110" s="15">
        <f t="shared" si="50"/>
        <v>4.5899999998509884</v>
      </c>
      <c r="K110" s="202"/>
    </row>
    <row r="111" spans="1:11" ht="63" hidden="1" customHeight="1" x14ac:dyDescent="0.25">
      <c r="A111" s="706">
        <f>+[2]ระบบการควบคุมฯ!A897</f>
        <v>1.5</v>
      </c>
      <c r="B111" s="707" t="str">
        <f>+[2]ระบบการควบคุมฯ!B897</f>
        <v>กิจกรรมการจัดการศึกษาประถมศึกษาสำหรับโรงเรียนปกติ</v>
      </c>
      <c r="C111" s="500" t="s">
        <v>127</v>
      </c>
      <c r="D111" s="17">
        <f>+D112</f>
        <v>470700</v>
      </c>
      <c r="E111" s="17">
        <f t="shared" ref="E111:K111" si="51">+E112</f>
        <v>0</v>
      </c>
      <c r="F111" s="17">
        <f t="shared" si="51"/>
        <v>0</v>
      </c>
      <c r="G111" s="17">
        <f t="shared" si="51"/>
        <v>470700</v>
      </c>
      <c r="H111" s="17">
        <f t="shared" si="51"/>
        <v>0</v>
      </c>
      <c r="I111" s="17">
        <f t="shared" si="51"/>
        <v>0</v>
      </c>
      <c r="J111" s="17">
        <f t="shared" si="51"/>
        <v>0</v>
      </c>
      <c r="K111" s="17">
        <f t="shared" si="51"/>
        <v>0</v>
      </c>
    </row>
    <row r="112" spans="1:11" ht="42" hidden="1" customHeight="1" x14ac:dyDescent="0.6">
      <c r="A112" s="199"/>
      <c r="B112" s="204" t="str">
        <f>+[2]ระบบการควบคุมฯ!B988</f>
        <v>งบลงทุน  ค่าครุภัณฑ์  6911310</v>
      </c>
      <c r="C112" s="503"/>
      <c r="D112" s="14">
        <f>+D113+D123+D132</f>
        <v>470700</v>
      </c>
      <c r="E112" s="14">
        <f t="shared" ref="E112:J112" si="52">+E113+E123+E132</f>
        <v>0</v>
      </c>
      <c r="F112" s="14">
        <f t="shared" si="52"/>
        <v>0</v>
      </c>
      <c r="G112" s="14">
        <f t="shared" si="52"/>
        <v>470700</v>
      </c>
      <c r="H112" s="14">
        <f t="shared" si="52"/>
        <v>0</v>
      </c>
      <c r="I112" s="14">
        <f t="shared" si="52"/>
        <v>0</v>
      </c>
      <c r="J112" s="14">
        <f t="shared" si="52"/>
        <v>0</v>
      </c>
      <c r="K112" s="205"/>
    </row>
    <row r="113" spans="1:11" ht="42" hidden="1" customHeight="1" x14ac:dyDescent="0.6">
      <c r="A113" s="1008">
        <f>+[2]ระบบการควบคุมฯ!A989</f>
        <v>0</v>
      </c>
      <c r="B113" s="671" t="str">
        <f>+[2]ระบบการควบคุมฯ!B989</f>
        <v>ครุภัณฑ์สำนักงาน 120601</v>
      </c>
      <c r="C113" s="672"/>
      <c r="D113" s="673">
        <f>+D114+D117+D120</f>
        <v>418500</v>
      </c>
      <c r="E113" s="673">
        <f t="shared" ref="E113:J113" si="53">+E114+E117+E120</f>
        <v>0</v>
      </c>
      <c r="F113" s="673">
        <f t="shared" si="53"/>
        <v>0</v>
      </c>
      <c r="G113" s="673">
        <f t="shared" si="53"/>
        <v>418500</v>
      </c>
      <c r="H113" s="673">
        <f t="shared" si="53"/>
        <v>0</v>
      </c>
      <c r="I113" s="673">
        <f t="shared" si="53"/>
        <v>0</v>
      </c>
      <c r="J113" s="673">
        <f t="shared" si="53"/>
        <v>0</v>
      </c>
      <c r="K113" s="836">
        <f t="shared" ref="E113:K114" si="54">+K114</f>
        <v>0</v>
      </c>
    </row>
    <row r="114" spans="1:11" ht="42" customHeight="1" x14ac:dyDescent="0.25">
      <c r="A114" s="810" t="str">
        <f>+[2]ระบบการควบคุมฯ!A990</f>
        <v>1.5.2.1</v>
      </c>
      <c r="B114" s="822" t="str">
        <f>+[2]ระบบการควบคุมฯ!B990</f>
        <v>เครื่องปรับอากาศแบบตั้งพื้นหรือแบบแขวน (ระบบ Inverter) ขนาด     24,000 บีทียู @ละ 40,900 บาท</v>
      </c>
      <c r="C114" s="1009" t="str">
        <f>+[2]ระบบการควบคุมฯ!C990</f>
        <v>ง.241 ลว. 7 ส.ค. 69</v>
      </c>
      <c r="D114" s="812">
        <f>+D115</f>
        <v>245400</v>
      </c>
      <c r="E114" s="812">
        <f t="shared" si="54"/>
        <v>0</v>
      </c>
      <c r="F114" s="812">
        <f t="shared" si="54"/>
        <v>0</v>
      </c>
      <c r="G114" s="812">
        <f t="shared" si="54"/>
        <v>245400</v>
      </c>
      <c r="H114" s="812">
        <f t="shared" si="54"/>
        <v>0</v>
      </c>
      <c r="I114" s="812">
        <f t="shared" si="54"/>
        <v>0</v>
      </c>
      <c r="J114" s="812">
        <f t="shared" si="54"/>
        <v>0</v>
      </c>
      <c r="K114" s="816"/>
    </row>
    <row r="115" spans="1:11" ht="42" customHeight="1" x14ac:dyDescent="0.25">
      <c r="A115" s="817" t="str">
        <f>+[2]ระบบการควบคุมฯ!A991</f>
        <v>1)</v>
      </c>
      <c r="B115" s="773" t="str">
        <f>+[2]ระบบการควบคุมฯ!B991</f>
        <v>สพป.ปทุมธานี เขต 2 (6 เครื่อง)</v>
      </c>
      <c r="C115" s="853" t="str">
        <f>+[2]ระบบการควบคุมฯ!C991</f>
        <v xml:space="preserve">20004 3700 1000 311ส024 </v>
      </c>
      <c r="D115" s="693">
        <f>+[2]ระบบการควบคุมฯ!F991</f>
        <v>245400</v>
      </c>
      <c r="E115" s="721">
        <f>+[2]ระบบการควบคุมฯ!G991+[2]ระบบการควบคุมฯ!H991</f>
        <v>0</v>
      </c>
      <c r="F115" s="722">
        <f>+[2]ระบบการควบคุมฯ!I991+[2]ระบบการควบคุมฯ!J991</f>
        <v>0</v>
      </c>
      <c r="G115" s="723">
        <f>+[2]ระบบการควบคุมฯ!K991+[2]ระบบการควบคุมฯ!L991</f>
        <v>245400</v>
      </c>
      <c r="H115" s="724"/>
      <c r="I115" s="725"/>
      <c r="J115" s="726">
        <f t="shared" ref="J115" si="55">D115-E115-F115-G115</f>
        <v>0</v>
      </c>
      <c r="K115" s="819"/>
    </row>
    <row r="116" spans="1:11" ht="42" customHeight="1" x14ac:dyDescent="0.25">
      <c r="A116" s="817"/>
      <c r="B116" s="856">
        <f>+[2]ระบบการควบคุมฯ!B992</f>
        <v>4100904743</v>
      </c>
      <c r="C116" s="1010" t="str">
        <f>+[2]ระบบการควบคุมฯ!C992</f>
        <v>ครบ 1 ต.ค. 69</v>
      </c>
      <c r="D116" s="722"/>
      <c r="E116" s="722"/>
      <c r="F116" s="722"/>
      <c r="G116" s="729"/>
      <c r="H116" s="724"/>
      <c r="I116" s="725"/>
      <c r="J116" s="722"/>
      <c r="K116" s="819"/>
    </row>
    <row r="117" spans="1:11" ht="42" hidden="1" customHeight="1" x14ac:dyDescent="0.25">
      <c r="A117" s="810" t="str">
        <f>+[2]ระบบการควบคุมฯ!A993</f>
        <v>1.5.2.2</v>
      </c>
      <c r="B117" s="822" t="str">
        <f>+[2]ระบบการควบคุมฯ!B993</f>
        <v>เครื่องปรับอากาศแบบติดผนัง (ระบบ Inverter) ขนาด 24,000 บีทียู @ ละ 37,900 บาท</v>
      </c>
      <c r="C117" s="1009" t="str">
        <f>+[2]ระบบการควบคุมฯ!C993</f>
        <v>ง.241 ลว.7 ส.ค. 69</v>
      </c>
      <c r="D117" s="812">
        <f>+D118</f>
        <v>113700</v>
      </c>
      <c r="E117" s="812">
        <f t="shared" ref="E117:J117" si="56">+E118</f>
        <v>0</v>
      </c>
      <c r="F117" s="812">
        <f t="shared" si="56"/>
        <v>0</v>
      </c>
      <c r="G117" s="812">
        <f t="shared" si="56"/>
        <v>113700</v>
      </c>
      <c r="H117" s="812">
        <f t="shared" si="56"/>
        <v>0</v>
      </c>
      <c r="I117" s="812">
        <f t="shared" si="56"/>
        <v>0</v>
      </c>
      <c r="J117" s="812">
        <f t="shared" si="56"/>
        <v>0</v>
      </c>
      <c r="K117" s="816"/>
    </row>
    <row r="118" spans="1:11" ht="42" hidden="1" customHeight="1" x14ac:dyDescent="0.25">
      <c r="A118" s="817" t="str">
        <f>+[2]ระบบการควบคุมฯ!A994</f>
        <v>1)</v>
      </c>
      <c r="B118" s="773" t="str">
        <f>+[2]ระบบการควบคุมฯ!B994</f>
        <v>สพป.ปทุมธานี เขต 2 (3 เครื่อง)</v>
      </c>
      <c r="C118" s="853" t="str">
        <f>+[2]ระบบการควบคุมฯ!C994</f>
        <v xml:space="preserve">20004 3700 1000 311ส040 </v>
      </c>
      <c r="D118" s="693">
        <f>+[2]ระบบการควบคุมฯ!F994</f>
        <v>113700</v>
      </c>
      <c r="E118" s="721">
        <f>+[2]ระบบการควบคุมฯ!G994+[2]ระบบการควบคุมฯ!H994</f>
        <v>0</v>
      </c>
      <c r="F118" s="722">
        <f>+[2]ระบบการควบคุมฯ!I994+[2]ระบบการควบคุมฯ!J994</f>
        <v>0</v>
      </c>
      <c r="G118" s="723">
        <f>+[2]ระบบการควบคุมฯ!K994+[2]ระบบการควบคุมฯ!L994</f>
        <v>113700</v>
      </c>
      <c r="H118" s="724"/>
      <c r="I118" s="725"/>
      <c r="J118" s="726">
        <f t="shared" ref="J118" si="57">D118-E118-F118-G118</f>
        <v>0</v>
      </c>
      <c r="K118" s="819"/>
    </row>
    <row r="119" spans="1:11" ht="42" hidden="1" customHeight="1" x14ac:dyDescent="0.25">
      <c r="A119" s="817"/>
      <c r="B119" s="899">
        <f>+[2]ระบบการควบคุมฯ!B995</f>
        <v>4100904743</v>
      </c>
      <c r="C119" s="853" t="str">
        <f>+[2]ระบบการควบคุมฯ!C995</f>
        <v>ครบ 1 ต.ค. 69</v>
      </c>
      <c r="D119" s="722"/>
      <c r="E119" s="722"/>
      <c r="F119" s="722"/>
      <c r="G119" s="729"/>
      <c r="H119" s="724"/>
      <c r="I119" s="725"/>
      <c r="J119" s="722"/>
      <c r="K119" s="819"/>
    </row>
    <row r="120" spans="1:11" ht="42" hidden="1" customHeight="1" x14ac:dyDescent="0.25">
      <c r="A120" s="810" t="str">
        <f>+[2]ระบบการควบคุมฯ!A996</f>
        <v>1.5.2.3</v>
      </c>
      <c r="B120" s="822" t="str">
        <f>+[2]ระบบการควบคุมฯ!B996</f>
        <v xml:space="preserve">เก้าอี้สำนักงาน ระดับปฏิบัติการ/ชำนาญการ พนักพิงต่ำ </v>
      </c>
      <c r="C120" s="1009" t="str">
        <f>+[2]ระบบการควบคุมฯ!C996</f>
        <v>ง.241 ลว. 7 ส.ค. 69</v>
      </c>
      <c r="D120" s="812">
        <f>+D121</f>
        <v>59400</v>
      </c>
      <c r="E120" s="812">
        <f t="shared" ref="E120:J120" si="58">+E121</f>
        <v>0</v>
      </c>
      <c r="F120" s="812">
        <f t="shared" si="58"/>
        <v>0</v>
      </c>
      <c r="G120" s="812">
        <f t="shared" si="58"/>
        <v>59400</v>
      </c>
      <c r="H120" s="812">
        <f t="shared" si="58"/>
        <v>0</v>
      </c>
      <c r="I120" s="812">
        <f t="shared" si="58"/>
        <v>0</v>
      </c>
      <c r="J120" s="812">
        <f t="shared" si="58"/>
        <v>0</v>
      </c>
      <c r="K120" s="816"/>
    </row>
    <row r="121" spans="1:11" ht="42" hidden="1" customHeight="1" x14ac:dyDescent="0.25">
      <c r="A121" s="817" t="str">
        <f>+[2]ระบบการควบคุมฯ!A997</f>
        <v>1)</v>
      </c>
      <c r="B121" s="773" t="str">
        <f>+[2]ระบบการควบคุมฯ!B997</f>
        <v>สพป.ปทุมธานี เขต 2 (18 ตัว)</v>
      </c>
      <c r="C121" s="853" t="str">
        <f>+[2]ระบบการควบคุมฯ!C997</f>
        <v>20004 3700 1000 311ส005</v>
      </c>
      <c r="D121" s="693">
        <f>+[2]ระบบการควบคุมฯ!F997</f>
        <v>59400</v>
      </c>
      <c r="E121" s="721">
        <f>+[2]ระบบการควบคุมฯ!G997+[2]ระบบการควบคุมฯ!H997</f>
        <v>0</v>
      </c>
      <c r="F121" s="722">
        <f>+[2]ระบบการควบคุมฯ!I997+[2]ระบบการควบคุมฯ!J997</f>
        <v>0</v>
      </c>
      <c r="G121" s="723">
        <f>+[2]ระบบการควบคุมฯ!K997+[2]ระบบการควบคุมฯ!L997</f>
        <v>59400</v>
      </c>
      <c r="H121" s="724"/>
      <c r="I121" s="725"/>
      <c r="J121" s="726">
        <f t="shared" ref="J121" si="59">D121-E121-F121-G121</f>
        <v>0</v>
      </c>
      <c r="K121" s="819"/>
    </row>
    <row r="122" spans="1:11" ht="42" hidden="1" customHeight="1" x14ac:dyDescent="0.25">
      <c r="A122" s="817"/>
      <c r="B122" s="1228">
        <f>+[2]ระบบการควบคุมฯ!B998</f>
        <v>4100904395</v>
      </c>
      <c r="C122" s="1229" t="str">
        <f>+[2]ระบบการควบคุมฯ!C998</f>
        <v>ครบ16 ต.ค. 69</v>
      </c>
      <c r="D122" s="722"/>
      <c r="E122" s="722"/>
      <c r="F122" s="722"/>
      <c r="G122" s="729"/>
      <c r="H122" s="724"/>
      <c r="I122" s="725"/>
      <c r="J122" s="722"/>
      <c r="K122" s="819"/>
    </row>
    <row r="123" spans="1:11" ht="42" hidden="1" customHeight="1" x14ac:dyDescent="0.6">
      <c r="A123" s="1008">
        <f>+[2]ระบบการควบคุมฯ!A1013</f>
        <v>0</v>
      </c>
      <c r="B123" s="671" t="str">
        <f>+[2]ระบบการควบคุมฯ!B1081</f>
        <v>ครุภัณฑ์โฆษณาและเผยแพร่ 120604</v>
      </c>
      <c r="C123" s="672"/>
      <c r="D123" s="673">
        <f>+D124</f>
        <v>48600</v>
      </c>
      <c r="E123" s="673">
        <f t="shared" ref="E123:K123" si="60">+E124</f>
        <v>0</v>
      </c>
      <c r="F123" s="673">
        <f t="shared" si="60"/>
        <v>0</v>
      </c>
      <c r="G123" s="673">
        <f t="shared" si="60"/>
        <v>48600</v>
      </c>
      <c r="H123" s="673">
        <f t="shared" si="60"/>
        <v>0</v>
      </c>
      <c r="I123" s="673">
        <f t="shared" si="60"/>
        <v>0</v>
      </c>
      <c r="J123" s="673">
        <f t="shared" si="60"/>
        <v>0</v>
      </c>
      <c r="K123" s="836">
        <f t="shared" si="60"/>
        <v>0</v>
      </c>
    </row>
    <row r="124" spans="1:11" ht="42" hidden="1" customHeight="1" x14ac:dyDescent="0.25">
      <c r="A124" s="810" t="str">
        <f>+[2]ระบบการควบคุมฯ!A1026</f>
        <v>1.5.2.4</v>
      </c>
      <c r="B124" s="822" t="str">
        <f>+[2]ระบบการควบคุมฯ!B1026</f>
        <v>เครื่องมัลติมิเดียโปรเจคเตอร์ระดับXGAขนาด 5,000ANSI Lumens</v>
      </c>
      <c r="C124" s="1009" t="str">
        <f>+[2]ระบบการควบคุมฯ!C996</f>
        <v>ง.241 ลว. 7 ส.ค. 69</v>
      </c>
      <c r="D124" s="812">
        <f>SUM(D125:D130)</f>
        <v>48600</v>
      </c>
      <c r="E124" s="812">
        <f t="shared" ref="E124:G124" si="61">SUM(E125:E130)</f>
        <v>0</v>
      </c>
      <c r="F124" s="812">
        <f t="shared" si="61"/>
        <v>0</v>
      </c>
      <c r="G124" s="812">
        <f t="shared" si="61"/>
        <v>48600</v>
      </c>
      <c r="H124" s="813"/>
      <c r="I124" s="814"/>
      <c r="J124" s="815">
        <f t="shared" ref="J124:J125" si="62">D124-E124-F124-G124</f>
        <v>0</v>
      </c>
      <c r="K124" s="816"/>
    </row>
    <row r="125" spans="1:11" ht="42" hidden="1" customHeight="1" x14ac:dyDescent="0.25">
      <c r="A125" s="817" t="str">
        <f>+[2]ระบบการควบคุมฯ!A1015</f>
        <v>1)</v>
      </c>
      <c r="B125" s="773" t="str">
        <f>+[2]ระบบการควบคุมฯ!B997</f>
        <v>สพป.ปทุมธานี เขต 2 (18 ตัว)</v>
      </c>
      <c r="C125" s="853" t="str">
        <f>+[2]ระบบการควบคุมฯ!C997</f>
        <v>20004 3700 1000 311ส005</v>
      </c>
      <c r="D125" s="693">
        <f>+[2]ระบบการควบคุมฯ!F1028</f>
        <v>48600</v>
      </c>
      <c r="E125" s="721">
        <f>+[2]ระบบการควบคุมฯ!G1028+[2]ระบบการควบคุมฯ!H1028</f>
        <v>0</v>
      </c>
      <c r="F125" s="722">
        <f>+[2]ระบบการควบคุมฯ!I1028+[2]ระบบการควบคุมฯ!J1028</f>
        <v>0</v>
      </c>
      <c r="G125" s="723">
        <f>+[2]ระบบการควบคุมฯ!K1028+[2]ระบบการควบคุมฯ!L1028</f>
        <v>48600</v>
      </c>
      <c r="H125" s="724"/>
      <c r="I125" s="725"/>
      <c r="J125" s="726">
        <f t="shared" si="62"/>
        <v>0</v>
      </c>
      <c r="K125" s="819"/>
    </row>
    <row r="126" spans="1:11" ht="21" hidden="1" customHeight="1" x14ac:dyDescent="0.25">
      <c r="A126" s="817">
        <f>+[2]ระบบการควบคุมฯ!A1016</f>
        <v>0</v>
      </c>
      <c r="B126" s="1228">
        <f>+[2]ระบบการควบคุมฯ!B1029</f>
        <v>4100904743</v>
      </c>
      <c r="C126" s="1010" t="str">
        <f>+[2]ระบบการควบคุมฯ!C1029</f>
        <v>ครบ 1 ต.ค. 69</v>
      </c>
      <c r="D126" s="722"/>
      <c r="E126" s="722"/>
      <c r="F126" s="722"/>
      <c r="G126" s="729"/>
      <c r="H126" s="724"/>
      <c r="I126" s="725"/>
      <c r="J126" s="722"/>
      <c r="K126" s="819"/>
    </row>
    <row r="127" spans="1:11" ht="21" hidden="1" customHeight="1" x14ac:dyDescent="0.25">
      <c r="A127" s="817" t="str">
        <f>+[2]ระบบการควบคุมฯ!A1018</f>
        <v>2)</v>
      </c>
      <c r="B127" s="773" t="str">
        <f>+[2]ระบบการควบคุมฯ!B1018</f>
        <v>โรงเรียนวัดนิเทศน์</v>
      </c>
      <c r="C127" s="853" t="str">
        <f>+[2]ระบบการควบคุมฯ!C1018</f>
        <v>20004350002003112043</v>
      </c>
      <c r="D127" s="693"/>
      <c r="E127" s="721"/>
      <c r="F127" s="722"/>
      <c r="G127" s="723"/>
      <c r="H127" s="724"/>
      <c r="I127" s="725"/>
      <c r="J127" s="726">
        <f t="shared" ref="J127" si="63">D127-E127-F127-G127</f>
        <v>0</v>
      </c>
      <c r="K127" s="819"/>
    </row>
    <row r="128" spans="1:11" ht="21" hidden="1" customHeight="1" x14ac:dyDescent="0.25">
      <c r="A128" s="817">
        <f>+[2]ระบบการควบคุมฯ!A1019</f>
        <v>0</v>
      </c>
      <c r="B128" s="818" t="str">
        <f>+[2]ระบบการควบคุมฯ!B1019</f>
        <v>ผูกพัน ครบ 27 พค 67</v>
      </c>
      <c r="C128" s="508">
        <f>+[2]ระบบการควบคุมฯ!C1019</f>
        <v>4100397975</v>
      </c>
      <c r="D128" s="722"/>
      <c r="E128" s="722"/>
      <c r="F128" s="722"/>
      <c r="G128" s="729"/>
      <c r="H128" s="724"/>
      <c r="I128" s="725"/>
      <c r="J128" s="722"/>
      <c r="K128" s="819"/>
    </row>
    <row r="129" spans="1:11" ht="21" hidden="1" customHeight="1" x14ac:dyDescent="0.25">
      <c r="A129" s="817" t="str">
        <f>+[2]ระบบการควบคุมฯ!A1020</f>
        <v>3)</v>
      </c>
      <c r="B129" s="818" t="str">
        <f>+[2]ระบบการควบคุมฯ!B1020</f>
        <v>โรงเรียนวัดสอนดีศรีเจริญ</v>
      </c>
      <c r="C129" s="508" t="str">
        <f>+[2]ระบบการควบคุมฯ!C1020</f>
        <v>20004350002003112047</v>
      </c>
      <c r="D129" s="693"/>
      <c r="E129" s="721"/>
      <c r="F129" s="722"/>
      <c r="G129" s="723"/>
      <c r="H129" s="724"/>
      <c r="I129" s="725"/>
      <c r="J129" s="726">
        <f t="shared" ref="J129" si="64">D129-E129-F129-G129</f>
        <v>0</v>
      </c>
      <c r="K129" s="819"/>
    </row>
    <row r="130" spans="1:11" ht="21" hidden="1" customHeight="1" x14ac:dyDescent="0.25">
      <c r="A130" s="817">
        <f>+[2]ระบบการควบคุมฯ!A1021</f>
        <v>0</v>
      </c>
      <c r="B130" s="818" t="str">
        <f>+[2]ระบบการควบคุมฯ!B1021</f>
        <v>ผูกพัน ครบ 27 พค 67</v>
      </c>
      <c r="C130" s="508">
        <f>+[2]ระบบการควบคุมฯ!C1021</f>
        <v>4100396028</v>
      </c>
      <c r="D130" s="722"/>
      <c r="E130" s="722"/>
      <c r="F130" s="722"/>
      <c r="G130" s="729"/>
      <c r="H130" s="724"/>
      <c r="I130" s="725"/>
      <c r="J130" s="722"/>
      <c r="K130" s="819"/>
    </row>
    <row r="131" spans="1:11" ht="21" hidden="1" customHeight="1" x14ac:dyDescent="0.25">
      <c r="A131" s="820"/>
      <c r="B131" s="725"/>
      <c r="C131" s="821"/>
      <c r="D131" s="722"/>
      <c r="E131" s="722"/>
      <c r="F131" s="722"/>
      <c r="G131" s="729"/>
      <c r="H131" s="724"/>
      <c r="I131" s="725"/>
      <c r="J131" s="722"/>
      <c r="K131" s="819"/>
    </row>
    <row r="132" spans="1:11" ht="21" hidden="1" customHeight="1" x14ac:dyDescent="0.6">
      <c r="A132" s="1008">
        <f>+[2]ระบบการควบคุมฯ!A1039</f>
        <v>0</v>
      </c>
      <c r="B132" s="671" t="str">
        <f>+[2]ระบบการควบคุมฯ!B1039</f>
        <v>ครุภัณฑ์สำนักงาน 120601</v>
      </c>
      <c r="C132" s="672"/>
      <c r="D132" s="673">
        <f>+D133+D136</f>
        <v>3600</v>
      </c>
      <c r="E132" s="673">
        <f t="shared" ref="E132:K132" si="65">+E133+E136</f>
        <v>0</v>
      </c>
      <c r="F132" s="673">
        <f t="shared" si="65"/>
        <v>0</v>
      </c>
      <c r="G132" s="673">
        <f t="shared" si="65"/>
        <v>3600</v>
      </c>
      <c r="H132" s="673">
        <f t="shared" si="65"/>
        <v>0</v>
      </c>
      <c r="I132" s="673">
        <f t="shared" si="65"/>
        <v>0</v>
      </c>
      <c r="J132" s="673">
        <f t="shared" si="65"/>
        <v>0</v>
      </c>
      <c r="K132" s="836">
        <f t="shared" si="65"/>
        <v>0</v>
      </c>
    </row>
    <row r="133" spans="1:11" ht="21" hidden="1" customHeight="1" x14ac:dyDescent="0.25">
      <c r="A133" s="810" t="str">
        <f>+[2]ระบบการควบคุมฯ!A1040</f>
        <v>1.5.2.1</v>
      </c>
      <c r="B133" s="822" t="str">
        <f>+[2]ระบบการควบคุมฯ!B1040</f>
        <v>พัดลม แบบโคจรติดเพดาน ขนาดไม่น้อยกว่า 16 นิ้ว (400 มิลลิเมตร) เครื่องละ 1,200 บาท</v>
      </c>
      <c r="C133" s="499" t="str">
        <f>+[2]ระบบการควบคุมฯ!C1040</f>
        <v xml:space="preserve">ศธ04002/ว47350 ลว. 27 ตค 68 โอนครั้งที่ 14 </v>
      </c>
      <c r="D133" s="812">
        <f>SUM(D134:D135)</f>
        <v>3600</v>
      </c>
      <c r="E133" s="812">
        <f t="shared" ref="E133:J133" si="66">SUM(E134:E135)</f>
        <v>0</v>
      </c>
      <c r="F133" s="812">
        <f t="shared" si="66"/>
        <v>0</v>
      </c>
      <c r="G133" s="812">
        <f t="shared" si="66"/>
        <v>3600</v>
      </c>
      <c r="H133" s="812">
        <f t="shared" si="66"/>
        <v>0</v>
      </c>
      <c r="I133" s="812">
        <f t="shared" si="66"/>
        <v>0</v>
      </c>
      <c r="J133" s="812">
        <f t="shared" si="66"/>
        <v>0</v>
      </c>
      <c r="K133" s="823"/>
    </row>
    <row r="134" spans="1:11" ht="21" customHeight="1" x14ac:dyDescent="0.25">
      <c r="A134" s="817" t="str">
        <f>+[2]ระบบการควบคุมฯ!A1041</f>
        <v>1)</v>
      </c>
      <c r="B134" s="739" t="str">
        <f>+[2]ระบบการควบคุมฯ!B1041</f>
        <v xml:space="preserve">โรงเรียนวัดแจ้งลําหิน (พูนราษฎร์อุปถัมภ์) </v>
      </c>
      <c r="C134" s="506" t="str">
        <f>+[2]ระบบการควบคุมฯ!C1041</f>
        <v>20004370010003111473</v>
      </c>
      <c r="D134" s="693">
        <f>+[2]ระบบการควบคุมฯ!F1041</f>
        <v>3600</v>
      </c>
      <c r="E134" s="721">
        <f>+[2]ระบบการควบคุมฯ!G1041+[2]ระบบการควบคุมฯ!H1041</f>
        <v>0</v>
      </c>
      <c r="F134" s="722">
        <f>+[2]ระบบการควบคุมฯ!I1041+[2]ระบบการควบคุมฯ!J1041</f>
        <v>0</v>
      </c>
      <c r="G134" s="723">
        <f>+[2]ระบบการควบคุมฯ!K1041+[2]ระบบการควบคุมฯ!L1041</f>
        <v>3600</v>
      </c>
      <c r="H134" s="724"/>
      <c r="I134" s="725"/>
      <c r="J134" s="726">
        <f t="shared" ref="J134" si="67">D134-E134-F134-G134</f>
        <v>0</v>
      </c>
      <c r="K134" s="694"/>
    </row>
    <row r="135" spans="1:11" ht="21" customHeight="1" x14ac:dyDescent="0.25">
      <c r="A135" s="817">
        <f>+[2]ระบบการควบคุมฯ!A1042</f>
        <v>0</v>
      </c>
      <c r="B135" s="739">
        <f>+[2]ระบบการควบคุมฯ!B1042</f>
        <v>0</v>
      </c>
      <c r="C135" s="506">
        <f>+[2]ระบบการควบคุมฯ!C1042</f>
        <v>0</v>
      </c>
      <c r="D135" s="722"/>
      <c r="E135" s="722"/>
      <c r="F135" s="722"/>
      <c r="G135" s="729"/>
      <c r="H135" s="724"/>
      <c r="I135" s="725"/>
      <c r="J135" s="722"/>
      <c r="K135" s="694"/>
    </row>
    <row r="136" spans="1:11" ht="21" customHeight="1" x14ac:dyDescent="0.25">
      <c r="A136" s="810" t="str">
        <f>+[2]ระบบการควบคุมฯ!A1045</f>
        <v>1.5.2.2</v>
      </c>
      <c r="B136" s="822" t="str">
        <f>+[2]ระบบการควบคุมฯ!B1045</f>
        <v xml:space="preserve">เครื่องตัดแต่งพุ่มไม้ ขนาด 29.5 นิ้ว </v>
      </c>
      <c r="C136" s="499" t="str">
        <f>+[2]ระบบการควบคุมฯ!C1045</f>
        <v xml:space="preserve">ศธ04002/ว47350 ลว. 27 ตค 68 โอนครั้งที่ 14 </v>
      </c>
      <c r="D136" s="812">
        <f>SUM(D137:D138)</f>
        <v>0</v>
      </c>
      <c r="E136" s="812">
        <f t="shared" ref="E136:J136" si="68">SUM(E137:E138)</f>
        <v>0</v>
      </c>
      <c r="F136" s="812">
        <f t="shared" si="68"/>
        <v>0</v>
      </c>
      <c r="G136" s="812">
        <f t="shared" si="68"/>
        <v>0</v>
      </c>
      <c r="H136" s="812">
        <f t="shared" si="68"/>
        <v>0</v>
      </c>
      <c r="I136" s="812">
        <f t="shared" si="68"/>
        <v>0</v>
      </c>
      <c r="J136" s="812">
        <f t="shared" si="68"/>
        <v>0</v>
      </c>
      <c r="K136" s="823"/>
    </row>
    <row r="137" spans="1:11" ht="43.8" customHeight="1" x14ac:dyDescent="0.25">
      <c r="A137" s="817" t="str">
        <f>+[2]ระบบการควบคุมฯ!A1046</f>
        <v>1)</v>
      </c>
      <c r="B137" s="773" t="str">
        <f>+[2]ระบบการควบคุมฯ!B1046</f>
        <v>โรงเรียนวัดพวงแก้ว</v>
      </c>
      <c r="C137" s="508" t="str">
        <f>+[2]ระบบการควบคุมฯ!C1046</f>
        <v>20004370010003111466</v>
      </c>
      <c r="D137" s="693">
        <f>+[2]ระบบการควบคุมฯ!F1046</f>
        <v>0</v>
      </c>
      <c r="E137" s="721">
        <f>+[2]ระบบการควบคุมฯ!G1046+[2]ระบบการควบคุมฯ!H1046</f>
        <v>0</v>
      </c>
      <c r="F137" s="722">
        <f>+[2]ระบบการควบคุมฯ!I1046+[2]ระบบการควบคุมฯ!J1046</f>
        <v>0</v>
      </c>
      <c r="G137" s="723">
        <f>+[2]ระบบการควบคุมฯ!K1046+[2]ระบบการควบคุมฯ!L1046</f>
        <v>0</v>
      </c>
      <c r="H137" s="724"/>
      <c r="I137" s="725"/>
      <c r="J137" s="726">
        <f t="shared" ref="J137" si="69">D137-E137-F137-G137</f>
        <v>0</v>
      </c>
      <c r="K137" s="694"/>
    </row>
    <row r="138" spans="1:11" ht="21" customHeight="1" x14ac:dyDescent="0.25">
      <c r="A138" s="817"/>
      <c r="B138" s="773"/>
      <c r="C138" s="508"/>
      <c r="D138" s="722"/>
      <c r="E138" s="722"/>
      <c r="F138" s="722"/>
      <c r="G138" s="729"/>
      <c r="H138" s="724"/>
      <c r="I138" s="725"/>
      <c r="J138" s="722"/>
      <c r="K138" s="694"/>
    </row>
    <row r="139" spans="1:11" ht="21" hidden="1" customHeight="1" x14ac:dyDescent="0.25">
      <c r="A139" s="817"/>
      <c r="B139" s="818"/>
      <c r="C139" s="508"/>
      <c r="D139" s="693"/>
      <c r="E139" s="721"/>
      <c r="F139" s="722"/>
      <c r="G139" s="723"/>
      <c r="H139" s="724"/>
      <c r="I139" s="725"/>
      <c r="J139" s="726">
        <f t="shared" ref="J139" si="70">D139-E139-F139-G139</f>
        <v>0</v>
      </c>
      <c r="K139" s="819"/>
    </row>
    <row r="140" spans="1:11" ht="21" hidden="1" customHeight="1" x14ac:dyDescent="0.25">
      <c r="A140" s="817"/>
      <c r="B140" s="818">
        <f>+[2]ระบบการควบคุมฯ!B1029</f>
        <v>4100904743</v>
      </c>
      <c r="C140" s="508" t="str">
        <f>+[2]ระบบการควบคุมฯ!C1029</f>
        <v>ครบ 1 ต.ค. 69</v>
      </c>
      <c r="D140" s="722"/>
      <c r="E140" s="722"/>
      <c r="F140" s="722"/>
      <c r="G140" s="729"/>
      <c r="H140" s="724"/>
      <c r="I140" s="725"/>
      <c r="J140" s="722"/>
      <c r="K140" s="819"/>
    </row>
    <row r="141" spans="1:11" ht="21" customHeight="1" x14ac:dyDescent="0.6">
      <c r="A141" s="824" t="s">
        <v>30</v>
      </c>
      <c r="B141" s="806" t="str">
        <f>+[2]ระบบการควบคุมฯ!B1098</f>
        <v xml:space="preserve">ครุภัณฑ์การศึกษา 120611 </v>
      </c>
      <c r="C141" s="807"/>
      <c r="D141" s="808">
        <f>+D142+D145</f>
        <v>0</v>
      </c>
      <c r="E141" s="808">
        <f t="shared" ref="E141:J141" si="71">+E142+E145</f>
        <v>0</v>
      </c>
      <c r="F141" s="808">
        <f t="shared" si="71"/>
        <v>0</v>
      </c>
      <c r="G141" s="808">
        <f>+G142+G145</f>
        <v>0</v>
      </c>
      <c r="H141" s="808">
        <f t="shared" si="71"/>
        <v>0</v>
      </c>
      <c r="I141" s="808">
        <f t="shared" si="71"/>
        <v>0</v>
      </c>
      <c r="J141" s="808">
        <f t="shared" si="71"/>
        <v>0</v>
      </c>
      <c r="K141" s="809">
        <f t="shared" ref="E141:K142" si="72">+K142</f>
        <v>0</v>
      </c>
    </row>
    <row r="142" spans="1:11" ht="21" x14ac:dyDescent="0.25">
      <c r="A142" s="825" t="s">
        <v>128</v>
      </c>
      <c r="B142" s="826" t="str">
        <f>+[2]ระบบการควบคุมฯ!B1099</f>
        <v>ครุภัณฑ์งานอาชีพระดับประถมศึกษา แบบ 2 จำนวน 1 ชุด</v>
      </c>
      <c r="C142" s="827" t="str">
        <f>+[2]ระบบการควบคุมฯ!C1099</f>
        <v>ศธ04002/ว1802 ลว.8 พค 67 โอนครั้งที่ 7</v>
      </c>
      <c r="D142" s="828">
        <f>+D143</f>
        <v>0</v>
      </c>
      <c r="E142" s="828">
        <f t="shared" si="72"/>
        <v>0</v>
      </c>
      <c r="F142" s="828">
        <f t="shared" si="72"/>
        <v>0</v>
      </c>
      <c r="G142" s="828">
        <f t="shared" si="72"/>
        <v>0</v>
      </c>
      <c r="H142" s="828">
        <f t="shared" si="72"/>
        <v>0</v>
      </c>
      <c r="I142" s="828">
        <f t="shared" si="72"/>
        <v>0</v>
      </c>
      <c r="J142" s="828">
        <f t="shared" si="72"/>
        <v>0</v>
      </c>
      <c r="K142" s="829"/>
    </row>
    <row r="143" spans="1:11" ht="21" customHeight="1" x14ac:dyDescent="0.25">
      <c r="A143" s="659" t="str">
        <f>+[2]ระบบการควบคุมฯ!A1100</f>
        <v>1)</v>
      </c>
      <c r="B143" s="818" t="str">
        <f>+[2]ระบบการควบคุมฯ!B1100</f>
        <v>โรงเรียนกลางคลองสิบ</v>
      </c>
      <c r="C143" s="508" t="str">
        <f>+[2]ระบบการควบคุมฯ!C1100</f>
        <v>20004350002003112040</v>
      </c>
      <c r="D143" s="693"/>
      <c r="E143" s="721"/>
      <c r="F143" s="722"/>
      <c r="G143" s="723"/>
      <c r="H143" s="724"/>
      <c r="I143" s="725"/>
      <c r="J143" s="726">
        <f t="shared" ref="J143" si="73">D143-E143-F143-G143</f>
        <v>0</v>
      </c>
      <c r="K143" s="819"/>
    </row>
    <row r="144" spans="1:11" ht="21" hidden="1" customHeight="1" x14ac:dyDescent="0.25">
      <c r="A144" s="830">
        <f>+[2]ระบบการควบคุมฯ!A1101</f>
        <v>0</v>
      </c>
      <c r="B144" s="818" t="str">
        <f>+[2]ระบบการควบคุมฯ!B1101</f>
        <v>ผูกพัน ครบ 16 มิย 67</v>
      </c>
      <c r="C144" s="508">
        <f>+[2]ระบบการควบคุมฯ!C1101</f>
        <v>4100394375</v>
      </c>
      <c r="D144" s="722"/>
      <c r="E144" s="722"/>
      <c r="F144" s="722"/>
      <c r="G144" s="729"/>
      <c r="H144" s="724"/>
      <c r="I144" s="725"/>
      <c r="J144" s="722"/>
      <c r="K144" s="819"/>
    </row>
    <row r="145" spans="1:11" ht="21" customHeight="1" x14ac:dyDescent="0.25">
      <c r="A145" s="831" t="s">
        <v>129</v>
      </c>
      <c r="B145" s="832" t="str">
        <f>+[2]ระบบการควบคุมฯ!B1109</f>
        <v>โต๊ะเก้าอี้นักเรียน ระดับประถมศึกษา ชุดละ 1500 บาท</v>
      </c>
      <c r="C145" s="827" t="str">
        <f>+[2]ระบบการควบคุมฯ!C1109</f>
        <v>ศธ04002/ว1802 ลว.8 พค 67 โอนครั้งที่ 7</v>
      </c>
      <c r="D145" s="828">
        <f>SUM(D146:D150)</f>
        <v>0</v>
      </c>
      <c r="E145" s="828">
        <f t="shared" ref="E145:J145" si="74">SUM(E146:E150)</f>
        <v>0</v>
      </c>
      <c r="F145" s="828">
        <f t="shared" si="74"/>
        <v>0</v>
      </c>
      <c r="G145" s="828">
        <f t="shared" si="74"/>
        <v>0</v>
      </c>
      <c r="H145" s="828">
        <f t="shared" si="74"/>
        <v>0</v>
      </c>
      <c r="I145" s="828">
        <f t="shared" si="74"/>
        <v>0</v>
      </c>
      <c r="J145" s="828">
        <f t="shared" si="74"/>
        <v>0</v>
      </c>
      <c r="K145" s="829"/>
    </row>
    <row r="146" spans="1:11" ht="21" customHeight="1" x14ac:dyDescent="0.45">
      <c r="A146" s="830" t="str">
        <f>+[2]ระบบการควบคุมฯ!A1110</f>
        <v>1)</v>
      </c>
      <c r="B146" s="833" t="str">
        <f>+[2]ระบบการควบคุมฯ!B1110</f>
        <v>โรงเรียนคลองสิบสามผิวศรีราษฏร์บำรุง</v>
      </c>
      <c r="C146" s="506" t="str">
        <f>+[2]ระบบการควบคุมฯ!C1110</f>
        <v>20004350002003112045</v>
      </c>
      <c r="D146" s="693"/>
      <c r="E146" s="721"/>
      <c r="F146" s="722"/>
      <c r="G146" s="723"/>
      <c r="H146" s="724"/>
      <c r="I146" s="725"/>
      <c r="J146" s="726">
        <f t="shared" ref="J146" si="75">D146-E146-F146-G146</f>
        <v>0</v>
      </c>
      <c r="K146" s="781"/>
    </row>
    <row r="147" spans="1:11" ht="21" customHeight="1" x14ac:dyDescent="0.45">
      <c r="A147" s="830">
        <f>+[2]ระบบการควบคุมฯ!A1111</f>
        <v>0</v>
      </c>
      <c r="B147" s="833" t="str">
        <f>+[2]ระบบการควบคุมฯ!B1111</f>
        <v>ผูกพัน ครบ 19 มิย 67</v>
      </c>
      <c r="C147" s="506">
        <f>+[2]ระบบการควบคุมฯ!C1111</f>
        <v>4100395365</v>
      </c>
      <c r="D147" s="722"/>
      <c r="E147" s="722"/>
      <c r="F147" s="722"/>
      <c r="G147" s="729"/>
      <c r="H147" s="724"/>
      <c r="I147" s="725"/>
      <c r="J147" s="722"/>
      <c r="K147" s="781"/>
    </row>
    <row r="148" spans="1:11" ht="21" customHeight="1" x14ac:dyDescent="0.45">
      <c r="A148" s="830" t="str">
        <f>+[2]ระบบการควบคุมฯ!A1113</f>
        <v>2)</v>
      </c>
      <c r="B148" s="833" t="str">
        <f>+[2]ระบบการควบคุมฯ!B1113</f>
        <v>โรงเรียนวัดพวงแก้ว</v>
      </c>
      <c r="C148" s="506" t="str">
        <f>+[2]ระบบการควบคุมฯ!C1113</f>
        <v>20004350002003112046</v>
      </c>
      <c r="D148" s="693"/>
      <c r="E148" s="721"/>
      <c r="F148" s="722"/>
      <c r="G148" s="723"/>
      <c r="H148" s="724"/>
      <c r="I148" s="725"/>
      <c r="J148" s="726">
        <f t="shared" ref="J148" si="76">D148-E148-F148-G148</f>
        <v>0</v>
      </c>
      <c r="K148" s="781"/>
    </row>
    <row r="149" spans="1:11" ht="21" customHeight="1" x14ac:dyDescent="0.45">
      <c r="A149" s="830">
        <f>+[2]ระบบการควบคุมฯ!A1114</f>
        <v>0</v>
      </c>
      <c r="B149" s="833" t="str">
        <f>+[2]ระบบการควบคุมฯ!B1114</f>
        <v>ผูกพัน ครบ 26 มิย 67</v>
      </c>
      <c r="C149" s="506">
        <f>+[2]ระบบการควบคุมฯ!C1114</f>
        <v>4100395151</v>
      </c>
      <c r="D149" s="722"/>
      <c r="E149" s="722"/>
      <c r="F149" s="722"/>
      <c r="G149" s="729"/>
      <c r="H149" s="724"/>
      <c r="I149" s="725"/>
      <c r="J149" s="722"/>
      <c r="K149" s="781"/>
    </row>
    <row r="150" spans="1:11" ht="21" x14ac:dyDescent="0.25">
      <c r="A150" s="830" t="str">
        <f>+[2]ระบบการควบคุมฯ!A1116</f>
        <v>3)</v>
      </c>
      <c r="B150" s="833" t="str">
        <f>+[2]ระบบการควบคุมฯ!B1116</f>
        <v>โรงเรียนหิรัญพงษ์อนุสรณ์</v>
      </c>
      <c r="C150" s="506" t="str">
        <f>+[2]ระบบการควบคุมฯ!C1116</f>
        <v>20004350002003112048</v>
      </c>
      <c r="D150" s="693"/>
      <c r="E150" s="721"/>
      <c r="F150" s="722"/>
      <c r="G150" s="723"/>
      <c r="H150" s="724"/>
      <c r="I150" s="725"/>
      <c r="J150" s="726">
        <f t="shared" ref="J150" si="77">D150-E150-F150-G150</f>
        <v>0</v>
      </c>
      <c r="K150" s="819"/>
    </row>
    <row r="151" spans="1:11" ht="42" customHeight="1" x14ac:dyDescent="0.45">
      <c r="A151" s="830">
        <f>+[2]ระบบการควบคุมฯ!A1117</f>
        <v>0</v>
      </c>
      <c r="B151" s="833" t="str">
        <f>+[2]ระบบการควบคุมฯ!B1117</f>
        <v>ผูกพัน ครบ 7 มิย 67</v>
      </c>
      <c r="C151" s="506">
        <f>+[2]ระบบการควบคุมฯ!C1117</f>
        <v>4100392574</v>
      </c>
      <c r="D151" s="722"/>
      <c r="E151" s="722"/>
      <c r="F151" s="722"/>
      <c r="G151" s="729"/>
      <c r="H151" s="724"/>
      <c r="I151" s="725"/>
      <c r="J151" s="722"/>
      <c r="K151" s="781"/>
    </row>
    <row r="152" spans="1:11" ht="21" x14ac:dyDescent="0.6">
      <c r="A152" s="647" t="str">
        <f>+[2]ระบบการควบคุมฯ!A1123</f>
        <v>1.5.2</v>
      </c>
      <c r="B152" s="834" t="str">
        <f>+[2]ระบบการควบคุมฯ!B1123</f>
        <v xml:space="preserve">กิจกรรมรองเทคโนโลยีดิจิทัลเพื่อการศึกษาขั้นพื้นฐาน </v>
      </c>
      <c r="C152" s="500" t="str">
        <f>+[2]ระบบการควบคุมฯ!C1123</f>
        <v>20004 69 05164 00063</v>
      </c>
      <c r="D152" s="19">
        <f>+D153</f>
        <v>518600</v>
      </c>
      <c r="E152" s="19">
        <f t="shared" ref="E152:J152" si="78">+E153</f>
        <v>0</v>
      </c>
      <c r="F152" s="19">
        <f t="shared" si="78"/>
        <v>0</v>
      </c>
      <c r="G152" s="19">
        <f t="shared" si="78"/>
        <v>518600</v>
      </c>
      <c r="H152" s="19">
        <f t="shared" si="78"/>
        <v>0</v>
      </c>
      <c r="I152" s="19">
        <f t="shared" si="78"/>
        <v>0</v>
      </c>
      <c r="J152" s="19">
        <f t="shared" si="78"/>
        <v>0</v>
      </c>
      <c r="K152" s="203"/>
    </row>
    <row r="153" spans="1:11" ht="63" customHeight="1" x14ac:dyDescent="0.6">
      <c r="A153" s="199" t="str">
        <f>+[2]ระบบการควบคุมฯ!A1132</f>
        <v>15.2.2</v>
      </c>
      <c r="B153" s="200" t="str">
        <f>+[2]ระบบการควบคุมฯ!B1132</f>
        <v xml:space="preserve"> งบลงทุน ค่าครุภัณฑ์ 6911310</v>
      </c>
      <c r="C153" s="503" t="str">
        <f>+[2]ระบบการควบคุมฯ!C1132</f>
        <v>20004 37001 00031xxxxx</v>
      </c>
      <c r="D153" s="14">
        <f>SUM(D155:D156)</f>
        <v>518600</v>
      </c>
      <c r="E153" s="14">
        <f t="shared" ref="E153:J153" si="79">SUM(E155:E156)</f>
        <v>0</v>
      </c>
      <c r="F153" s="14">
        <f t="shared" si="79"/>
        <v>0</v>
      </c>
      <c r="G153" s="14">
        <f t="shared" si="79"/>
        <v>518600</v>
      </c>
      <c r="H153" s="14">
        <f t="shared" si="79"/>
        <v>0</v>
      </c>
      <c r="I153" s="14">
        <f t="shared" si="79"/>
        <v>0</v>
      </c>
      <c r="J153" s="14">
        <f t="shared" si="79"/>
        <v>0</v>
      </c>
      <c r="K153" s="205"/>
    </row>
    <row r="154" spans="1:11" ht="21" customHeight="1" x14ac:dyDescent="0.6">
      <c r="A154" s="670" t="str">
        <f>+[2]ระบบการควบคุมฯ!A1133</f>
        <v>15.2.2.1</v>
      </c>
      <c r="B154" s="671" t="str">
        <f>+[2]ระบบการควบคุมฯ!B1133</f>
        <v>ครุภัณฑ์คอมพิวเตอร์  120610</v>
      </c>
      <c r="C154" s="835" t="str">
        <f>+[2]ระบบการควบคุมฯ!C1133</f>
        <v>20004 69 05164 00063</v>
      </c>
      <c r="D154" s="673">
        <f>+D155</f>
        <v>0</v>
      </c>
      <c r="E154" s="673">
        <f t="shared" ref="E154:K154" si="80">+E155</f>
        <v>0</v>
      </c>
      <c r="F154" s="673">
        <f t="shared" si="80"/>
        <v>0</v>
      </c>
      <c r="G154" s="673">
        <f t="shared" si="80"/>
        <v>0</v>
      </c>
      <c r="H154" s="673">
        <f t="shared" si="80"/>
        <v>0</v>
      </c>
      <c r="I154" s="673">
        <f t="shared" si="80"/>
        <v>0</v>
      </c>
      <c r="J154" s="673">
        <f t="shared" si="80"/>
        <v>0</v>
      </c>
      <c r="K154" s="836">
        <f t="shared" si="80"/>
        <v>0</v>
      </c>
    </row>
    <row r="155" spans="1:11" ht="63" customHeight="1" x14ac:dyDescent="0.25">
      <c r="A155" s="659">
        <f>+[2]ระบบการควบคุมฯ!A1134</f>
        <v>1</v>
      </c>
      <c r="B155" s="837" t="str">
        <f>+[2]ระบบการควบคุมฯ!B1134</f>
        <v xml:space="preserve">ระบบคอมพิวเตอร์พร้อมอุปกรณ์สำหรับการเรียนการสอน IC 12 Type 2 โรงเรียนวัดโปรยฝน จำนวน 1 ชุด จำนวน 519,300 บาท                   </v>
      </c>
      <c r="C155" s="837" t="str">
        <f>+[2]ระบบการควบคุมฯ!C1134</f>
        <v>ศธ 04002/ว49497 ลว 26 พย 68 โอนครั้งที่ 108</v>
      </c>
      <c r="D155" s="693">
        <f>+[2]ระบบการควบคุมฯ!F1096</f>
        <v>0</v>
      </c>
      <c r="E155" s="693">
        <f>+[2]ระบบการควบคุมฯ!G1096+[2]ระบบการควบคุมฯ!H1096</f>
        <v>0</v>
      </c>
      <c r="F155" s="693">
        <f>+[2]ระบบการควบคุมฯ!I1096+[2]ระบบการควบคุมฯ!J1096</f>
        <v>0</v>
      </c>
      <c r="G155" s="693">
        <f>+[2]ระบบการควบคุมฯ!K1096+[2]ระบบการควบคุมฯ!L1096</f>
        <v>0</v>
      </c>
      <c r="H155" s="693">
        <f>+[2]ระบบการควบคุมฯ!J1096</f>
        <v>0</v>
      </c>
      <c r="I155" s="693">
        <f>+[2]ระบบการควบคุมฯ!K1096</f>
        <v>0</v>
      </c>
      <c r="J155" s="693">
        <f>+D155-E155-G155</f>
        <v>0</v>
      </c>
      <c r="K155" s="819"/>
    </row>
    <row r="156" spans="1:11" ht="21" customHeight="1" x14ac:dyDescent="0.25">
      <c r="A156" s="659" t="str">
        <f>+[2]ระบบการควบคุมฯ!A1135</f>
        <v>1)</v>
      </c>
      <c r="B156" s="837" t="str">
        <f>+[2]ระบบการควบคุมฯ!B1135</f>
        <v>โรงเรียนวัดโปรยฝน</v>
      </c>
      <c r="C156" s="838" t="str">
        <f>+[2]ระบบการควบคุมฯ!C1135</f>
        <v>20004 37001 0003110066</v>
      </c>
      <c r="D156" s="693">
        <f>+[2]ระบบการควบคุมฯ!D1135</f>
        <v>518600</v>
      </c>
      <c r="E156" s="722">
        <f>+[2]ระบบการควบคุมฯ!G1135+[2]ระบบการควบคุมฯ!H1135</f>
        <v>0</v>
      </c>
      <c r="F156" s="722">
        <f>+[2]ระบบการควบคุมฯ!I1135+[2]ระบบการควบคุมฯ!J1135</f>
        <v>0</v>
      </c>
      <c r="G156" s="729">
        <f>+[2]ระบบการควบคุมฯ!K1135+[2]ระบบการควบคุมฯ!L1135</f>
        <v>518600</v>
      </c>
      <c r="H156" s="737"/>
      <c r="I156" s="738"/>
      <c r="J156" s="693">
        <f>+D156-E156-G156</f>
        <v>0</v>
      </c>
      <c r="K156" s="819"/>
    </row>
    <row r="157" spans="1:11" ht="21" customHeight="1" x14ac:dyDescent="0.25">
      <c r="A157" s="820"/>
      <c r="B157" s="839"/>
      <c r="C157" s="821"/>
      <c r="D157" s="722"/>
      <c r="E157" s="722"/>
      <c r="F157" s="722"/>
      <c r="G157" s="729"/>
      <c r="H157" s="724"/>
      <c r="I157" s="725"/>
      <c r="J157" s="722"/>
      <c r="K157" s="819"/>
    </row>
    <row r="158" spans="1:11" ht="21" x14ac:dyDescent="0.25">
      <c r="A158" s="820"/>
      <c r="B158" s="839"/>
      <c r="C158" s="821"/>
      <c r="D158" s="722"/>
      <c r="E158" s="722"/>
      <c r="F158" s="722"/>
      <c r="G158" s="729"/>
      <c r="H158" s="724"/>
      <c r="I158" s="725"/>
      <c r="J158" s="722"/>
      <c r="K158" s="819"/>
    </row>
    <row r="159" spans="1:11" ht="21" customHeight="1" x14ac:dyDescent="0.6">
      <c r="A159" s="840" t="str">
        <f>+[2]ระบบการควบคุมฯ!A1133</f>
        <v>15.2.2.1</v>
      </c>
      <c r="B159" s="841" t="str">
        <f>+[2]ระบบการควบคุมฯ!B1133</f>
        <v>ครุภัณฑ์คอมพิวเตอร์  120610</v>
      </c>
      <c r="C159" s="500"/>
      <c r="D159" s="842">
        <f>+D160</f>
        <v>0</v>
      </c>
      <c r="E159" s="842">
        <f t="shared" ref="E159:K160" si="81">+E160</f>
        <v>0</v>
      </c>
      <c r="F159" s="842">
        <f t="shared" si="81"/>
        <v>0</v>
      </c>
      <c r="G159" s="842">
        <f t="shared" si="81"/>
        <v>0</v>
      </c>
      <c r="H159" s="842">
        <f t="shared" si="81"/>
        <v>0</v>
      </c>
      <c r="I159" s="842">
        <f t="shared" si="81"/>
        <v>0</v>
      </c>
      <c r="J159" s="842">
        <f t="shared" si="81"/>
        <v>0</v>
      </c>
      <c r="K159" s="843">
        <f t="shared" si="81"/>
        <v>0</v>
      </c>
    </row>
    <row r="160" spans="1:11" ht="21" customHeight="1" x14ac:dyDescent="0.25">
      <c r="A160" s="825" t="s">
        <v>128</v>
      </c>
      <c r="B160" s="832" t="str">
        <f>+[2]ระบบการควบคุมฯ!B1134</f>
        <v xml:space="preserve">ระบบคอมพิวเตอร์พร้อมอุปกรณ์สำหรับการเรียนการสอน IC 12 Type 2 โรงเรียนวัดโปรยฝน จำนวน 1 ชุด จำนวน 519,300 บาท                   </v>
      </c>
      <c r="C160" s="827" t="str">
        <f>+[2]ระบบการควบคุมฯ!C1134</f>
        <v>ศธ 04002/ว49497 ลว 26 พย 68 โอนครั้งที่ 108</v>
      </c>
      <c r="D160" s="828">
        <f>+D161</f>
        <v>0</v>
      </c>
      <c r="E160" s="828">
        <f t="shared" si="81"/>
        <v>0</v>
      </c>
      <c r="F160" s="828">
        <f t="shared" si="81"/>
        <v>0</v>
      </c>
      <c r="G160" s="828">
        <f t="shared" si="81"/>
        <v>0</v>
      </c>
      <c r="H160" s="828">
        <f t="shared" si="81"/>
        <v>0</v>
      </c>
      <c r="I160" s="828">
        <f t="shared" si="81"/>
        <v>0</v>
      </c>
      <c r="J160" s="828">
        <f t="shared" si="81"/>
        <v>0</v>
      </c>
      <c r="K160" s="829"/>
    </row>
    <row r="161" spans="1:11" ht="21" customHeight="1" x14ac:dyDescent="0.25">
      <c r="A161" s="659" t="str">
        <f>+[2]ระบบการควบคุมฯ!A1135</f>
        <v>1)</v>
      </c>
      <c r="B161" s="773" t="str">
        <f>+[2]ระบบการควบคุมฯ!B1135</f>
        <v>โรงเรียนวัดโปรยฝน</v>
      </c>
      <c r="C161" s="508" t="str">
        <f>+[2]ระบบการควบคุมฯ!C1135</f>
        <v>20004 37001 0003110066</v>
      </c>
      <c r="D161" s="693"/>
      <c r="E161" s="721"/>
      <c r="F161" s="722"/>
      <c r="G161" s="723"/>
      <c r="H161" s="724"/>
      <c r="I161" s="725"/>
      <c r="J161" s="726">
        <f t="shared" ref="J161" si="82">D161-E161-F161-G161</f>
        <v>0</v>
      </c>
      <c r="K161" s="844"/>
    </row>
    <row r="162" spans="1:11" ht="21" customHeight="1" x14ac:dyDescent="0.25">
      <c r="A162" s="659"/>
      <c r="B162" s="773"/>
      <c r="C162" s="508"/>
      <c r="D162" s="693"/>
      <c r="E162" s="845"/>
      <c r="F162" s="722"/>
      <c r="G162" s="729"/>
      <c r="H162" s="724"/>
      <c r="I162" s="725"/>
      <c r="J162" s="726"/>
      <c r="K162" s="844"/>
    </row>
    <row r="163" spans="1:11" ht="21" hidden="1" customHeight="1" x14ac:dyDescent="0.25">
      <c r="A163" s="706">
        <f>+[2]ระบบการควบคุมฯ!A1213</f>
        <v>1.6</v>
      </c>
      <c r="B163" s="707" t="str">
        <f>+[2]ระบบการควบคุมฯ!B1213</f>
        <v xml:space="preserve">กิจกรรมการจัดการศึกษามัธยมศึกษาตอนต้นสำหรับโรงเรียนปกติ  </v>
      </c>
      <c r="C163" s="500" t="s">
        <v>130</v>
      </c>
      <c r="D163" s="17">
        <f>+D164</f>
        <v>313200</v>
      </c>
      <c r="E163" s="17">
        <f t="shared" ref="E163:K163" si="83">+E164</f>
        <v>0</v>
      </c>
      <c r="F163" s="17">
        <f t="shared" si="83"/>
        <v>0</v>
      </c>
      <c r="G163" s="17">
        <f t="shared" si="83"/>
        <v>313200</v>
      </c>
      <c r="H163" s="17">
        <f t="shared" si="83"/>
        <v>0</v>
      </c>
      <c r="I163" s="17">
        <f t="shared" si="83"/>
        <v>0</v>
      </c>
      <c r="J163" s="17">
        <f t="shared" si="83"/>
        <v>0</v>
      </c>
      <c r="K163" s="17">
        <f t="shared" si="83"/>
        <v>0</v>
      </c>
    </row>
    <row r="164" spans="1:11" ht="21" hidden="1" customHeight="1" x14ac:dyDescent="0.6">
      <c r="A164" s="846"/>
      <c r="B164" s="791" t="str">
        <f>+[2]ระบบการควบคุมฯ!B1215</f>
        <v>งบลงทุน ค่าครุภัณฑ์ 6911310</v>
      </c>
      <c r="C164" s="503"/>
      <c r="D164" s="14">
        <f>+D165+D172+D178</f>
        <v>313200</v>
      </c>
      <c r="E164" s="14">
        <f t="shared" ref="E164:K164" si="84">+E165+E172+E178</f>
        <v>0</v>
      </c>
      <c r="F164" s="14">
        <f t="shared" si="84"/>
        <v>0</v>
      </c>
      <c r="G164" s="14">
        <f t="shared" si="84"/>
        <v>313200</v>
      </c>
      <c r="H164" s="14">
        <f t="shared" si="84"/>
        <v>0</v>
      </c>
      <c r="I164" s="14">
        <f t="shared" si="84"/>
        <v>0</v>
      </c>
      <c r="J164" s="14">
        <f t="shared" si="84"/>
        <v>0</v>
      </c>
      <c r="K164" s="14">
        <f t="shared" si="84"/>
        <v>0</v>
      </c>
    </row>
    <row r="165" spans="1:11" ht="21" hidden="1" customHeight="1" x14ac:dyDescent="0.6">
      <c r="A165" s="847">
        <f>+[2]ระบบการควบคุมฯ!A1216</f>
        <v>0</v>
      </c>
      <c r="B165" s="848" t="str">
        <f>+[2]ระบบการควบคุมฯ!B1216</f>
        <v>ครุภัณฑ์สำนักงาน 120601</v>
      </c>
      <c r="C165" s="849"/>
      <c r="D165" s="850">
        <f>+D166+D168+D170</f>
        <v>100200</v>
      </c>
      <c r="E165" s="850">
        <f t="shared" ref="E165:J165" si="85">+E166+E168+E170</f>
        <v>0</v>
      </c>
      <c r="F165" s="850">
        <f t="shared" si="85"/>
        <v>0</v>
      </c>
      <c r="G165" s="850">
        <f t="shared" si="85"/>
        <v>100200</v>
      </c>
      <c r="H165" s="850">
        <f t="shared" si="85"/>
        <v>0</v>
      </c>
      <c r="I165" s="850">
        <f t="shared" si="85"/>
        <v>0</v>
      </c>
      <c r="J165" s="850">
        <f t="shared" si="85"/>
        <v>0</v>
      </c>
      <c r="K165" s="851"/>
    </row>
    <row r="166" spans="1:11" ht="21" hidden="1" customHeight="1" x14ac:dyDescent="0.25">
      <c r="A166" s="831" t="str">
        <f>+[2]ระบบการควบคุมฯ!A1217</f>
        <v>1.6.1.1</v>
      </c>
      <c r="B166" s="832" t="str">
        <f>+[2]ระบบการควบคุมฯ!B1217</f>
        <v>เครื่องถ่ายเอกสารระบบดิจิทัล (ขาว-ดำ) ความเร็ว 20 แผ่นต่อนาที</v>
      </c>
      <c r="C166" s="827" t="str">
        <f>+[2]ระบบการควบคุมฯ!C1217</f>
        <v xml:space="preserve">ศธ04002/ว47350 ลว. 27 ตค 68 โอนครั้งที่ 14 </v>
      </c>
      <c r="D166" s="828">
        <f>+D167</f>
        <v>90000</v>
      </c>
      <c r="E166" s="828">
        <f t="shared" ref="E166:J170" si="86">+E167</f>
        <v>0</v>
      </c>
      <c r="F166" s="828">
        <f t="shared" si="86"/>
        <v>0</v>
      </c>
      <c r="G166" s="828">
        <f t="shared" si="86"/>
        <v>90000</v>
      </c>
      <c r="H166" s="828">
        <f t="shared" si="86"/>
        <v>0</v>
      </c>
      <c r="I166" s="828">
        <f t="shared" si="86"/>
        <v>0</v>
      </c>
      <c r="J166" s="828">
        <f t="shared" si="86"/>
        <v>0</v>
      </c>
      <c r="K166" s="829"/>
    </row>
    <row r="167" spans="1:11" ht="21" hidden="1" customHeight="1" x14ac:dyDescent="0.25">
      <c r="A167" s="852" t="str">
        <f>+[2]ระบบการควบคุมฯ!A1219</f>
        <v>1)</v>
      </c>
      <c r="B167" s="773" t="str">
        <f>+[2]ระบบการควบคุมฯ!B1219</f>
        <v>สพป.ปทุมธานี เขต 2</v>
      </c>
      <c r="C167" s="508" t="str">
        <f>+[2]ระบบการควบคุมฯ!C1219</f>
        <v>20004370010003112995</v>
      </c>
      <c r="D167" s="693">
        <f>+[2]ระบบการควบคุมฯ!F1219</f>
        <v>90000</v>
      </c>
      <c r="E167" s="693">
        <f>+[2]ระบบการควบคุมฯ!G1219+[2]ระบบการควบคุมฯ!H1219</f>
        <v>0</v>
      </c>
      <c r="F167" s="693">
        <f>+[2]ระบบการควบคุมฯ!I1219+[2]ระบบการควบคุมฯ!J1219</f>
        <v>0</v>
      </c>
      <c r="G167" s="756">
        <f>+[2]ระบบการควบคุมฯ!K1219+[2]ระบบการควบคุมฯ!L1219</f>
        <v>90000</v>
      </c>
      <c r="H167" s="737"/>
      <c r="I167" s="13"/>
      <c r="J167" s="693">
        <f>+D167-E167-G167</f>
        <v>0</v>
      </c>
      <c r="K167" s="819"/>
    </row>
    <row r="168" spans="1:11" ht="21" hidden="1" customHeight="1" x14ac:dyDescent="0.25">
      <c r="A168" s="831" t="str">
        <f>+[2]ระบบการควบคุมฯ!A1221</f>
        <v>1.6.1.2</v>
      </c>
      <c r="B168" s="832" t="str">
        <f>+[2]ระบบการควบคุมฯ!B1221</f>
        <v>พัดลม แบบโคจรติดผนัง ขนาดไม่น้อยกว่า 16 นิ้ว (400 มิลลิเมตร) เครื่องละ 1,000 บาท</v>
      </c>
      <c r="C168" s="827" t="s">
        <v>218</v>
      </c>
      <c r="D168" s="828">
        <f>+D169</f>
        <v>9000</v>
      </c>
      <c r="E168" s="828">
        <f t="shared" si="86"/>
        <v>0</v>
      </c>
      <c r="F168" s="828">
        <f t="shared" si="86"/>
        <v>0</v>
      </c>
      <c r="G168" s="828">
        <f t="shared" si="86"/>
        <v>9000</v>
      </c>
      <c r="H168" s="828">
        <f t="shared" si="86"/>
        <v>0</v>
      </c>
      <c r="I168" s="828">
        <f t="shared" si="86"/>
        <v>0</v>
      </c>
      <c r="J168" s="828">
        <f t="shared" si="86"/>
        <v>0</v>
      </c>
      <c r="K168" s="829"/>
    </row>
    <row r="169" spans="1:11" ht="21" hidden="1" customHeight="1" x14ac:dyDescent="0.25">
      <c r="A169" s="852" t="str">
        <f>+[2]ระบบการควบคุมฯ!A1222</f>
        <v>1)</v>
      </c>
      <c r="B169" s="773" t="str">
        <f>+[2]ระบบการควบคุมฯ!B1222</f>
        <v>สพป.ปทุมธานี เขต 2</v>
      </c>
      <c r="C169" s="853" t="str">
        <f>+[2]ระบบการควบคุมฯ!C1225</f>
        <v>20004370010003112997</v>
      </c>
      <c r="D169" s="693">
        <f>+[2]ระบบการควบคุมฯ!D1222</f>
        <v>9000</v>
      </c>
      <c r="E169" s="693">
        <f>+[2]ระบบการควบคุมฯ!G1222+[2]ระบบการควบคุมฯ!H1222</f>
        <v>0</v>
      </c>
      <c r="F169" s="693"/>
      <c r="G169" s="756">
        <f>+[2]ระบบการควบคุมฯ!K1222+[2]ระบบการควบคุมฯ!L1222</f>
        <v>9000</v>
      </c>
      <c r="H169" s="737"/>
      <c r="I169" s="13"/>
      <c r="J169" s="693">
        <f>+D169-E169-G169</f>
        <v>0</v>
      </c>
      <c r="K169" s="819"/>
    </row>
    <row r="170" spans="1:11" ht="21" hidden="1" customHeight="1" x14ac:dyDescent="0.25">
      <c r="A170" s="831" t="str">
        <f>+[2]ระบบการควบคุมฯ!A1223</f>
        <v>1.6.1.3</v>
      </c>
      <c r="B170" s="832" t="str">
        <f>+[2]ระบบการควบคุมฯ!B1223</f>
        <v xml:space="preserve">พัดลม แบบโคจรติดเพดาน ขนาดไม่น้อยกว่า 16 นิ้ว (400 มิลลิเมตร) </v>
      </c>
      <c r="C170" s="854" t="str">
        <f>+[2]ระบบการควบคุมฯ!C1223</f>
        <v xml:space="preserve">ศธ04002/ว47350 ลว. 27 ตค 68 โอนครั้งที่ 14 </v>
      </c>
      <c r="D170" s="828">
        <f>+D171</f>
        <v>1200</v>
      </c>
      <c r="E170" s="828">
        <f t="shared" si="86"/>
        <v>0</v>
      </c>
      <c r="F170" s="828">
        <f t="shared" si="86"/>
        <v>0</v>
      </c>
      <c r="G170" s="828">
        <f t="shared" si="86"/>
        <v>1200</v>
      </c>
      <c r="H170" s="828">
        <f t="shared" si="86"/>
        <v>0</v>
      </c>
      <c r="I170" s="828">
        <f t="shared" si="86"/>
        <v>0</v>
      </c>
      <c r="J170" s="828">
        <f t="shared" si="86"/>
        <v>0</v>
      </c>
      <c r="K170" s="829"/>
    </row>
    <row r="171" spans="1:11" ht="21" hidden="1" customHeight="1" x14ac:dyDescent="0.25">
      <c r="A171" s="852" t="str">
        <f>+[2]ระบบการควบคุมฯ!A1225</f>
        <v>1)</v>
      </c>
      <c r="B171" s="773" t="str">
        <f>+[2]ระบบการควบคุมฯ!B1225</f>
        <v>สพป.ปทุมธานี เขต 2</v>
      </c>
      <c r="C171" s="853" t="str">
        <f>+[2]ระบบการควบคุมฯ!C1225</f>
        <v>20004370010003112997</v>
      </c>
      <c r="D171" s="693">
        <f>+[2]ระบบการควบคุมฯ!D1225</f>
        <v>1200</v>
      </c>
      <c r="E171" s="693">
        <f>+[2]ระบบการควบคุมฯ!G1223+[2]ระบบการควบคุมฯ!H1223</f>
        <v>0</v>
      </c>
      <c r="F171" s="693">
        <f>+[2]ระบบการควบคุมฯ!I1223+[2]ระบบการควบคุมฯ!J1223</f>
        <v>0</v>
      </c>
      <c r="G171" s="756">
        <f>+[2]ระบบการควบคุมฯ!K1223+[2]ระบบการควบคุมฯ!L1223</f>
        <v>1200</v>
      </c>
      <c r="H171" s="737"/>
      <c r="I171" s="13"/>
      <c r="J171" s="693">
        <f>+D171-E171-G171</f>
        <v>0</v>
      </c>
      <c r="K171" s="819"/>
    </row>
    <row r="172" spans="1:11" ht="42" customHeight="1" x14ac:dyDescent="0.6">
      <c r="A172" s="855">
        <f>+[2]ระบบการควบคุมฯ!A1226</f>
        <v>0</v>
      </c>
      <c r="B172" s="848" t="str">
        <f>+[2]ระบบการควบคุมฯ!B1226</f>
        <v>ครุภัณฑ์โฆษณา 120604</v>
      </c>
      <c r="C172" s="849"/>
      <c r="D172" s="850">
        <f>+D173+D176</f>
        <v>198000</v>
      </c>
      <c r="E172" s="850">
        <f t="shared" ref="E172:J172" si="87">+E173+E176</f>
        <v>0</v>
      </c>
      <c r="F172" s="850">
        <f t="shared" si="87"/>
        <v>0</v>
      </c>
      <c r="G172" s="850">
        <f t="shared" si="87"/>
        <v>198000</v>
      </c>
      <c r="H172" s="850">
        <f t="shared" si="87"/>
        <v>0</v>
      </c>
      <c r="I172" s="850">
        <f t="shared" si="87"/>
        <v>0</v>
      </c>
      <c r="J172" s="850">
        <f t="shared" si="87"/>
        <v>0</v>
      </c>
      <c r="K172" s="851"/>
    </row>
    <row r="173" spans="1:11" ht="21" hidden="1" customHeight="1" x14ac:dyDescent="0.25">
      <c r="A173" s="831" t="str">
        <f>+[2]ระบบการควบคุมฯ!A1227</f>
        <v>1.6.1.4</v>
      </c>
      <c r="B173" s="832" t="str">
        <f>+[2]ระบบการควบคุมฯ!B1227</f>
        <v>โทรทัศน์ แอล อี ดี (LED TV) แบบ Smart TV ระดับความละเอียดจอภาพ 3840x2160 พิกเซล ขนาด 55 นิ้ว เครื่องละ 23,000 บาท</v>
      </c>
      <c r="C173" s="854" t="str">
        <f>+[2]ระบบการควบคุมฯ!C1227</f>
        <v xml:space="preserve">ศธ04002/ว47350 ลว. 27 ตค 68 โอนครั้งที่ 14 </v>
      </c>
      <c r="D173" s="828">
        <f>SUM(D174:D175)</f>
        <v>138000</v>
      </c>
      <c r="E173" s="828">
        <f t="shared" ref="E173:J173" si="88">SUM(E174:E175)</f>
        <v>0</v>
      </c>
      <c r="F173" s="828">
        <f t="shared" si="88"/>
        <v>0</v>
      </c>
      <c r="G173" s="828">
        <f t="shared" si="88"/>
        <v>138000</v>
      </c>
      <c r="H173" s="828">
        <f t="shared" si="88"/>
        <v>0</v>
      </c>
      <c r="I173" s="828">
        <f t="shared" si="88"/>
        <v>0</v>
      </c>
      <c r="J173" s="828">
        <f t="shared" si="88"/>
        <v>0</v>
      </c>
      <c r="K173" s="829"/>
    </row>
    <row r="174" spans="1:11" ht="21" hidden="1" customHeight="1" x14ac:dyDescent="0.25">
      <c r="A174" s="852" t="str">
        <f>+[2]ระบบการควบคุมฯ!A1229</f>
        <v>1)</v>
      </c>
      <c r="B174" s="773" t="str">
        <f>+[2]ระบบการควบคุมฯ!B1229</f>
        <v>โรงเรียนวัดเขียนเขต</v>
      </c>
      <c r="C174" s="773" t="str">
        <f>+[2]ระบบการควบคุมฯ!C1229</f>
        <v>20004370010003112991</v>
      </c>
      <c r="D174" s="856">
        <f>+[2]ระบบการควบคุมฯ!D1229</f>
        <v>92000</v>
      </c>
      <c r="E174" s="693">
        <f>+[2]ระบบการควบคุมฯ!G1229+[2]ระบบการควบคุมฯ!H1229</f>
        <v>0</v>
      </c>
      <c r="F174" s="693">
        <f>+[2]ระบบการควบคุมฯ!I1229+[2]ระบบการควบคุมฯ!J1229</f>
        <v>0</v>
      </c>
      <c r="G174" s="756">
        <f>+[2]ระบบการควบคุมฯ!K1229+[2]ระบบการควบคุมฯ!L1229</f>
        <v>92000</v>
      </c>
      <c r="H174" s="737"/>
      <c r="I174" s="13"/>
      <c r="J174" s="693">
        <f>+D174-E174-G174</f>
        <v>0</v>
      </c>
      <c r="K174" s="819"/>
    </row>
    <row r="175" spans="1:11" ht="21" hidden="1" customHeight="1" x14ac:dyDescent="0.25">
      <c r="A175" s="852" t="str">
        <f>+[2]ระบบการควบคุมฯ!A1230</f>
        <v>2)</v>
      </c>
      <c r="B175" s="773" t="str">
        <f>+[2]ระบบการควบคุมฯ!B1230</f>
        <v>โรงเรียนชุมชนเลิศพินิจพิทยาคม</v>
      </c>
      <c r="C175" s="773" t="str">
        <f>+[2]ระบบการควบคุมฯ!C1230</f>
        <v>20004370010003112992</v>
      </c>
      <c r="D175" s="856">
        <f>+[2]ระบบการควบคุมฯ!D1230</f>
        <v>46000</v>
      </c>
      <c r="E175" s="693">
        <f>+[2]ระบบการควบคุมฯ!G1230+[2]ระบบการควบคุมฯ!H1230</f>
        <v>0</v>
      </c>
      <c r="F175" s="693">
        <f>+[2]ระบบการควบคุมฯ!I1230+[2]ระบบการควบคุมฯ!J1230</f>
        <v>0</v>
      </c>
      <c r="G175" s="756">
        <f>+[2]ระบบการควบคุมฯ!K1230+[2]ระบบการควบคุมฯ!L1230</f>
        <v>46000</v>
      </c>
      <c r="H175" s="737"/>
      <c r="I175" s="13"/>
      <c r="J175" s="693">
        <f>+D175-E175-G175</f>
        <v>0</v>
      </c>
      <c r="K175" s="819"/>
    </row>
    <row r="176" spans="1:11" ht="21" hidden="1" customHeight="1" x14ac:dyDescent="0.25">
      <c r="A176" s="831" t="str">
        <f>+[2]ระบบการควบคุมฯ!A1232</f>
        <v>1.6.1.4</v>
      </c>
      <c r="B176" s="832" t="str">
        <f>+[2]ระบบการควบคุมฯ!B1232</f>
        <v>โทรทัศน์ แอล อี ดี (LED TV) แบบ Smart TV ระดับความละเอียดจอภาพ 3840x2160 พิกเซล ขนาด 65 นิ้ว เครื่องละ 30,000 บาท</v>
      </c>
      <c r="C176" s="854" t="str">
        <f>+[2]ระบบการควบคุมฯ!C1232</f>
        <v xml:space="preserve">ศธ04002/ว47350 ลว. 27 ตค 68 โอนครั้งที่ 14 </v>
      </c>
      <c r="D176" s="828">
        <f>SUM(D177)</f>
        <v>60000</v>
      </c>
      <c r="E176" s="828">
        <f t="shared" ref="E176:J176" si="89">SUM(E177)</f>
        <v>0</v>
      </c>
      <c r="F176" s="828">
        <f t="shared" si="89"/>
        <v>0</v>
      </c>
      <c r="G176" s="828">
        <f t="shared" si="89"/>
        <v>60000</v>
      </c>
      <c r="H176" s="828">
        <f t="shared" si="89"/>
        <v>0</v>
      </c>
      <c r="I176" s="828">
        <f t="shared" si="89"/>
        <v>0</v>
      </c>
      <c r="J176" s="828">
        <f t="shared" si="89"/>
        <v>0</v>
      </c>
      <c r="K176" s="829"/>
    </row>
    <row r="177" spans="1:11" ht="21" hidden="1" customHeight="1" x14ac:dyDescent="0.25">
      <c r="A177" s="852" t="str">
        <f>+[2]ระบบการควบคุมฯ!A1234</f>
        <v>1)</v>
      </c>
      <c r="B177" s="773" t="str">
        <f>+[2]ระบบการควบคุมฯ!B1234</f>
        <v>โรงเรียนวัดชัยมังคลาราม</v>
      </c>
      <c r="C177" s="773" t="str">
        <f>+[2]ระบบการควบคุมฯ!C1234</f>
        <v>20004370010003112993</v>
      </c>
      <c r="D177" s="773">
        <f>+[2]ระบบการควบคุมฯ!D1234</f>
        <v>60000</v>
      </c>
      <c r="E177" s="693">
        <f>+[2]ระบบการควบคุมฯ!G1234+[2]ระบบการควบคุมฯ!H1234</f>
        <v>0</v>
      </c>
      <c r="F177" s="693">
        <f>+[2]ระบบการควบคุมฯ!I1234+[2]ระบบการควบคุมฯ!J1234</f>
        <v>0</v>
      </c>
      <c r="G177" s="756">
        <f>+[2]ระบบการควบคุมฯ!K1234+[2]ระบบการควบคุมฯ!L1234</f>
        <v>60000</v>
      </c>
      <c r="H177" s="737"/>
      <c r="I177" s="13"/>
      <c r="J177" s="693">
        <f>+D177-E177-G177</f>
        <v>0</v>
      </c>
      <c r="K177" s="819"/>
    </row>
    <row r="178" spans="1:11" ht="21" hidden="1" customHeight="1" x14ac:dyDescent="0.6">
      <c r="A178" s="847">
        <f>+[2]ระบบการควบคุมฯ!A1235</f>
        <v>0</v>
      </c>
      <c r="B178" s="848" t="str">
        <f>+[2]ระบบการควบคุมฯ!B1235</f>
        <v>ครุภัณฑ์การศึกษา 120611</v>
      </c>
      <c r="C178" s="849"/>
      <c r="D178" s="850">
        <f>+D179+D181+D184</f>
        <v>15000</v>
      </c>
      <c r="E178" s="850">
        <f t="shared" ref="E178:J178" si="90">+E179+E181+E184</f>
        <v>0</v>
      </c>
      <c r="F178" s="850">
        <f t="shared" si="90"/>
        <v>0</v>
      </c>
      <c r="G178" s="850">
        <f t="shared" si="90"/>
        <v>15000</v>
      </c>
      <c r="H178" s="850">
        <f t="shared" si="90"/>
        <v>0</v>
      </c>
      <c r="I178" s="850">
        <f t="shared" si="90"/>
        <v>0</v>
      </c>
      <c r="J178" s="850">
        <f t="shared" si="90"/>
        <v>0</v>
      </c>
      <c r="K178" s="851">
        <f>+K179</f>
        <v>0</v>
      </c>
    </row>
    <row r="179" spans="1:11" ht="21" customHeight="1" x14ac:dyDescent="0.25">
      <c r="A179" s="831" t="str">
        <f>+[2]ระบบการควบคุมฯ!A1236</f>
        <v>1.6.2.2</v>
      </c>
      <c r="B179" s="832" t="str">
        <f>+[2]ระบบการควบคุมฯ!B1236</f>
        <v>โต๊ะเก้าอี้นักเรียน สำหรับนักเรียนประถมศึกษา ชุดละ 1,500 บาท</v>
      </c>
      <c r="C179" s="827" t="str">
        <f>+[2]ระบบการควบคุมฯ!C1236</f>
        <v xml:space="preserve">ศธ04002/ว47350 ลว. 27 ตค 68 โอนครั้งที่ 14 </v>
      </c>
      <c r="D179" s="828">
        <f>+D180</f>
        <v>15000</v>
      </c>
      <c r="E179" s="828">
        <f t="shared" ref="E179:J179" si="91">+E180</f>
        <v>0</v>
      </c>
      <c r="F179" s="828">
        <f t="shared" si="91"/>
        <v>0</v>
      </c>
      <c r="G179" s="828">
        <f t="shared" si="91"/>
        <v>15000</v>
      </c>
      <c r="H179" s="828">
        <f t="shared" si="91"/>
        <v>0</v>
      </c>
      <c r="I179" s="828">
        <f t="shared" si="91"/>
        <v>0</v>
      </c>
      <c r="J179" s="828">
        <f t="shared" si="91"/>
        <v>0</v>
      </c>
      <c r="K179" s="829"/>
    </row>
    <row r="180" spans="1:11" ht="21" customHeight="1" x14ac:dyDescent="0.25">
      <c r="A180" s="852" t="str">
        <f>+[2]ระบบการควบคุมฯ!A1237</f>
        <v>1)</v>
      </c>
      <c r="B180" s="773" t="str">
        <f>+[2]ระบบการควบคุมฯ!B1237</f>
        <v>โรงเรียนอยู่ประชานุเคราะห์</v>
      </c>
      <c r="C180" s="508" t="str">
        <f>+[2]ระบบการควบคุมฯ!C1237</f>
        <v>20004370010003112994</v>
      </c>
      <c r="D180" s="693">
        <f>+[2]ระบบการควบคุมฯ!F1237</f>
        <v>15000</v>
      </c>
      <c r="E180" s="693">
        <f>+[2]ระบบการควบคุมฯ!G1237+[2]ระบบการควบคุมฯ!H1237</f>
        <v>0</v>
      </c>
      <c r="F180" s="693">
        <f>+[2]ระบบการควบคุมฯ!I1237+[2]ระบบการควบคุมฯ!J1237</f>
        <v>0</v>
      </c>
      <c r="G180" s="756">
        <f>+[2]ระบบการควบคุมฯ!K1237+[2]ระบบการควบคุมฯ!L1237</f>
        <v>15000</v>
      </c>
      <c r="H180" s="737"/>
      <c r="I180" s="13"/>
      <c r="J180" s="693">
        <f>+D180-E180-G180</f>
        <v>0</v>
      </c>
      <c r="K180" s="819"/>
    </row>
    <row r="181" spans="1:11" ht="21" customHeight="1" x14ac:dyDescent="0.25">
      <c r="A181" s="831" t="s">
        <v>129</v>
      </c>
      <c r="B181" s="832"/>
      <c r="C181" s="827"/>
      <c r="D181" s="828">
        <f>+D182+D183</f>
        <v>0</v>
      </c>
      <c r="E181" s="828">
        <f t="shared" ref="E181:J181" si="92">+E182+E183</f>
        <v>0</v>
      </c>
      <c r="F181" s="828">
        <f t="shared" si="92"/>
        <v>0</v>
      </c>
      <c r="G181" s="828">
        <f t="shared" si="92"/>
        <v>0</v>
      </c>
      <c r="H181" s="828">
        <f t="shared" si="92"/>
        <v>0</v>
      </c>
      <c r="I181" s="828">
        <f t="shared" si="92"/>
        <v>0</v>
      </c>
      <c r="J181" s="828">
        <f t="shared" si="92"/>
        <v>0</v>
      </c>
      <c r="K181" s="829"/>
    </row>
    <row r="182" spans="1:11" ht="21" customHeight="1" x14ac:dyDescent="0.25">
      <c r="A182" s="852"/>
      <c r="B182" s="833"/>
      <c r="C182" s="506"/>
      <c r="D182" s="693"/>
      <c r="E182" s="722"/>
      <c r="F182" s="722"/>
      <c r="G182" s="729"/>
      <c r="H182" s="857"/>
      <c r="I182" s="858"/>
      <c r="J182" s="693"/>
      <c r="K182" s="819"/>
    </row>
    <row r="183" spans="1:11" ht="21" customHeight="1" x14ac:dyDescent="0.25">
      <c r="A183" s="852"/>
      <c r="B183" s="833"/>
      <c r="C183" s="506"/>
      <c r="D183" s="693"/>
      <c r="E183" s="722"/>
      <c r="F183" s="722"/>
      <c r="G183" s="729"/>
      <c r="H183" s="857"/>
      <c r="I183" s="858"/>
      <c r="J183" s="859"/>
      <c r="K183" s="819"/>
    </row>
    <row r="184" spans="1:11" ht="21" hidden="1" customHeight="1" x14ac:dyDescent="0.25">
      <c r="A184" s="831"/>
      <c r="B184" s="832"/>
      <c r="C184" s="827"/>
      <c r="D184" s="828">
        <f>+D185</f>
        <v>0</v>
      </c>
      <c r="E184" s="828">
        <f t="shared" ref="E184:J184" si="93">+E185</f>
        <v>0</v>
      </c>
      <c r="F184" s="828">
        <f t="shared" si="93"/>
        <v>0</v>
      </c>
      <c r="G184" s="828">
        <f t="shared" si="93"/>
        <v>0</v>
      </c>
      <c r="H184" s="828">
        <f t="shared" si="93"/>
        <v>0</v>
      </c>
      <c r="I184" s="828">
        <f t="shared" si="93"/>
        <v>0</v>
      </c>
      <c r="J184" s="828">
        <f t="shared" si="93"/>
        <v>0</v>
      </c>
      <c r="K184" s="829"/>
    </row>
    <row r="185" spans="1:11" ht="21" hidden="1" customHeight="1" x14ac:dyDescent="0.45">
      <c r="A185" s="852"/>
      <c r="B185" s="860"/>
      <c r="C185" s="506"/>
      <c r="D185" s="693"/>
      <c r="E185" s="721"/>
      <c r="F185" s="722"/>
      <c r="G185" s="723"/>
      <c r="H185" s="724"/>
      <c r="I185" s="725"/>
      <c r="J185" s="726">
        <f t="shared" ref="J185" si="94">D185-E185-F185-G185</f>
        <v>0</v>
      </c>
      <c r="K185" s="781"/>
    </row>
    <row r="186" spans="1:11" ht="21" hidden="1" customHeight="1" x14ac:dyDescent="0.45">
      <c r="A186" s="852"/>
      <c r="B186" s="860"/>
      <c r="C186" s="506"/>
      <c r="D186" s="693"/>
      <c r="E186" s="845"/>
      <c r="F186" s="722"/>
      <c r="G186" s="729"/>
      <c r="H186" s="724"/>
      <c r="I186" s="725"/>
      <c r="J186" s="726"/>
      <c r="K186" s="781"/>
    </row>
    <row r="187" spans="1:11" ht="21" hidden="1" customHeight="1" x14ac:dyDescent="0.25">
      <c r="A187" s="831" t="str">
        <f>+[2]ระบบการควบคุมฯ!A1639</f>
        <v>3.2.1</v>
      </c>
      <c r="B187" s="832" t="str">
        <f>+[2]ระบบการควบคุมฯ!B1639</f>
        <v xml:space="preserve">ค่าก่อสร้าง ปรับปรุงซ่อมแซมอาคารเรียน อาคารประกอบและสิ่งก่อสร้างอื่นที่ทรุดโทรมและประสบอุบัติภัย   </v>
      </c>
      <c r="C187" s="827" t="str">
        <f>+[2]ระบบการควบคุมฯ!C1639</f>
        <v>ศธ04002/ว3478 ลว.21 ส.ค.66 โอนครั้งที่ 782</v>
      </c>
      <c r="D187" s="828">
        <f>SUM(D188:D189)</f>
        <v>0</v>
      </c>
      <c r="E187" s="828">
        <f t="shared" ref="E187:J187" si="95">SUM(E188:E189)</f>
        <v>0</v>
      </c>
      <c r="F187" s="828">
        <f t="shared" si="95"/>
        <v>0</v>
      </c>
      <c r="G187" s="828">
        <f t="shared" si="95"/>
        <v>0</v>
      </c>
      <c r="H187" s="828">
        <f t="shared" si="95"/>
        <v>0</v>
      </c>
      <c r="I187" s="828">
        <f t="shared" si="95"/>
        <v>0</v>
      </c>
      <c r="J187" s="828">
        <f t="shared" si="95"/>
        <v>0</v>
      </c>
      <c r="K187" s="829"/>
    </row>
    <row r="188" spans="1:11" ht="21" hidden="1" customHeight="1" x14ac:dyDescent="0.6">
      <c r="A188" s="861" t="str">
        <f>+[2]ระบบการควบคุมฯ!A1640</f>
        <v>1)</v>
      </c>
      <c r="B188" s="862" t="str">
        <f>+[2]ระบบการควบคุมฯ!B1640</f>
        <v>โรงเรียนวัดพืชอุดม</v>
      </c>
      <c r="C188" s="863" t="str">
        <f>+[2]ระบบการควบคุมฯ!C1640</f>
        <v xml:space="preserve">20004 35000300 321ZZZZ </v>
      </c>
      <c r="D188" s="722">
        <f>+[2]ระบบการควบคุมฯ!D1640</f>
        <v>0</v>
      </c>
      <c r="E188" s="722">
        <f>+[2]ระบบการควบคุมฯ!G1640+[2]ระบบการควบคุมฯ!H1640</f>
        <v>0</v>
      </c>
      <c r="F188" s="722">
        <f>+[2]ระบบการควบคุมฯ!I1640+[2]ระบบการควบคุมฯ!J1640</f>
        <v>0</v>
      </c>
      <c r="G188" s="729">
        <f>+[2]ระบบการควบคุมฯ!K1640+[2]ระบบการควบคุมฯ!L1640</f>
        <v>0</v>
      </c>
      <c r="H188" s="864"/>
      <c r="I188" s="865"/>
      <c r="J188" s="722">
        <f>+D188-E188-F188-G188</f>
        <v>0</v>
      </c>
      <c r="K188" s="781"/>
    </row>
    <row r="189" spans="1:11" ht="21" hidden="1" customHeight="1" x14ac:dyDescent="0.6">
      <c r="A189" s="861" t="str">
        <f>+[2]ระบบการควบคุมฯ!A1641</f>
        <v>2)</v>
      </c>
      <c r="B189" s="862" t="str">
        <f>+[2]ระบบการควบคุมฯ!B1641</f>
        <v>โรงเรียนรวมราษฎร์สามัคคี</v>
      </c>
      <c r="C189" s="863" t="str">
        <f>+[2]ระบบการควบคุมฯ!C1641</f>
        <v xml:space="preserve">20004 35000300 321ZZZZ </v>
      </c>
      <c r="D189" s="722">
        <f>+[2]ระบบการควบคุมฯ!D1641</f>
        <v>0</v>
      </c>
      <c r="E189" s="722">
        <f>+[2]ระบบการควบคุมฯ!G1641+[2]ระบบการควบคุมฯ!H1641</f>
        <v>0</v>
      </c>
      <c r="F189" s="722">
        <f>+[2]ระบบการควบคุมฯ!I1641+[2]ระบบการควบคุมฯ!J1641</f>
        <v>0</v>
      </c>
      <c r="G189" s="729">
        <f>+[2]ระบบการควบคุมฯ!K1641+[2]ระบบการควบคุมฯ!L1641</f>
        <v>0</v>
      </c>
      <c r="H189" s="864"/>
      <c r="I189" s="865"/>
      <c r="J189" s="722">
        <f>+D189-E189-F189-G189</f>
        <v>0</v>
      </c>
      <c r="K189" s="781"/>
    </row>
    <row r="190" spans="1:11" ht="21" hidden="1" customHeight="1" x14ac:dyDescent="0.45">
      <c r="A190" s="866">
        <f>+[2]ระบบการควบคุมฯ!A1314</f>
        <v>1.7</v>
      </c>
      <c r="B190" s="867" t="str">
        <f>+[2]ระบบการควบคุมฯ!B1314</f>
        <v xml:space="preserve">กิจกรรมส่งเสริม สนับสนุนให้บุคคลได้รับสิทธิและโอกาสทางการศึกษาขั้นพื้นฐานอย่างทั่วถึงและเป็นธรรมสอดคล้องตามบริบท                </v>
      </c>
      <c r="C190" s="868" t="str">
        <f>+[2]ระบบการควบคุมฯ!C1314</f>
        <v>20004 69 52015 00000</v>
      </c>
      <c r="D190" s="869"/>
      <c r="E190" s="869"/>
      <c r="F190" s="869"/>
      <c r="G190" s="870"/>
      <c r="H190" s="871"/>
      <c r="I190" s="871"/>
      <c r="J190" s="869"/>
      <c r="K190" s="760"/>
    </row>
    <row r="191" spans="1:11" ht="63" hidden="1" customHeight="1" x14ac:dyDescent="0.45">
      <c r="A191" s="872">
        <f>+[2]ระบบการควบคุมฯ!A1315</f>
        <v>0</v>
      </c>
      <c r="B191" s="867" t="str">
        <f>+[2]ระบบการควบคุมฯ!B1315</f>
        <v xml:space="preserve"> งบดำเนินงาน 69112xx</v>
      </c>
      <c r="C191" s="868"/>
      <c r="D191" s="869"/>
      <c r="E191" s="869"/>
      <c r="F191" s="869"/>
      <c r="G191" s="870"/>
      <c r="H191" s="871"/>
      <c r="I191" s="871"/>
      <c r="J191" s="869"/>
      <c r="K191" s="760"/>
    </row>
    <row r="192" spans="1:11" ht="21" hidden="1" customHeight="1" x14ac:dyDescent="0.45">
      <c r="A192" s="866">
        <f>+[2]ระบบการควบคุมฯ!A1340</f>
        <v>1.8</v>
      </c>
      <c r="B192" s="867" t="str">
        <f>+[2]ระบบการควบคุมฯ!B1340</f>
        <v xml:space="preserve">กิจกรรมช่วยเหลือกลุ่มเป้าหมายทางสังคม  </v>
      </c>
      <c r="C192" s="868" t="str">
        <f>+[2]ระบบการควบคุมฯ!C1340</f>
        <v>20004 69 62408 00000</v>
      </c>
      <c r="D192" s="869"/>
      <c r="E192" s="869"/>
      <c r="F192" s="869"/>
      <c r="G192" s="870"/>
      <c r="H192" s="871"/>
      <c r="I192" s="871"/>
      <c r="J192" s="869"/>
      <c r="K192" s="760"/>
    </row>
    <row r="193" spans="1:11" ht="21" hidden="1" customHeight="1" x14ac:dyDescent="0.45">
      <c r="A193" s="861"/>
      <c r="B193" s="873"/>
      <c r="C193" s="863"/>
      <c r="D193" s="722"/>
      <c r="E193" s="722"/>
      <c r="F193" s="722"/>
      <c r="G193" s="729"/>
      <c r="H193" s="864"/>
      <c r="I193" s="865"/>
      <c r="J193" s="722"/>
      <c r="K193" s="781"/>
    </row>
    <row r="194" spans="1:11" ht="42" hidden="1" customHeight="1" x14ac:dyDescent="0.25">
      <c r="A194" s="209">
        <f>+[2]ระบบการควบคุมฯ!A1355</f>
        <v>1.9</v>
      </c>
      <c r="B194" s="210" t="str">
        <f>+[2]ระบบการควบคุมฯ!B1355</f>
        <v xml:space="preserve">กิจกรรมก่อสร้างปรับปรุง ซ่อมแซมอาคารเรียนและสิ่งก่อสร้างประกอบสำหรับโรงเรียนปกติ </v>
      </c>
      <c r="C194" s="504" t="str">
        <f>+[2]ระบบการควบคุมฯ!C1355</f>
        <v>20004  69 01056 00000</v>
      </c>
      <c r="D194" s="211">
        <f t="shared" ref="D194:J194" si="96">+D195</f>
        <v>18687700</v>
      </c>
      <c r="E194" s="211">
        <f t="shared" si="96"/>
        <v>0</v>
      </c>
      <c r="F194" s="211">
        <f t="shared" si="96"/>
        <v>0</v>
      </c>
      <c r="G194" s="211">
        <f t="shared" si="96"/>
        <v>18687695.41</v>
      </c>
      <c r="H194" s="211">
        <f t="shared" si="96"/>
        <v>0</v>
      </c>
      <c r="I194" s="211">
        <f t="shared" si="96"/>
        <v>0</v>
      </c>
      <c r="J194" s="211">
        <f t="shared" si="96"/>
        <v>4.5899999998509884</v>
      </c>
      <c r="K194" s="197"/>
    </row>
    <row r="195" spans="1:11" ht="21" hidden="1" customHeight="1" x14ac:dyDescent="0.6">
      <c r="A195" s="199"/>
      <c r="B195" s="874" t="str">
        <f>+[2]ระบบการควบคุมฯ!B1356</f>
        <v>ค่าที่ดินและสิ่งก่อสร้าง 6911320</v>
      </c>
      <c r="C195" s="503"/>
      <c r="D195" s="14">
        <f>+D196+D202+D243+D247+D254+D271+D274+D296</f>
        <v>18687700</v>
      </c>
      <c r="E195" s="14">
        <f t="shared" ref="E195:J195" si="97">+E196+E202+E243+E247+E254+E271+E274+E296</f>
        <v>0</v>
      </c>
      <c r="F195" s="14">
        <f t="shared" si="97"/>
        <v>0</v>
      </c>
      <c r="G195" s="14">
        <f t="shared" si="97"/>
        <v>18687695.41</v>
      </c>
      <c r="H195" s="14">
        <f t="shared" si="97"/>
        <v>0</v>
      </c>
      <c r="I195" s="14">
        <f t="shared" si="97"/>
        <v>0</v>
      </c>
      <c r="J195" s="14">
        <f t="shared" si="97"/>
        <v>4.5899999998509884</v>
      </c>
      <c r="K195" s="205"/>
    </row>
    <row r="196" spans="1:11" ht="21" hidden="1" customHeight="1" x14ac:dyDescent="0.25">
      <c r="A196" s="212" t="str">
        <f>+[2]ระบบการควบคุมฯ!A1357</f>
        <v>1.9.1</v>
      </c>
      <c r="B196" s="213" t="str">
        <f>+[2]ระบบการควบคุมฯ!B1357</f>
        <v xml:space="preserve">ปรับปรุงซ่อมแซมอาคารเรียนอาคารประกอบและสิ่งก่อสร้างอื่น 4 โรงเรียน </v>
      </c>
      <c r="C196" s="499" t="str">
        <f>+[2]ระบบการควบคุมฯ!C1357</f>
        <v>ศธ 04002/ว47118 ลว 21 ตค 67 ครั้งที่ 11</v>
      </c>
      <c r="D196" s="18">
        <f>SUM(D197:D201)</f>
        <v>1995000</v>
      </c>
      <c r="E196" s="18">
        <f t="shared" ref="E196:J196" si="98">SUM(E197:E201)</f>
        <v>0</v>
      </c>
      <c r="F196" s="18">
        <f t="shared" si="98"/>
        <v>0</v>
      </c>
      <c r="G196" s="18">
        <f t="shared" si="98"/>
        <v>1995000</v>
      </c>
      <c r="H196" s="18">
        <f t="shared" si="98"/>
        <v>0</v>
      </c>
      <c r="I196" s="18">
        <f t="shared" si="98"/>
        <v>0</v>
      </c>
      <c r="J196" s="18">
        <f t="shared" si="98"/>
        <v>0</v>
      </c>
      <c r="K196" s="198"/>
    </row>
    <row r="197" spans="1:11" ht="42" hidden="1" customHeight="1" x14ac:dyDescent="0.55000000000000004">
      <c r="A197" s="875" t="str">
        <f>+[2]ระบบการควบคุมฯ!A1358</f>
        <v>1)</v>
      </c>
      <c r="B197" s="738" t="str">
        <f>+[2]ระบบการควบคุมฯ!B1358</f>
        <v>โรงเรียนวัดลานนา</v>
      </c>
      <c r="C197" s="508" t="str">
        <f>+[2]ระบบการควบคุมฯ!C1358</f>
        <v>20004370010003212306</v>
      </c>
      <c r="D197" s="876">
        <f>+[2]ระบบการควบคุมฯ!D1358</f>
        <v>398000</v>
      </c>
      <c r="E197" s="721">
        <f>+[2]ระบบการควบคุมฯ!G1358+[2]ระบบการควบคุมฯ!H1358</f>
        <v>0</v>
      </c>
      <c r="F197" s="722">
        <f>+[2]ระบบการควบคุมฯ!I1358+[2]ระบบการควบคุมฯ!J1358</f>
        <v>0</v>
      </c>
      <c r="G197" s="723">
        <f>+[2]ระบบการควบคุมฯ!K1358+[2]ระบบการควบคุมฯ!L1358</f>
        <v>398000</v>
      </c>
      <c r="H197" s="724"/>
      <c r="I197" s="725"/>
      <c r="J197" s="726">
        <f t="shared" ref="J197:J242" si="99">D197-E197-F197-G197</f>
        <v>0</v>
      </c>
      <c r="K197" s="819"/>
    </row>
    <row r="198" spans="1:11" ht="21" hidden="1" customHeight="1" x14ac:dyDescent="0.55000000000000004">
      <c r="A198" s="875"/>
      <c r="B198" s="13" t="str">
        <f>+[2]ระบบการควบคุมฯ!B1359</f>
        <v>ผูกพัน 16 ธ.ค. 68</v>
      </c>
      <c r="C198" s="508">
        <f>+[2]ระบบการควบคุมฯ!C1359</f>
        <v>4100743313</v>
      </c>
      <c r="D198" s="693"/>
      <c r="E198" s="721"/>
      <c r="F198" s="722"/>
      <c r="G198" s="723"/>
      <c r="H198" s="724"/>
      <c r="I198" s="725"/>
      <c r="J198" s="726">
        <f t="shared" si="99"/>
        <v>0</v>
      </c>
      <c r="K198" s="819"/>
    </row>
    <row r="199" spans="1:11" ht="21" hidden="1" customHeight="1" x14ac:dyDescent="0.55000000000000004">
      <c r="A199" s="875" t="str">
        <f>+[2]ระบบการควบคุมฯ!A1360</f>
        <v>2)</v>
      </c>
      <c r="B199" s="13" t="str">
        <f>+[2]ระบบการควบคุมฯ!B1360</f>
        <v xml:space="preserve">โรงเรียนนิกรราษฎร์บูรณะ (เหราปัตย์อุทิศ) </v>
      </c>
      <c r="C199" s="508" t="str">
        <f>+[2]ระบบการควบคุมฯ!C1360</f>
        <v>20004370010003212307</v>
      </c>
      <c r="D199" s="876">
        <f>+[2]ระบบการควบคุมฯ!D1360</f>
        <v>184000</v>
      </c>
      <c r="E199" s="721">
        <f>+[2]ระบบการควบคุมฯ!G1360+[2]ระบบการควบคุมฯ!H1360</f>
        <v>0</v>
      </c>
      <c r="F199" s="722">
        <f>+[2]ระบบการควบคุมฯ!I1360+[2]ระบบการควบคุมฯ!J1360</f>
        <v>0</v>
      </c>
      <c r="G199" s="723">
        <f>+[2]ระบบการควบคุมฯ!K1360+[2]ระบบการควบคุมฯ!L1360</f>
        <v>184000</v>
      </c>
      <c r="H199" s="724"/>
      <c r="I199" s="725"/>
      <c r="J199" s="726">
        <f t="shared" si="99"/>
        <v>0</v>
      </c>
      <c r="K199" s="819"/>
    </row>
    <row r="200" spans="1:11" ht="21" hidden="1" customHeight="1" x14ac:dyDescent="0.6">
      <c r="A200" s="877" t="str">
        <f>+[2]ระบบการควบคุมฯ!A1361</f>
        <v>3)</v>
      </c>
      <c r="B200" s="13" t="str">
        <f>+[2]ระบบการควบคุมฯ!B1361</f>
        <v xml:space="preserve">โรงเรียนศาลาลอย </v>
      </c>
      <c r="C200" s="508" t="str">
        <f>+[2]ระบบการควบคุมฯ!C1361</f>
        <v>20004370010003212308</v>
      </c>
      <c r="D200" s="876">
        <f>+[2]ระบบการควบคุมฯ!D1361</f>
        <v>1152000</v>
      </c>
      <c r="E200" s="721">
        <f>+[2]ระบบการควบคุมฯ!G1361+[2]ระบบการควบคุมฯ!H1361</f>
        <v>0</v>
      </c>
      <c r="F200" s="722">
        <f>+[2]ระบบการควบคุมฯ!I1361+[2]ระบบการควบคุมฯ!J1361</f>
        <v>0</v>
      </c>
      <c r="G200" s="723">
        <f>+[2]ระบบการควบคุมฯ!K1361+[2]ระบบการควบคุมฯ!L1361</f>
        <v>1152000</v>
      </c>
      <c r="H200" s="724"/>
      <c r="I200" s="725"/>
      <c r="J200" s="726">
        <f t="shared" si="99"/>
        <v>0</v>
      </c>
      <c r="K200" s="819"/>
    </row>
    <row r="201" spans="1:11" ht="21" hidden="1" customHeight="1" x14ac:dyDescent="0.6">
      <c r="A201" s="877" t="str">
        <f>+[2]ระบบการควบคุมฯ!A1363</f>
        <v>4)</v>
      </c>
      <c r="B201" s="13" t="str">
        <f>+[2]ระบบการควบคุมฯ!B1363</f>
        <v>โรงเรียนวัดแสงมณี</v>
      </c>
      <c r="C201" s="508" t="str">
        <f>+[2]ระบบการควบคุมฯ!C1363</f>
        <v>20004370010003212309</v>
      </c>
      <c r="D201" s="876">
        <f>+[2]ระบบการควบคุมฯ!D1363</f>
        <v>261000</v>
      </c>
      <c r="E201" s="721">
        <f>+[2]ระบบการควบคุมฯ!G1363+[2]ระบบการควบคุมฯ!H1363</f>
        <v>0</v>
      </c>
      <c r="F201" s="722">
        <f>+[2]ระบบการควบคุมฯ!I1363+[2]ระบบการควบคุมฯ!J1363</f>
        <v>0</v>
      </c>
      <c r="G201" s="723">
        <f>+[2]ระบบการควบคุมฯ!K1363+[2]ระบบการควบคุมฯ!L1363</f>
        <v>261000</v>
      </c>
      <c r="H201" s="724"/>
      <c r="I201" s="725"/>
      <c r="J201" s="726">
        <f t="shared" si="99"/>
        <v>0</v>
      </c>
      <c r="K201" s="819"/>
    </row>
    <row r="202" spans="1:11" ht="21" hidden="1" customHeight="1" x14ac:dyDescent="0.25">
      <c r="A202" s="212" t="str">
        <f>+[2]ระบบการควบคุมฯ!A1364</f>
        <v>1.9.2</v>
      </c>
      <c r="B202" s="213" t="str">
        <f>+[2]ระบบการควบคุมฯ!B1364</f>
        <v xml:space="preserve">ปรับปรุงซ่อมแซมห้องน้ำห้องส้วม 2 โรงเรียน </v>
      </c>
      <c r="C202" s="499" t="str">
        <f>+[2]ระบบการควบคุมฯ!C1364</f>
        <v>ศธ 04002/ว5174 ลว 21 ตค 67 ครั้งที่ 4</v>
      </c>
      <c r="D202" s="18">
        <f>SUM(D203:D206)</f>
        <v>0</v>
      </c>
      <c r="E202" s="18">
        <f t="shared" ref="E202:J202" si="100">SUM(E203:E206)</f>
        <v>0</v>
      </c>
      <c r="F202" s="18">
        <f t="shared" si="100"/>
        <v>0</v>
      </c>
      <c r="G202" s="18">
        <f t="shared" si="100"/>
        <v>0</v>
      </c>
      <c r="H202" s="18">
        <f t="shared" si="100"/>
        <v>0</v>
      </c>
      <c r="I202" s="18">
        <f t="shared" si="100"/>
        <v>0</v>
      </c>
      <c r="J202" s="18">
        <f t="shared" si="100"/>
        <v>0</v>
      </c>
      <c r="K202" s="198"/>
    </row>
    <row r="203" spans="1:11" ht="21" hidden="1" customHeight="1" x14ac:dyDescent="0.25">
      <c r="A203" s="659" t="str">
        <f>+[2]ระบบการควบคุมฯ!A1365</f>
        <v>3)</v>
      </c>
      <c r="B203" s="738" t="str">
        <f>+[2]ระบบการควบคุมฯ!B1365</f>
        <v>โรงเรียนนิกรราษฎร์บูรณะ (เหราบัตย์อุทิศ)</v>
      </c>
      <c r="C203" s="508" t="str">
        <f>+[2]ระบบการควบคุมฯ!C1365</f>
        <v>20004370010003213244</v>
      </c>
      <c r="D203" s="876">
        <f>+[2]ระบบการควบคุมฯ!D1365</f>
        <v>0</v>
      </c>
      <c r="E203" s="721">
        <f>+[2]ระบบการควบคุมฯ!G1365+[2]ระบบการควบคุมฯ!H1365</f>
        <v>0</v>
      </c>
      <c r="F203" s="722">
        <f>+[2]ระบบการควบคุมฯ!I1365+[2]ระบบการควบคุมฯ!J1365</f>
        <v>0</v>
      </c>
      <c r="G203" s="723">
        <f>+[2]ระบบการควบคุมฯ!K1365+[2]ระบบการควบคุมฯ!L1365</f>
        <v>0</v>
      </c>
      <c r="H203" s="724"/>
      <c r="I203" s="725"/>
      <c r="J203" s="726">
        <f t="shared" si="99"/>
        <v>0</v>
      </c>
      <c r="K203" s="819"/>
    </row>
    <row r="204" spans="1:11" ht="21" hidden="1" customHeight="1" x14ac:dyDescent="0.25">
      <c r="A204" s="659"/>
      <c r="B204" s="738">
        <f>+[2]ระบบการควบคุมฯ!B1366</f>
        <v>0</v>
      </c>
      <c r="C204" s="508">
        <f>+[2]ระบบการควบคุมฯ!C1366</f>
        <v>0</v>
      </c>
      <c r="D204" s="693"/>
      <c r="E204" s="721"/>
      <c r="F204" s="722"/>
      <c r="G204" s="723"/>
      <c r="H204" s="724"/>
      <c r="I204" s="725"/>
      <c r="J204" s="726">
        <f t="shared" si="99"/>
        <v>0</v>
      </c>
      <c r="K204" s="819"/>
    </row>
    <row r="205" spans="1:11" ht="21" hidden="1" customHeight="1" x14ac:dyDescent="0.25">
      <c r="A205" s="659" t="str">
        <f>+[2]ระบบการควบคุมฯ!A1367</f>
        <v>4)</v>
      </c>
      <c r="B205" s="738" t="str">
        <f>+[2]ระบบการควบคุมฯ!B1367</f>
        <v>โรงเรียนวัดนพรัตนาราม</v>
      </c>
      <c r="C205" s="508" t="str">
        <f>+[2]ระบบการควบคุมฯ!C1367</f>
        <v>20004370010003213243</v>
      </c>
      <c r="D205" s="876">
        <f>+[2]ระบบการควบคุมฯ!D1367</f>
        <v>0</v>
      </c>
      <c r="E205" s="721">
        <f>+[2]ระบบการควบคุมฯ!G1367+[2]ระบบการควบคุมฯ!H1367</f>
        <v>0</v>
      </c>
      <c r="F205" s="722">
        <f>+[2]ระบบการควบคุมฯ!I1367+[2]ระบบการควบคุมฯ!J1367</f>
        <v>0</v>
      </c>
      <c r="G205" s="723">
        <f>+[2]ระบบการควบคุมฯ!K1367+[2]ระบบการควบคุมฯ!L1367</f>
        <v>0</v>
      </c>
      <c r="H205" s="724"/>
      <c r="I205" s="725"/>
      <c r="J205" s="726">
        <f t="shared" si="99"/>
        <v>0</v>
      </c>
      <c r="K205" s="819"/>
    </row>
    <row r="206" spans="1:11" ht="21" hidden="1" customHeight="1" x14ac:dyDescent="0.25">
      <c r="A206" s="659"/>
      <c r="B206" s="738" t="str">
        <f>+[2]ระบบการควบคุมฯ!B1368</f>
        <v>ครบ 26 มค 68</v>
      </c>
      <c r="C206" s="508">
        <f>+[2]ระบบการควบคุมฯ!C1368</f>
        <v>45988</v>
      </c>
      <c r="D206" s="693"/>
      <c r="E206" s="721"/>
      <c r="F206" s="722"/>
      <c r="G206" s="723"/>
      <c r="H206" s="724"/>
      <c r="I206" s="725"/>
      <c r="J206" s="726">
        <f t="shared" si="99"/>
        <v>0</v>
      </c>
      <c r="K206" s="819"/>
    </row>
    <row r="207" spans="1:11" ht="21" hidden="1" customHeight="1" x14ac:dyDescent="0.25">
      <c r="A207" s="659" t="str">
        <f>+[2]ระบบการควบคุมฯ!A1370</f>
        <v>5)</v>
      </c>
      <c r="B207" s="738" t="str">
        <f>+[2]ระบบการควบคุมฯ!B1370</f>
        <v>วัดกลางคลองสี่</v>
      </c>
      <c r="C207" s="508" t="str">
        <f>+[2]ระบบการควบคุมฯ!C1370</f>
        <v>20004350002003214513</v>
      </c>
      <c r="D207" s="693"/>
      <c r="E207" s="721"/>
      <c r="F207" s="722"/>
      <c r="G207" s="723"/>
      <c r="H207" s="724"/>
      <c r="I207" s="725"/>
      <c r="J207" s="726">
        <f t="shared" si="99"/>
        <v>0</v>
      </c>
      <c r="K207" s="819"/>
    </row>
    <row r="208" spans="1:11" ht="42" hidden="1" customHeight="1" x14ac:dyDescent="0.25">
      <c r="A208" s="659"/>
      <c r="B208" s="738" t="str">
        <f>+[2]ระบบการควบคุมฯ!B1371</f>
        <v>ครบ 15 มิย 67</v>
      </c>
      <c r="C208" s="508">
        <f>+[2]ระบบการควบคุมฯ!C1371</f>
        <v>4100396155</v>
      </c>
      <c r="D208" s="693"/>
      <c r="E208" s="721"/>
      <c r="F208" s="722"/>
      <c r="G208" s="723"/>
      <c r="H208" s="724"/>
      <c r="I208" s="725"/>
      <c r="J208" s="726">
        <f t="shared" si="99"/>
        <v>0</v>
      </c>
      <c r="K208" s="819"/>
    </row>
    <row r="209" spans="1:11" ht="21" hidden="1" customHeight="1" x14ac:dyDescent="0.25">
      <c r="A209" s="659" t="str">
        <f>+[2]ระบบการควบคุมฯ!A1372</f>
        <v>6)</v>
      </c>
      <c r="B209" s="738" t="str">
        <f>+[2]ระบบการควบคุมฯ!B1372</f>
        <v>วัดนิเทศน์</v>
      </c>
      <c r="C209" s="508" t="str">
        <f>+[2]ระบบการควบคุมฯ!C1372</f>
        <v>20004350002003214514</v>
      </c>
      <c r="D209" s="693"/>
      <c r="E209" s="721"/>
      <c r="F209" s="722"/>
      <c r="G209" s="723"/>
      <c r="H209" s="724"/>
      <c r="I209" s="725"/>
      <c r="J209" s="726">
        <f t="shared" si="99"/>
        <v>0</v>
      </c>
      <c r="K209" s="819"/>
    </row>
    <row r="210" spans="1:11" ht="21" hidden="1" customHeight="1" x14ac:dyDescent="0.25">
      <c r="A210" s="659"/>
      <c r="B210" s="738" t="str">
        <f>+[2]ระบบการควบคุมฯ!B1373</f>
        <v>ครบ 27 สค 67</v>
      </c>
      <c r="C210" s="508">
        <f>+[2]ระบบการควบคุมฯ!C1373</f>
        <v>4100402151</v>
      </c>
      <c r="D210" s="693"/>
      <c r="E210" s="721"/>
      <c r="F210" s="722"/>
      <c r="G210" s="723"/>
      <c r="H210" s="724"/>
      <c r="I210" s="725"/>
      <c r="J210" s="726">
        <f t="shared" si="99"/>
        <v>0</v>
      </c>
      <c r="K210" s="819"/>
    </row>
    <row r="211" spans="1:11" ht="21" hidden="1" customHeight="1" x14ac:dyDescent="0.25">
      <c r="A211" s="659"/>
      <c r="B211" s="738" t="str">
        <f>+[2]ระบบการควบคุมฯ!B1374</f>
        <v>ผูกพัน งวด 1 222,000 บาท</v>
      </c>
      <c r="C211" s="508">
        <f>+[2]ระบบการควบคุมฯ!C1374</f>
        <v>0</v>
      </c>
      <c r="D211" s="693"/>
      <c r="E211" s="721"/>
      <c r="F211" s="722"/>
      <c r="G211" s="723"/>
      <c r="H211" s="724"/>
      <c r="I211" s="725"/>
      <c r="J211" s="726">
        <f t="shared" si="99"/>
        <v>0</v>
      </c>
      <c r="K211" s="819"/>
    </row>
    <row r="212" spans="1:11" ht="21" hidden="1" customHeight="1" x14ac:dyDescent="0.25">
      <c r="A212" s="659"/>
      <c r="B212" s="738" t="str">
        <f>+[2]ระบบการควบคุมฯ!B1375</f>
        <v>งวด 2 518,000 บาท</v>
      </c>
      <c r="C212" s="508">
        <f>+[2]ระบบการควบคุมฯ!C1375</f>
        <v>0</v>
      </c>
      <c r="D212" s="693"/>
      <c r="E212" s="721"/>
      <c r="F212" s="722"/>
      <c r="G212" s="723"/>
      <c r="H212" s="724"/>
      <c r="I212" s="725"/>
      <c r="J212" s="726">
        <f t="shared" si="99"/>
        <v>0</v>
      </c>
      <c r="K212" s="819"/>
    </row>
    <row r="213" spans="1:11" ht="21" hidden="1" customHeight="1" x14ac:dyDescent="0.25">
      <c r="A213" s="659" t="str">
        <f>+[2]ระบบการควบคุมฯ!A1377</f>
        <v>7)</v>
      </c>
      <c r="B213" s="738" t="str">
        <f>+[2]ระบบการควบคุมฯ!B1377</f>
        <v>วัดประชุมราษฏร์</v>
      </c>
      <c r="C213" s="508" t="str">
        <f>+[2]ระบบการควบคุมฯ!C1377</f>
        <v>20004350002003214515</v>
      </c>
      <c r="D213" s="693"/>
      <c r="E213" s="721"/>
      <c r="F213" s="722"/>
      <c r="G213" s="723"/>
      <c r="H213" s="724"/>
      <c r="I213" s="725"/>
      <c r="J213" s="726">
        <f t="shared" si="99"/>
        <v>0</v>
      </c>
      <c r="K213" s="819"/>
    </row>
    <row r="214" spans="1:11" ht="21" hidden="1" customHeight="1" x14ac:dyDescent="0.25">
      <c r="A214" s="659"/>
      <c r="B214" s="738" t="str">
        <f>+[2]ระบบการควบคุมฯ!B1375</f>
        <v>งวด 2 518,000 บาท</v>
      </c>
      <c r="C214" s="508">
        <f>+[2]ระบบการควบคุมฯ!C1375</f>
        <v>0</v>
      </c>
      <c r="D214" s="693"/>
      <c r="E214" s="721"/>
      <c r="F214" s="722"/>
      <c r="G214" s="723"/>
      <c r="H214" s="724"/>
      <c r="I214" s="725"/>
      <c r="J214" s="726">
        <f t="shared" si="99"/>
        <v>0</v>
      </c>
      <c r="K214" s="819"/>
    </row>
    <row r="215" spans="1:11" ht="21" hidden="1" customHeight="1" x14ac:dyDescent="0.25">
      <c r="A215" s="659" t="str">
        <f>+[2]ระบบการควบคุมฯ!A1379</f>
        <v>8)</v>
      </c>
      <c r="B215" s="738" t="str">
        <f>+[2]ระบบการควบคุมฯ!B1379</f>
        <v>วัดประยูรธรรมาราม</v>
      </c>
      <c r="C215" s="508" t="str">
        <f>+[2]ระบบการควบคุมฯ!C1379</f>
        <v>20004350002003214516</v>
      </c>
      <c r="D215" s="693"/>
      <c r="E215" s="721"/>
      <c r="F215" s="722"/>
      <c r="G215" s="723"/>
      <c r="H215" s="724"/>
      <c r="I215" s="725"/>
      <c r="J215" s="726">
        <f t="shared" si="99"/>
        <v>0</v>
      </c>
      <c r="K215" s="819"/>
    </row>
    <row r="216" spans="1:11" ht="21" hidden="1" customHeight="1" x14ac:dyDescent="0.25">
      <c r="A216" s="659"/>
      <c r="B216" s="738" t="str">
        <f>+[2]ระบบการควบคุมฯ!B1378</f>
        <v>ครบ 19 มิย 67</v>
      </c>
      <c r="C216" s="508">
        <f>+[2]ระบบการควบคุมฯ!C1378</f>
        <v>4100395245</v>
      </c>
      <c r="D216" s="693"/>
      <c r="E216" s="721"/>
      <c r="F216" s="722"/>
      <c r="G216" s="723"/>
      <c r="H216" s="724"/>
      <c r="I216" s="725"/>
      <c r="J216" s="726">
        <f t="shared" si="99"/>
        <v>0</v>
      </c>
      <c r="K216" s="819"/>
    </row>
    <row r="217" spans="1:11" ht="21" hidden="1" customHeight="1" x14ac:dyDescent="0.25">
      <c r="A217" s="659" t="str">
        <f>+[2]ระบบการควบคุมฯ!A1381</f>
        <v>9)</v>
      </c>
      <c r="B217" s="738" t="str">
        <f>+[2]ระบบการควบคุมฯ!B1381</f>
        <v>วัดลานนา</v>
      </c>
      <c r="C217" s="508" t="str">
        <f>+[2]ระบบการควบคุมฯ!C1381</f>
        <v>20004350002003214517</v>
      </c>
      <c r="D217" s="693"/>
      <c r="E217" s="721"/>
      <c r="F217" s="722"/>
      <c r="G217" s="723"/>
      <c r="H217" s="724"/>
      <c r="I217" s="725"/>
      <c r="J217" s="726">
        <f t="shared" si="99"/>
        <v>0</v>
      </c>
      <c r="K217" s="819"/>
    </row>
    <row r="218" spans="1:11" ht="21" hidden="1" customHeight="1" x14ac:dyDescent="0.25">
      <c r="A218" s="659"/>
      <c r="B218" s="738" t="str">
        <f>+[2]ระบบการควบคุมฯ!B1380</f>
        <v>ครบ 26 มิย 67</v>
      </c>
      <c r="C218" s="508">
        <f>+[2]ระบบการควบคุมฯ!C1380</f>
        <v>4100397176</v>
      </c>
      <c r="D218" s="693"/>
      <c r="E218" s="721"/>
      <c r="F218" s="722"/>
      <c r="G218" s="723"/>
      <c r="H218" s="724"/>
      <c r="I218" s="725"/>
      <c r="J218" s="726">
        <f t="shared" si="99"/>
        <v>0</v>
      </c>
      <c r="K218" s="819"/>
    </row>
    <row r="219" spans="1:11" ht="21" hidden="1" customHeight="1" x14ac:dyDescent="0.25">
      <c r="A219" s="659" t="str">
        <f>+[2]ระบบการควบคุมฯ!A1383</f>
        <v>10)</v>
      </c>
      <c r="B219" s="738" t="str">
        <f>+[2]ระบบการควบคุมฯ!B1383</f>
        <v>วัดอดิศร</v>
      </c>
      <c r="C219" s="508" t="str">
        <f>+[2]ระบบการควบคุมฯ!C1383</f>
        <v>20004350002003214518</v>
      </c>
      <c r="D219" s="693"/>
      <c r="E219" s="721"/>
      <c r="F219" s="722"/>
      <c r="G219" s="723"/>
      <c r="H219" s="724"/>
      <c r="I219" s="725"/>
      <c r="J219" s="726">
        <f t="shared" si="99"/>
        <v>0</v>
      </c>
      <c r="K219" s="819"/>
    </row>
    <row r="220" spans="1:11" ht="21" hidden="1" customHeight="1" x14ac:dyDescent="0.25">
      <c r="A220" s="659"/>
      <c r="B220" s="738" t="str">
        <f>+[2]ระบบการควบคุมฯ!B1382</f>
        <v>ครบ 19 มิ.ย.67</v>
      </c>
      <c r="C220" s="508" t="str">
        <f>+[2]ระบบการควบคุมฯ!C1382</f>
        <v>ครบ 19 มิย 67</v>
      </c>
      <c r="D220" s="693"/>
      <c r="E220" s="721"/>
      <c r="F220" s="722"/>
      <c r="G220" s="723"/>
      <c r="H220" s="724"/>
      <c r="I220" s="725"/>
      <c r="J220" s="726">
        <f t="shared" si="99"/>
        <v>0</v>
      </c>
      <c r="K220" s="819"/>
    </row>
    <row r="221" spans="1:11" ht="21" hidden="1" customHeight="1" x14ac:dyDescent="0.25">
      <c r="A221" s="659" t="str">
        <f>+[2]ระบบการควบคุมฯ!A1385</f>
        <v>11)</v>
      </c>
      <c r="B221" s="738" t="str">
        <f>+[2]ระบบการควบคุมฯ!B1385</f>
        <v>สหราษฎร์บํารุง</v>
      </c>
      <c r="C221" s="508" t="str">
        <f>+[2]ระบบการควบคุมฯ!C1385</f>
        <v>20004350002003214519</v>
      </c>
      <c r="D221" s="693"/>
      <c r="E221" s="721"/>
      <c r="F221" s="722"/>
      <c r="G221" s="723"/>
      <c r="H221" s="724"/>
      <c r="I221" s="725"/>
      <c r="J221" s="726">
        <f t="shared" si="99"/>
        <v>0</v>
      </c>
      <c r="K221" s="819"/>
    </row>
    <row r="222" spans="1:11" ht="21" hidden="1" customHeight="1" x14ac:dyDescent="0.25">
      <c r="A222" s="659"/>
      <c r="B222" s="738" t="str">
        <f>+[2]ระบบการควบคุมฯ!B1384</f>
        <v>ครบ 26 กค 67</v>
      </c>
      <c r="C222" s="508" t="str">
        <f>+[2]ระบบการควบคุมฯ!C1384</f>
        <v>4100393861</v>
      </c>
      <c r="D222" s="693"/>
      <c r="E222" s="721"/>
      <c r="F222" s="722"/>
      <c r="G222" s="723"/>
      <c r="H222" s="724"/>
      <c r="I222" s="725"/>
      <c r="J222" s="726">
        <f t="shared" si="99"/>
        <v>0</v>
      </c>
      <c r="K222" s="819"/>
    </row>
    <row r="223" spans="1:11" ht="21" hidden="1" customHeight="1" x14ac:dyDescent="0.25">
      <c r="A223" s="659" t="str">
        <f>+[2]ระบบการควบคุมฯ!A1387</f>
        <v>12)</v>
      </c>
      <c r="B223" s="738" t="str">
        <f>+[2]ระบบการควบคุมฯ!B1387</f>
        <v>คลอง 11 ศาลาครุ (เทียมอุปถัมภ์)</v>
      </c>
      <c r="C223" s="508" t="str">
        <f>+[2]ระบบการควบคุมฯ!C1387</f>
        <v>20004350002003214520</v>
      </c>
      <c r="D223" s="693"/>
      <c r="E223" s="721"/>
      <c r="F223" s="722"/>
      <c r="G223" s="723"/>
      <c r="H223" s="724"/>
      <c r="I223" s="725"/>
      <c r="J223" s="726">
        <f t="shared" si="99"/>
        <v>0</v>
      </c>
      <c r="K223" s="819"/>
    </row>
    <row r="224" spans="1:11" ht="21" hidden="1" customHeight="1" x14ac:dyDescent="0.25">
      <c r="A224" s="659"/>
      <c r="B224" s="738" t="str">
        <f>+[2]ระบบการควบคุมฯ!B1386</f>
        <v>ครบ 14 มิย 67</v>
      </c>
      <c r="C224" s="508" t="str">
        <f>+[2]ระบบการควบคุมฯ!C1386</f>
        <v>4100394897</v>
      </c>
      <c r="D224" s="693"/>
      <c r="E224" s="721"/>
      <c r="F224" s="722"/>
      <c r="G224" s="723"/>
      <c r="H224" s="724"/>
      <c r="I224" s="725"/>
      <c r="J224" s="726">
        <f t="shared" si="99"/>
        <v>0</v>
      </c>
      <c r="K224" s="819"/>
    </row>
    <row r="225" spans="1:11" ht="294" hidden="1" customHeight="1" x14ac:dyDescent="0.25">
      <c r="A225" s="659" t="str">
        <f>+[2]ระบบการควบคุมฯ!A1389</f>
        <v>13)</v>
      </c>
      <c r="B225" s="738" t="str">
        <f>+[2]ระบบการควบคุมฯ!B1389</f>
        <v>คลองสิบสามผิวศรีราษฏร์บำรุง</v>
      </c>
      <c r="C225" s="508" t="str">
        <f>+[2]ระบบการควบคุมฯ!C1389</f>
        <v>20004350002003214521</v>
      </c>
      <c r="D225" s="693"/>
      <c r="E225" s="721"/>
      <c r="F225" s="722"/>
      <c r="G225" s="723"/>
      <c r="H225" s="724"/>
      <c r="I225" s="725"/>
      <c r="J225" s="726">
        <f t="shared" si="99"/>
        <v>0</v>
      </c>
      <c r="K225" s="819"/>
    </row>
    <row r="226" spans="1:11" ht="21" hidden="1" customHeight="1" x14ac:dyDescent="0.25">
      <c r="A226" s="659"/>
      <c r="B226" s="738" t="str">
        <f>+[2]ระบบการควบคุมฯ!B1388</f>
        <v>ครบ 15 กค 67</v>
      </c>
      <c r="C226" s="508" t="str">
        <f>+[2]ระบบการควบคุมฯ!C1388</f>
        <v>4100398138</v>
      </c>
      <c r="D226" s="693"/>
      <c r="E226" s="721"/>
      <c r="F226" s="722"/>
      <c r="G226" s="723"/>
      <c r="H226" s="724"/>
      <c r="I226" s="725"/>
      <c r="J226" s="726">
        <f t="shared" si="99"/>
        <v>0</v>
      </c>
      <c r="K226" s="819"/>
    </row>
    <row r="227" spans="1:11" ht="21" hidden="1" customHeight="1" x14ac:dyDescent="0.25">
      <c r="A227" s="659" t="str">
        <f>+[2]ระบบการควบคุมฯ!A1392</f>
        <v>14)</v>
      </c>
      <c r="B227" s="738" t="str">
        <f>+[2]ระบบการควบคุมฯ!B1392</f>
        <v>วัดเจริญบุญ</v>
      </c>
      <c r="C227" s="508" t="str">
        <f>+[2]ระบบการควบคุมฯ!C1392</f>
        <v>20004350002003214522</v>
      </c>
      <c r="D227" s="693"/>
      <c r="E227" s="721"/>
      <c r="F227" s="722"/>
      <c r="G227" s="723"/>
      <c r="H227" s="724"/>
      <c r="I227" s="725"/>
      <c r="J227" s="726">
        <f t="shared" si="99"/>
        <v>0</v>
      </c>
      <c r="K227" s="819"/>
    </row>
    <row r="228" spans="1:11" ht="21" hidden="1" customHeight="1" x14ac:dyDescent="0.25">
      <c r="A228" s="659"/>
      <c r="B228" s="738" t="str">
        <f>+[2]ระบบการควบคุมฯ!B1393</f>
        <v>ครบ 17 กค 67</v>
      </c>
      <c r="C228" s="508" t="str">
        <f>+[2]ระบบการควบคุมฯ!C1393</f>
        <v>4100396212</v>
      </c>
      <c r="D228" s="693"/>
      <c r="E228" s="721"/>
      <c r="F228" s="722"/>
      <c r="G228" s="723"/>
      <c r="H228" s="724"/>
      <c r="I228" s="725"/>
      <c r="J228" s="726">
        <f t="shared" si="99"/>
        <v>0</v>
      </c>
      <c r="K228" s="819"/>
    </row>
    <row r="229" spans="1:11" ht="21" hidden="1" customHeight="1" x14ac:dyDescent="0.25">
      <c r="A229" s="659" t="str">
        <f>+[2]ระบบการควบคุมฯ!A1394</f>
        <v>15)</v>
      </c>
      <c r="B229" s="738" t="str">
        <f>+[2]ระบบการควบคุมฯ!B1394</f>
        <v>วัดนพรัตนาราม</v>
      </c>
      <c r="C229" s="508" t="str">
        <f>+[2]ระบบการควบคุมฯ!C1394</f>
        <v>20004350002003214523</v>
      </c>
      <c r="D229" s="876">
        <f>+[2]ระบบการควบคุมฯ!D1394</f>
        <v>0</v>
      </c>
      <c r="E229" s="721">
        <f>+[2]ระบบการควบคุมฯ!G1389+[2]ระบบการควบคุมฯ!H1389</f>
        <v>0</v>
      </c>
      <c r="F229" s="722">
        <f>+[2]ระบบการควบคุมฯ!I1389+[2]ระบบการควบคุมฯ!J1389</f>
        <v>0</v>
      </c>
      <c r="G229" s="723">
        <f>+[2]ระบบการควบคุมฯ!K1389+[2]ระบบการควบคุมฯ!L1389</f>
        <v>0</v>
      </c>
      <c r="H229" s="724"/>
      <c r="I229" s="725"/>
      <c r="J229" s="726">
        <f t="shared" si="99"/>
        <v>0</v>
      </c>
      <c r="K229" s="819"/>
    </row>
    <row r="230" spans="1:11" ht="21" hidden="1" customHeight="1" x14ac:dyDescent="0.25">
      <c r="A230" s="659"/>
      <c r="B230" s="878" t="str">
        <f>+[2]ระบบการควบคุมฯ!B1395</f>
        <v>งวด 1  174,000 บาท ครบ 16 กค 67</v>
      </c>
      <c r="C230" s="879">
        <f>+[2]ระบบการควบคุมฯ!C1395</f>
        <v>4100426445</v>
      </c>
      <c r="D230" s="693"/>
      <c r="E230" s="721"/>
      <c r="F230" s="722"/>
      <c r="G230" s="723"/>
      <c r="H230" s="724"/>
      <c r="I230" s="725"/>
      <c r="J230" s="726">
        <f t="shared" si="99"/>
        <v>0</v>
      </c>
      <c r="K230" s="819"/>
    </row>
    <row r="231" spans="1:11" ht="21" hidden="1" customHeight="1" x14ac:dyDescent="0.25">
      <c r="A231" s="659"/>
      <c r="B231" s="878" t="str">
        <f>+[2]ระบบการควบคุมฯ!B1396</f>
        <v>งวด 2 406,000 ครบ 14 กย 67</v>
      </c>
      <c r="C231" s="880"/>
      <c r="D231" s="693"/>
      <c r="E231" s="721"/>
      <c r="F231" s="722"/>
      <c r="G231" s="723"/>
      <c r="H231" s="724"/>
      <c r="I231" s="725"/>
      <c r="J231" s="726"/>
      <c r="K231" s="819"/>
    </row>
    <row r="232" spans="1:11" ht="21" hidden="1" customHeight="1" x14ac:dyDescent="0.25">
      <c r="A232" s="659" t="str">
        <f>+[2]ระบบการควบคุมฯ!A1398</f>
        <v>16)</v>
      </c>
      <c r="B232" s="738" t="str">
        <f>+[2]ระบบการควบคุมฯ!B1398</f>
        <v>วัดพวงแก้ว</v>
      </c>
      <c r="C232" s="508" t="str">
        <f>+[2]ระบบการควบคุมฯ!C1398</f>
        <v>20004350002003214524</v>
      </c>
      <c r="D232" s="693"/>
      <c r="E232" s="721"/>
      <c r="F232" s="722"/>
      <c r="G232" s="723"/>
      <c r="H232" s="724"/>
      <c r="I232" s="725"/>
      <c r="J232" s="726">
        <f t="shared" si="99"/>
        <v>0</v>
      </c>
      <c r="K232" s="819"/>
    </row>
    <row r="233" spans="1:11" ht="21" hidden="1" customHeight="1" x14ac:dyDescent="0.25">
      <c r="A233" s="659"/>
      <c r="B233" s="738" t="str">
        <f>+[2]ระบบการควบคุมฯ!B1399</f>
        <v>ครบ 2 สค 67</v>
      </c>
      <c r="C233" s="508" t="str">
        <f>+[2]ระบบการควบคุมฯ!C1399</f>
        <v>4100402841</v>
      </c>
      <c r="D233" s="693"/>
      <c r="E233" s="721"/>
      <c r="F233" s="722"/>
      <c r="G233" s="723"/>
      <c r="H233" s="724"/>
      <c r="I233" s="725"/>
      <c r="J233" s="726">
        <f t="shared" si="99"/>
        <v>0</v>
      </c>
      <c r="K233" s="819"/>
    </row>
    <row r="234" spans="1:11" ht="21" hidden="1" customHeight="1" x14ac:dyDescent="0.25">
      <c r="A234" s="659" t="str">
        <f>+[2]ระบบการควบคุมฯ!A1400</f>
        <v>17)</v>
      </c>
      <c r="B234" s="738" t="str">
        <f>+[2]ระบบการควบคุมฯ!B1400</f>
        <v>วัดสุขบุญฑริการาม</v>
      </c>
      <c r="C234" s="508" t="str">
        <f>+[2]ระบบการควบคุมฯ!C1400</f>
        <v>20004350002003214525</v>
      </c>
      <c r="D234" s="693"/>
      <c r="E234" s="721"/>
      <c r="F234" s="722"/>
      <c r="G234" s="723"/>
      <c r="H234" s="724"/>
      <c r="I234" s="725"/>
      <c r="J234" s="726">
        <f t="shared" si="99"/>
        <v>0</v>
      </c>
      <c r="K234" s="819"/>
    </row>
    <row r="235" spans="1:11" ht="21" hidden="1" customHeight="1" x14ac:dyDescent="0.25">
      <c r="A235" s="659"/>
      <c r="B235" s="738" t="str">
        <f>+[2]ระบบการควบคุมฯ!B1401</f>
        <v>ครบ 27 มิย 67</v>
      </c>
      <c r="C235" s="508" t="str">
        <f>+[2]ระบบการควบคุมฯ!C1401</f>
        <v>4100396195</v>
      </c>
      <c r="D235" s="693"/>
      <c r="E235" s="721"/>
      <c r="F235" s="722"/>
      <c r="G235" s="723"/>
      <c r="H235" s="724"/>
      <c r="I235" s="725"/>
      <c r="J235" s="726">
        <f t="shared" si="99"/>
        <v>0</v>
      </c>
      <c r="K235" s="819"/>
    </row>
    <row r="236" spans="1:11" ht="21" hidden="1" customHeight="1" x14ac:dyDescent="0.25">
      <c r="A236" s="659" t="str">
        <f>+[2]ระบบการควบคุมฯ!A1402</f>
        <v>18)</v>
      </c>
      <c r="B236" s="738" t="str">
        <f>+[2]ระบบการควบคุมฯ!B1402</f>
        <v>วัดแสงมณี</v>
      </c>
      <c r="C236" s="508" t="str">
        <f>+[2]ระบบการควบคุมฯ!C1402</f>
        <v>20004350002003214526</v>
      </c>
      <c r="D236" s="693"/>
      <c r="E236" s="721"/>
      <c r="F236" s="722"/>
      <c r="G236" s="723"/>
      <c r="H236" s="724"/>
      <c r="I236" s="725"/>
      <c r="J236" s="726">
        <f t="shared" si="99"/>
        <v>0</v>
      </c>
      <c r="K236" s="819"/>
    </row>
    <row r="237" spans="1:11" ht="21" hidden="1" customHeight="1" x14ac:dyDescent="0.25">
      <c r="A237" s="659"/>
      <c r="B237" s="738" t="str">
        <f>+[2]ระบบการควบคุมฯ!B1403</f>
        <v>ครบ 30 กค 67</v>
      </c>
      <c r="C237" s="508" t="str">
        <f>+[2]ระบบการควบคุมฯ!C1403</f>
        <v>4100400728</v>
      </c>
      <c r="D237" s="693"/>
      <c r="E237" s="721"/>
      <c r="F237" s="722"/>
      <c r="G237" s="723"/>
      <c r="H237" s="724"/>
      <c r="I237" s="725"/>
      <c r="J237" s="726">
        <f t="shared" si="99"/>
        <v>0</v>
      </c>
      <c r="K237" s="819"/>
    </row>
    <row r="238" spans="1:11" ht="21" hidden="1" customHeight="1" x14ac:dyDescent="0.25">
      <c r="A238" s="659" t="str">
        <f>+[2]ระบบการควบคุมฯ!A1404</f>
        <v>19)</v>
      </c>
      <c r="B238" s="738" t="str">
        <f>+[2]ระบบการควบคุมฯ!B1404</f>
        <v>หิรัญพงษ์อนุสรณ์</v>
      </c>
      <c r="C238" s="508" t="str">
        <f>+[2]ระบบการควบคุมฯ!C1404</f>
        <v>20004350002003214527</v>
      </c>
      <c r="D238" s="693"/>
      <c r="E238" s="721"/>
      <c r="F238" s="722"/>
      <c r="G238" s="723"/>
      <c r="H238" s="724"/>
      <c r="I238" s="725"/>
      <c r="J238" s="726">
        <f t="shared" si="99"/>
        <v>0</v>
      </c>
      <c r="K238" s="819"/>
    </row>
    <row r="239" spans="1:11" ht="21" hidden="1" customHeight="1" x14ac:dyDescent="0.25">
      <c r="A239" s="659"/>
      <c r="B239" s="738" t="str">
        <f>+[2]ระบบการควบคุมฯ!B1405</f>
        <v>ครบ 22 มิย 67</v>
      </c>
      <c r="C239" s="508" t="str">
        <f>+[2]ระบบการควบคุมฯ!C1405</f>
        <v>4100402448</v>
      </c>
      <c r="D239" s="693"/>
      <c r="E239" s="721"/>
      <c r="F239" s="722"/>
      <c r="G239" s="723"/>
      <c r="H239" s="724"/>
      <c r="I239" s="725"/>
      <c r="J239" s="726">
        <f t="shared" si="99"/>
        <v>0</v>
      </c>
      <c r="K239" s="819"/>
    </row>
    <row r="240" spans="1:11" ht="21" hidden="1" customHeight="1" x14ac:dyDescent="0.25">
      <c r="A240" s="659" t="str">
        <f>+[2]ระบบการควบคุมฯ!A1407</f>
        <v>20)</v>
      </c>
      <c r="B240" s="738" t="str">
        <f>+[2]ระบบการควบคุมฯ!B1407</f>
        <v>อยู่ประชานุเคราะห์</v>
      </c>
      <c r="C240" s="508" t="str">
        <f>+[2]ระบบการควบคุมฯ!C1407</f>
        <v>20004350002003214528</v>
      </c>
      <c r="D240" s="693"/>
      <c r="E240" s="721"/>
      <c r="F240" s="722"/>
      <c r="G240" s="723"/>
      <c r="H240" s="724"/>
      <c r="I240" s="725"/>
      <c r="J240" s="726">
        <f t="shared" si="99"/>
        <v>0</v>
      </c>
      <c r="K240" s="819"/>
    </row>
    <row r="241" spans="1:11" ht="21" hidden="1" customHeight="1" x14ac:dyDescent="0.25">
      <c r="A241" s="830">
        <f>+[2]ระบบการควบคุมฯ!A1408</f>
        <v>0</v>
      </c>
      <c r="B241" s="738" t="str">
        <f>+[2]ระบบการควบคุมฯ!B1408</f>
        <v>ครบ 6 มิย 67</v>
      </c>
      <c r="C241" s="508" t="str">
        <f>+[2]ระบบการควบคุมฯ!C1408</f>
        <v>4100402861</v>
      </c>
      <c r="D241" s="693"/>
      <c r="E241" s="721"/>
      <c r="F241" s="722"/>
      <c r="G241" s="723"/>
      <c r="H241" s="724"/>
      <c r="I241" s="725"/>
      <c r="J241" s="726">
        <f t="shared" si="99"/>
        <v>0</v>
      </c>
      <c r="K241" s="819"/>
    </row>
    <row r="242" spans="1:11" ht="21" hidden="1" customHeight="1" x14ac:dyDescent="0.25">
      <c r="A242" s="830">
        <f>+[2]ระบบการควบคุมฯ!A1409</f>
        <v>0</v>
      </c>
      <c r="B242" s="881" t="str">
        <f>+[2]ระบบการควบคุมฯ!B1409</f>
        <v>โอนกลับส่วนกลาง</v>
      </c>
      <c r="C242" s="508" t="str">
        <f>+[2]ระบบการควบคุมฯ!C1409</f>
        <v>ศธ04002/ว4285 ลว.13 กย 67 โอนครั้งที่ 401</v>
      </c>
      <c r="D242" s="693"/>
      <c r="E242" s="721"/>
      <c r="F242" s="722"/>
      <c r="G242" s="723"/>
      <c r="H242" s="724"/>
      <c r="I242" s="725"/>
      <c r="J242" s="726">
        <f t="shared" si="99"/>
        <v>0</v>
      </c>
      <c r="K242" s="819"/>
    </row>
    <row r="243" spans="1:11" ht="21" hidden="1" customHeight="1" x14ac:dyDescent="0.25">
      <c r="A243" s="882" t="str">
        <f>+[2]ระบบการควบคุมฯ!A1411</f>
        <v>1.9.3</v>
      </c>
      <c r="B243" s="811" t="str">
        <f>+[2]ระบบการควบคุมฯ!B1411</f>
        <v>ห้องส้วม OBEC 4 ที่/61 ชาย-หญิง (ชาย 2 ที่ หญิง 2 ที่)</v>
      </c>
      <c r="C243" s="499" t="str">
        <f>+[2]ระบบการควบคุมฯ!C1411</f>
        <v>ศธ 04002/ว47118 ลว 21 ตค 67 ครั้งที่ 11</v>
      </c>
      <c r="D243" s="812">
        <f>+D244</f>
        <v>0</v>
      </c>
      <c r="E243" s="812">
        <f t="shared" ref="E243:J243" si="101">+E244</f>
        <v>0</v>
      </c>
      <c r="F243" s="812">
        <f t="shared" si="101"/>
        <v>0</v>
      </c>
      <c r="G243" s="812">
        <f t="shared" si="101"/>
        <v>0</v>
      </c>
      <c r="H243" s="812">
        <f t="shared" si="101"/>
        <v>0</v>
      </c>
      <c r="I243" s="812">
        <f t="shared" si="101"/>
        <v>0</v>
      </c>
      <c r="J243" s="812">
        <f t="shared" si="101"/>
        <v>0</v>
      </c>
      <c r="K243" s="816"/>
    </row>
    <row r="244" spans="1:11" ht="21" hidden="1" customHeight="1" x14ac:dyDescent="0.25">
      <c r="A244" s="659" t="str">
        <f>+[2]ระบบการควบคุมฯ!A1413</f>
        <v>1)</v>
      </c>
      <c r="B244" s="883" t="str">
        <f>+[2]ระบบการควบคุมฯ!B1413</f>
        <v>โรงเรียนวัดราษฎรบำรุง</v>
      </c>
      <c r="C244" s="508" t="str">
        <f>+[2]ระบบการควบคุมฯ!C1413</f>
        <v>20004370010003213242</v>
      </c>
      <c r="D244" s="876">
        <f>+[2]ระบบการควบคุมฯ!D1413</f>
        <v>0</v>
      </c>
      <c r="E244" s="876">
        <f>+[2]ระบบการควบคุมฯ!G1413+[2]ระบบการควบคุมฯ!H1413</f>
        <v>0</v>
      </c>
      <c r="F244" s="722">
        <f>+[2]ระบบการควบคุมฯ!I1413+[2]ระบบการควบคุมฯ!J1413</f>
        <v>0</v>
      </c>
      <c r="G244" s="723">
        <f>+[2]ระบบการควบคุมฯ!K1413+[2]ระบบการควบคุมฯ!L1413</f>
        <v>0</v>
      </c>
      <c r="H244" s="724"/>
      <c r="I244" s="725"/>
      <c r="J244" s="726">
        <f t="shared" ref="J244:J246" si="102">D244-E244-F244-G244</f>
        <v>0</v>
      </c>
      <c r="K244" s="819"/>
    </row>
    <row r="245" spans="1:11" ht="21" hidden="1" customHeight="1" x14ac:dyDescent="0.25">
      <c r="A245" s="659"/>
      <c r="B245" s="883" t="str">
        <f>+[2]ระบบการควบคุมฯ!B1414</f>
        <v>ครบ 26 มค 68</v>
      </c>
      <c r="C245" s="508" t="str">
        <f>+[2]ระบบการควบคุมฯ!C1414</f>
        <v>งวด 1 จำนวน 137067 บาท</v>
      </c>
      <c r="D245" s="693"/>
      <c r="E245" s="721"/>
      <c r="F245" s="722"/>
      <c r="G245" s="723"/>
      <c r="H245" s="724"/>
      <c r="I245" s="725"/>
      <c r="J245" s="726">
        <f t="shared" si="102"/>
        <v>0</v>
      </c>
      <c r="K245" s="819"/>
    </row>
    <row r="246" spans="1:11" ht="21" hidden="1" customHeight="1" x14ac:dyDescent="0.25">
      <c r="A246" s="659"/>
      <c r="B246" s="883" t="str">
        <f>+[2]ระบบการควบคุมฯ!B1415</f>
        <v>ครบ 25 กพ 68</v>
      </c>
      <c r="C246" s="508" t="str">
        <f>+[2]ระบบการควบคุมฯ!C1415</f>
        <v>งวด 2 จำนวน 137067 บาท</v>
      </c>
      <c r="D246" s="693"/>
      <c r="E246" s="721"/>
      <c r="F246" s="722"/>
      <c r="G246" s="723"/>
      <c r="H246" s="724"/>
      <c r="I246" s="725"/>
      <c r="J246" s="726">
        <f t="shared" si="102"/>
        <v>0</v>
      </c>
      <c r="K246" s="819"/>
    </row>
    <row r="247" spans="1:11" ht="21" hidden="1" customHeight="1" x14ac:dyDescent="0.25">
      <c r="A247" s="882"/>
      <c r="B247" s="10"/>
      <c r="C247" s="499"/>
      <c r="D247" s="812"/>
      <c r="E247" s="812"/>
      <c r="F247" s="812"/>
      <c r="G247" s="812"/>
      <c r="H247" s="812">
        <f t="shared" ref="H247:I247" si="103">SUM(H248:H253)</f>
        <v>0</v>
      </c>
      <c r="I247" s="812">
        <f t="shared" si="103"/>
        <v>0</v>
      </c>
      <c r="J247" s="812">
        <f>+D247-E247-G247</f>
        <v>0</v>
      </c>
      <c r="K247" s="816"/>
    </row>
    <row r="248" spans="1:11" ht="21" hidden="1" customHeight="1" x14ac:dyDescent="0.25">
      <c r="A248" s="659"/>
      <c r="B248" s="884"/>
      <c r="C248" s="508"/>
      <c r="D248" s="693"/>
      <c r="E248" s="721"/>
      <c r="F248" s="722"/>
      <c r="G248" s="723"/>
      <c r="H248" s="724"/>
      <c r="I248" s="725"/>
      <c r="J248" s="726">
        <f t="shared" ref="J248:J250" si="104">D248-E248-F248-G248</f>
        <v>0</v>
      </c>
      <c r="K248" s="819"/>
    </row>
    <row r="249" spans="1:11" ht="21" hidden="1" customHeight="1" x14ac:dyDescent="0.25">
      <c r="A249" s="659"/>
      <c r="B249" s="885"/>
      <c r="C249" s="506"/>
      <c r="D249" s="693"/>
      <c r="E249" s="721"/>
      <c r="F249" s="722"/>
      <c r="G249" s="723"/>
      <c r="H249" s="724"/>
      <c r="I249" s="725"/>
      <c r="J249" s="726"/>
      <c r="K249" s="819"/>
    </row>
    <row r="250" spans="1:11" ht="21" hidden="1" customHeight="1" x14ac:dyDescent="0.25">
      <c r="A250" s="659"/>
      <c r="B250" s="885"/>
      <c r="C250" s="506"/>
      <c r="D250" s="693"/>
      <c r="E250" s="721"/>
      <c r="F250" s="722"/>
      <c r="G250" s="723"/>
      <c r="H250" s="724"/>
      <c r="I250" s="725"/>
      <c r="J250" s="726">
        <f t="shared" si="104"/>
        <v>0</v>
      </c>
      <c r="K250" s="819"/>
    </row>
    <row r="251" spans="1:11" ht="21" hidden="1" customHeight="1" x14ac:dyDescent="0.25">
      <c r="A251" s="659"/>
      <c r="B251" s="885"/>
      <c r="C251" s="508"/>
      <c r="D251" s="693"/>
      <c r="E251" s="693"/>
      <c r="F251" s="693"/>
      <c r="G251" s="756"/>
      <c r="H251" s="13"/>
      <c r="I251" s="738"/>
      <c r="J251" s="693"/>
      <c r="K251" s="819"/>
    </row>
    <row r="252" spans="1:11" ht="21" hidden="1" customHeight="1" x14ac:dyDescent="0.25">
      <c r="A252" s="830"/>
      <c r="B252" s="881"/>
      <c r="C252" s="508"/>
      <c r="D252" s="693"/>
      <c r="E252" s="693"/>
      <c r="F252" s="693"/>
      <c r="G252" s="756"/>
      <c r="H252" s="13"/>
      <c r="I252" s="13"/>
      <c r="J252" s="693">
        <f>+D252-E252-F252-G252</f>
        <v>0</v>
      </c>
      <c r="K252" s="223"/>
    </row>
    <row r="253" spans="1:11" ht="21" hidden="1" customHeight="1" x14ac:dyDescent="0.25">
      <c r="A253" s="830"/>
      <c r="B253" s="881"/>
      <c r="C253" s="508"/>
      <c r="D253" s="693"/>
      <c r="E253" s="693"/>
      <c r="F253" s="693"/>
      <c r="G253" s="756"/>
      <c r="H253" s="13"/>
      <c r="I253" s="13"/>
      <c r="J253" s="693">
        <f>+D253-E253-F253-G253</f>
        <v>0</v>
      </c>
      <c r="K253" s="223"/>
    </row>
    <row r="254" spans="1:11" ht="21" hidden="1" customHeight="1" x14ac:dyDescent="0.45">
      <c r="A254" s="675" t="str">
        <f>+[2]ระบบการควบคุมฯ!A1418</f>
        <v>1.9.4</v>
      </c>
      <c r="B254" s="687" t="str">
        <f>+[2]ระบบการควบคุมฯ!B1418</f>
        <v xml:space="preserve">อาคารเรียน 318 ล./55-ข เขตแผ่นดินไหว โรงเรียนชุมชนเลิศพินิจพิทยาคม (ชดเชยงบประมาณที่พับไป) </v>
      </c>
      <c r="C254" s="656" t="str">
        <f>+[2]ระบบการควบคุมฯ!C1418</f>
        <v>ที่ ศธ 04002/ว5187/21 ตค 67 ครั้งที่ 5</v>
      </c>
      <c r="D254" s="657">
        <f t="shared" ref="D254:I254" si="105">SUM(D255)</f>
        <v>0</v>
      </c>
      <c r="E254" s="657">
        <f t="shared" si="105"/>
        <v>0</v>
      </c>
      <c r="F254" s="657">
        <f t="shared" si="105"/>
        <v>0</v>
      </c>
      <c r="G254" s="657">
        <f t="shared" si="105"/>
        <v>0</v>
      </c>
      <c r="H254" s="657">
        <f t="shared" si="105"/>
        <v>0</v>
      </c>
      <c r="I254" s="657">
        <f t="shared" si="105"/>
        <v>0</v>
      </c>
      <c r="J254" s="657">
        <f>+D254-E254-F254-G254</f>
        <v>0</v>
      </c>
      <c r="K254" s="886"/>
    </row>
    <row r="255" spans="1:11" ht="21" hidden="1" customHeight="1" x14ac:dyDescent="0.25">
      <c r="A255" s="659" t="str">
        <f>+[2]ระบบการควบคุมฯ!A1419</f>
        <v>1)</v>
      </c>
      <c r="B255" s="818" t="str">
        <f>+[2]ระบบการควบคุมฯ!B1419</f>
        <v xml:space="preserve">โรงเรียนชุมชนเลิศพินิจพิทยาคม (ชดเชยงบประมาณที่พับไป) </v>
      </c>
      <c r="C255" s="506" t="str">
        <f>+[2]ระบบการควบคุมฯ!C1419</f>
        <v>20004370010003220010</v>
      </c>
      <c r="D255" s="693">
        <f>+[2]ระบบการควบคุมฯ!F1419</f>
        <v>0</v>
      </c>
      <c r="E255" s="693">
        <f>+[2]ระบบการควบคุมฯ!G1419+[2]ระบบการควบคุมฯ!H1419</f>
        <v>0</v>
      </c>
      <c r="F255" s="693">
        <f>+[2]ระบบการควบคุมฯ!I1419+[2]ระบบการควบคุมฯ!J1419</f>
        <v>0</v>
      </c>
      <c r="G255" s="756">
        <f>+[2]ระบบการควบคุมฯ!K1419+[2]ระบบการควบคุมฯ!L1419</f>
        <v>0</v>
      </c>
      <c r="H255" s="737"/>
      <c r="I255" s="738"/>
      <c r="J255" s="693">
        <f>+D255-E255-G255</f>
        <v>0</v>
      </c>
      <c r="K255" s="819"/>
    </row>
    <row r="256" spans="1:11" ht="21" hidden="1" customHeight="1" x14ac:dyDescent="0.6">
      <c r="A256" s="659"/>
      <c r="B256" s="738">
        <f>+[2]ระบบการควบคุมฯ!B1529</f>
        <v>0</v>
      </c>
      <c r="C256" s="506"/>
      <c r="D256" s="661"/>
      <c r="E256" s="661"/>
      <c r="F256" s="661"/>
      <c r="G256" s="877"/>
      <c r="H256" s="11"/>
      <c r="I256" s="779"/>
      <c r="J256" s="779"/>
      <c r="K256" s="662"/>
    </row>
    <row r="257" spans="1:11" ht="21" hidden="1" customHeight="1" x14ac:dyDescent="0.6">
      <c r="A257" s="659"/>
      <c r="B257" s="738">
        <f>+[2]ระบบการควบคุมฯ!B1530</f>
        <v>0</v>
      </c>
      <c r="C257" s="506"/>
      <c r="D257" s="661"/>
      <c r="E257" s="661"/>
      <c r="F257" s="661"/>
      <c r="G257" s="877"/>
      <c r="H257" s="11"/>
      <c r="I257" s="779"/>
      <c r="J257" s="779"/>
      <c r="K257" s="662"/>
    </row>
    <row r="258" spans="1:11" ht="21" hidden="1" customHeight="1" x14ac:dyDescent="0.6">
      <c r="A258" s="659"/>
      <c r="B258" s="738">
        <f>+[2]ระบบการควบคุมฯ!B1531</f>
        <v>0</v>
      </c>
      <c r="C258" s="506">
        <f>1155600*4</f>
        <v>4622400</v>
      </c>
      <c r="D258" s="661"/>
      <c r="E258" s="661"/>
      <c r="F258" s="661"/>
      <c r="G258" s="877"/>
      <c r="H258" s="11"/>
      <c r="I258" s="779"/>
      <c r="J258" s="779"/>
      <c r="K258" s="662"/>
    </row>
    <row r="259" spans="1:11" ht="21" hidden="1" customHeight="1" x14ac:dyDescent="0.6">
      <c r="A259" s="659"/>
      <c r="B259" s="738">
        <f>+[2]ระบบการควบคุมฯ!B1532</f>
        <v>0</v>
      </c>
      <c r="C259" s="506"/>
      <c r="D259" s="661"/>
      <c r="E259" s="661"/>
      <c r="F259" s="661"/>
      <c r="G259" s="877"/>
      <c r="H259" s="11"/>
      <c r="I259" s="779"/>
      <c r="J259" s="779"/>
      <c r="K259" s="662"/>
    </row>
    <row r="260" spans="1:11" ht="21" hidden="1" customHeight="1" x14ac:dyDescent="0.6">
      <c r="A260" s="659"/>
      <c r="B260" s="738">
        <f>+[2]ระบบการควบคุมฯ!B1533</f>
        <v>0</v>
      </c>
      <c r="C260" s="506"/>
      <c r="D260" s="661"/>
      <c r="E260" s="661"/>
      <c r="F260" s="661"/>
      <c r="G260" s="877"/>
      <c r="H260" s="11"/>
      <c r="I260" s="779"/>
      <c r="J260" s="779"/>
      <c r="K260" s="662"/>
    </row>
    <row r="261" spans="1:11" ht="21" hidden="1" customHeight="1" x14ac:dyDescent="0.6">
      <c r="A261" s="659"/>
      <c r="B261" s="738">
        <f>+[2]ระบบการควบคุมฯ!B1534</f>
        <v>0</v>
      </c>
      <c r="C261" s="506"/>
      <c r="D261" s="661"/>
      <c r="E261" s="661"/>
      <c r="F261" s="661"/>
      <c r="G261" s="877"/>
      <c r="H261" s="11"/>
      <c r="I261" s="779"/>
      <c r="J261" s="779"/>
      <c r="K261" s="662"/>
    </row>
    <row r="262" spans="1:11" ht="40.799999999999997" hidden="1" customHeight="1" x14ac:dyDescent="0.6">
      <c r="A262" s="659"/>
      <c r="B262" s="738">
        <f>+[2]ระบบการควบคุมฯ!B1535</f>
        <v>0</v>
      </c>
      <c r="C262" s="506"/>
      <c r="D262" s="661"/>
      <c r="E262" s="661"/>
      <c r="F262" s="661"/>
      <c r="G262" s="877"/>
      <c r="H262" s="11"/>
      <c r="I262" s="779"/>
      <c r="J262" s="779"/>
      <c r="K262" s="662"/>
    </row>
    <row r="263" spans="1:11" ht="21" customHeight="1" x14ac:dyDescent="0.6">
      <c r="A263" s="659" t="s">
        <v>131</v>
      </c>
      <c r="B263" s="738">
        <f>+[2]ระบบการควบคุมฯ!B1536</f>
        <v>0</v>
      </c>
      <c r="C263" s="506"/>
      <c r="D263" s="661"/>
      <c r="E263" s="661"/>
      <c r="F263" s="661"/>
      <c r="G263" s="877"/>
      <c r="H263" s="11"/>
      <c r="I263" s="779"/>
      <c r="J263" s="779"/>
      <c r="K263" s="662"/>
    </row>
    <row r="264" spans="1:11" ht="21" customHeight="1" x14ac:dyDescent="0.6">
      <c r="A264" s="659"/>
      <c r="B264" s="738">
        <f>+[2]ระบบการควบคุมฯ!B1537</f>
        <v>0</v>
      </c>
      <c r="C264" s="506"/>
      <c r="D264" s="661"/>
      <c r="E264" s="661"/>
      <c r="F264" s="661"/>
      <c r="G264" s="877"/>
      <c r="H264" s="11"/>
      <c r="I264" s="779"/>
      <c r="J264" s="779"/>
      <c r="K264" s="662"/>
    </row>
    <row r="265" spans="1:11" ht="21" customHeight="1" x14ac:dyDescent="0.6">
      <c r="A265" s="659"/>
      <c r="B265" s="738">
        <f>+[2]ระบบการควบคุมฯ!B1538</f>
        <v>0</v>
      </c>
      <c r="C265" s="506"/>
      <c r="D265" s="661"/>
      <c r="E265" s="661"/>
      <c r="F265" s="661"/>
      <c r="G265" s="877"/>
      <c r="H265" s="11"/>
      <c r="I265" s="779"/>
      <c r="J265" s="779"/>
      <c r="K265" s="662"/>
    </row>
    <row r="266" spans="1:11" ht="21" customHeight="1" x14ac:dyDescent="0.6">
      <c r="A266" s="659"/>
      <c r="B266" s="738">
        <f>+[2]ระบบการควบคุมฯ!B1539</f>
        <v>0</v>
      </c>
      <c r="C266" s="506"/>
      <c r="D266" s="661"/>
      <c r="E266" s="661"/>
      <c r="F266" s="661"/>
      <c r="G266" s="877"/>
      <c r="H266" s="11"/>
      <c r="I266" s="779"/>
      <c r="J266" s="779"/>
      <c r="K266" s="662"/>
    </row>
    <row r="267" spans="1:11" ht="21" customHeight="1" x14ac:dyDescent="0.6">
      <c r="A267" s="659"/>
      <c r="B267" s="738">
        <f>+[2]ระบบการควบคุมฯ!B1540</f>
        <v>0</v>
      </c>
      <c r="C267" s="506"/>
      <c r="D267" s="661"/>
      <c r="E267" s="661"/>
      <c r="F267" s="661"/>
      <c r="G267" s="877"/>
      <c r="H267" s="11"/>
      <c r="I267" s="779"/>
      <c r="J267" s="779"/>
      <c r="K267" s="662"/>
    </row>
    <row r="268" spans="1:11" ht="21" customHeight="1" x14ac:dyDescent="0.6">
      <c r="A268" s="659"/>
      <c r="B268" s="738">
        <f>+[2]ระบบการควบคุมฯ!B1541</f>
        <v>0</v>
      </c>
      <c r="C268" s="506"/>
      <c r="D268" s="661"/>
      <c r="E268" s="661"/>
      <c r="F268" s="661"/>
      <c r="G268" s="877"/>
      <c r="H268" s="11"/>
      <c r="I268" s="779"/>
      <c r="J268" s="779"/>
      <c r="K268" s="662"/>
    </row>
    <row r="269" spans="1:11" ht="21" customHeight="1" x14ac:dyDescent="0.6">
      <c r="A269" s="659"/>
      <c r="B269" s="738">
        <f>+[2]ระบบการควบคุมฯ!B1542</f>
        <v>0</v>
      </c>
      <c r="C269" s="506"/>
      <c r="D269" s="661"/>
      <c r="E269" s="661"/>
      <c r="F269" s="661"/>
      <c r="G269" s="877"/>
      <c r="H269" s="11"/>
      <c r="I269" s="779"/>
      <c r="J269" s="779"/>
      <c r="K269" s="662"/>
    </row>
    <row r="270" spans="1:11" ht="21" customHeight="1" x14ac:dyDescent="0.6">
      <c r="A270" s="659"/>
      <c r="B270" s="738">
        <f>+[2]ระบบการควบคุมฯ!B1543</f>
        <v>0</v>
      </c>
      <c r="C270" s="506"/>
      <c r="D270" s="661"/>
      <c r="E270" s="661"/>
      <c r="F270" s="661"/>
      <c r="G270" s="877"/>
      <c r="H270" s="11"/>
      <c r="I270" s="779"/>
      <c r="J270" s="779"/>
      <c r="K270" s="662"/>
    </row>
    <row r="271" spans="1:11" ht="21" customHeight="1" x14ac:dyDescent="0.45">
      <c r="A271" s="675" t="s">
        <v>132</v>
      </c>
      <c r="B271" s="687" t="str">
        <f>+[2]ระบบการควบคุมฯ!B1446</f>
        <v>ปรับปรุงซ่อมแซม อาคารเรียน อาคารประกอบและสิ่งก่อสร้างอื่น ของสำนักงานเขตพื้นที่การศึกษาประถมศึกษาปทุมธานี เขต 2</v>
      </c>
      <c r="C271" s="656"/>
      <c r="D271" s="657">
        <f t="shared" ref="D271:I271" si="106">SUM(D272)</f>
        <v>174970</v>
      </c>
      <c r="E271" s="657">
        <f t="shared" si="106"/>
        <v>0</v>
      </c>
      <c r="F271" s="657">
        <f t="shared" si="106"/>
        <v>0</v>
      </c>
      <c r="G271" s="657">
        <f t="shared" si="106"/>
        <v>174970</v>
      </c>
      <c r="H271" s="657">
        <f t="shared" si="106"/>
        <v>0</v>
      </c>
      <c r="I271" s="657">
        <f t="shared" si="106"/>
        <v>0</v>
      </c>
      <c r="J271" s="657">
        <f>+D271-E271-F271-G271</f>
        <v>0</v>
      </c>
      <c r="K271" s="886"/>
    </row>
    <row r="272" spans="1:11" ht="21" customHeight="1" x14ac:dyDescent="0.25">
      <c r="A272" s="659" t="str">
        <f>+[2]ระบบการควบคุมฯ!A1447</f>
        <v>1)</v>
      </c>
      <c r="B272" s="738" t="str">
        <f>+[2]ระบบการควบคุมฯ!B1447</f>
        <v>สพป.ปทุมธานี เขต 2</v>
      </c>
      <c r="C272" s="506" t="str">
        <f>+[2]ระบบการควบคุมฯ!C1447</f>
        <v xml:space="preserve">20004 3700 1000 321ZZZ3 </v>
      </c>
      <c r="D272" s="693">
        <f>+[2]ระบบการควบคุมฯ!F1447</f>
        <v>174970</v>
      </c>
      <c r="E272" s="693">
        <f>+[2]ระบบการควบคุมฯ!G1447+[2]ระบบการควบคุมฯ!H1447</f>
        <v>0</v>
      </c>
      <c r="F272" s="693">
        <f>+[2]ระบบการควบคุมฯ!I1447+[2]ระบบการควบคุมฯ!J1447</f>
        <v>0</v>
      </c>
      <c r="G272" s="756">
        <f>+[2]ระบบการควบคุมฯ!K1447+[2]ระบบการควบคุมฯ!L1447</f>
        <v>174970</v>
      </c>
      <c r="H272" s="737"/>
      <c r="I272" s="738"/>
      <c r="J272" s="693">
        <f>+D272-E272-G272</f>
        <v>0</v>
      </c>
      <c r="K272" s="819" t="s">
        <v>133</v>
      </c>
    </row>
    <row r="273" spans="1:11" ht="21" customHeight="1" x14ac:dyDescent="0.25">
      <c r="A273" s="659"/>
      <c r="B273" s="738" t="str">
        <f>+'[2]ควบคุมสิ่งก่อสร้าง 37001 '!C222</f>
        <v>4100909368/2 ก.ย.69</v>
      </c>
      <c r="C273" s="506" t="s">
        <v>297</v>
      </c>
      <c r="D273" s="693"/>
      <c r="E273" s="693"/>
      <c r="F273" s="693"/>
      <c r="G273" s="756"/>
      <c r="H273" s="737"/>
      <c r="I273" s="738"/>
      <c r="J273" s="693"/>
      <c r="K273" s="819"/>
    </row>
    <row r="274" spans="1:11" ht="21" customHeight="1" x14ac:dyDescent="0.25">
      <c r="A274" s="887" t="s">
        <v>219</v>
      </c>
      <c r="B274" s="888" t="str">
        <f>+[2]ระบบการควบคุมฯ!B1449</f>
        <v>อาคารเรียนแบบพิเศษ โรงเรียนวัดลาดสนุ่น</v>
      </c>
      <c r="C274" s="889" t="str">
        <f>+[2]ระบบการควบคุมฯ!C1449</f>
        <v>ศธ 04002/ว5187 ลว 21 ตค 67ครั้งที่ 5</v>
      </c>
      <c r="D274" s="890">
        <f>+D275</f>
        <v>16517730</v>
      </c>
      <c r="E274" s="890">
        <f t="shared" ref="E274:J274" si="107">+E275</f>
        <v>0</v>
      </c>
      <c r="F274" s="890">
        <f t="shared" si="107"/>
        <v>0</v>
      </c>
      <c r="G274" s="890">
        <f t="shared" si="107"/>
        <v>16517725.41</v>
      </c>
      <c r="H274" s="890">
        <f t="shared" si="107"/>
        <v>0</v>
      </c>
      <c r="I274" s="890">
        <f t="shared" si="107"/>
        <v>0</v>
      </c>
      <c r="J274" s="890">
        <f t="shared" si="107"/>
        <v>4.5899999998509884</v>
      </c>
      <c r="K274" s="891"/>
    </row>
    <row r="275" spans="1:11" ht="21" hidden="1" customHeight="1" x14ac:dyDescent="0.25">
      <c r="A275" s="659" t="str">
        <f>+[2]ระบบการควบคุมฯ!A1451</f>
        <v>1)</v>
      </c>
      <c r="B275" s="738" t="str">
        <f>+[2]ระบบการควบคุมฯ!B1451</f>
        <v xml:space="preserve"> โรงเรียนวัดลาดสนุ่น</v>
      </c>
      <c r="C275" s="506" t="str">
        <f>+[2]ระบบการควบคุมฯ!C1451</f>
        <v>]20004370010003200000</v>
      </c>
      <c r="D275" s="693">
        <f>+[2]ระบบการควบคุมฯ!D1451</f>
        <v>16517730</v>
      </c>
      <c r="E275" s="693">
        <f>+[2]ระบบการควบคุมฯ!G1451+[2]ระบบการควบคุมฯ!H1451</f>
        <v>0</v>
      </c>
      <c r="F275" s="693">
        <f>+[2]ระบบการควบคุมฯ!I1451+[2]ระบบการควบคุมฯ!J1451</f>
        <v>0</v>
      </c>
      <c r="G275" s="693">
        <f>+[2]ระบบการควบคุมฯ!K1451+[2]ระบบการควบคุมฯ!L1451</f>
        <v>16517725.41</v>
      </c>
      <c r="H275" s="724"/>
      <c r="I275" s="725"/>
      <c r="J275" s="726">
        <f t="shared" ref="J275" si="108">D275-E275-F275-G275</f>
        <v>4.5899999998509884</v>
      </c>
      <c r="K275" s="819"/>
    </row>
    <row r="276" spans="1:11" ht="21" hidden="1" customHeight="1" x14ac:dyDescent="0.25">
      <c r="A276" s="659"/>
      <c r="B276" s="892" t="s">
        <v>254</v>
      </c>
      <c r="C276" s="893" t="s">
        <v>134</v>
      </c>
      <c r="D276" s="693"/>
      <c r="E276" s="721"/>
      <c r="F276" s="722"/>
      <c r="G276" s="723"/>
      <c r="H276" s="724"/>
      <c r="I276" s="725"/>
      <c r="J276" s="726"/>
      <c r="K276" s="819"/>
    </row>
    <row r="277" spans="1:11" ht="21" hidden="1" customHeight="1" x14ac:dyDescent="0.25">
      <c r="A277" s="659"/>
      <c r="B277" s="883" t="s">
        <v>135</v>
      </c>
      <c r="C277" s="894">
        <v>4100533888</v>
      </c>
      <c r="D277" s="693"/>
      <c r="E277" s="721"/>
      <c r="F277" s="722"/>
      <c r="G277" s="723"/>
      <c r="H277" s="724"/>
      <c r="I277" s="725"/>
      <c r="J277" s="726"/>
      <c r="K277" s="819"/>
    </row>
    <row r="278" spans="1:11" ht="21" hidden="1" customHeight="1" x14ac:dyDescent="0.25">
      <c r="A278" s="659"/>
      <c r="B278" s="883" t="s">
        <v>136</v>
      </c>
      <c r="C278" s="894" t="s">
        <v>137</v>
      </c>
      <c r="D278" s="693"/>
      <c r="E278" s="721"/>
      <c r="F278" s="722"/>
      <c r="G278" s="723"/>
      <c r="H278" s="724"/>
      <c r="I278" s="725"/>
      <c r="J278" s="726"/>
      <c r="K278" s="819"/>
    </row>
    <row r="279" spans="1:11" ht="21" hidden="1" customHeight="1" x14ac:dyDescent="0.25">
      <c r="A279" s="659"/>
      <c r="B279" s="883" t="s">
        <v>255</v>
      </c>
      <c r="C279" s="506"/>
      <c r="D279" s="693"/>
      <c r="E279" s="721"/>
      <c r="F279" s="722"/>
      <c r="G279" s="723"/>
      <c r="H279" s="724"/>
      <c r="I279" s="725"/>
      <c r="J279" s="726"/>
      <c r="K279" s="819"/>
    </row>
    <row r="280" spans="1:11" ht="21" customHeight="1" x14ac:dyDescent="0.25">
      <c r="A280" s="659"/>
      <c r="B280" s="883" t="s">
        <v>138</v>
      </c>
      <c r="C280" s="506"/>
      <c r="D280" s="693"/>
      <c r="E280" s="721"/>
      <c r="F280" s="722"/>
      <c r="G280" s="723"/>
      <c r="H280" s="724"/>
      <c r="I280" s="725"/>
      <c r="J280" s="726"/>
      <c r="K280" s="819"/>
    </row>
    <row r="281" spans="1:11" ht="21" customHeight="1" x14ac:dyDescent="0.25">
      <c r="A281" s="659"/>
      <c r="B281" s="883" t="s">
        <v>139</v>
      </c>
      <c r="C281" s="506"/>
      <c r="D281" s="693"/>
      <c r="E281" s="721"/>
      <c r="F281" s="722"/>
      <c r="G281" s="723"/>
      <c r="H281" s="724"/>
      <c r="I281" s="725"/>
      <c r="J281" s="726"/>
      <c r="K281" s="819"/>
    </row>
    <row r="282" spans="1:11" ht="21" customHeight="1" x14ac:dyDescent="0.25">
      <c r="A282" s="659"/>
      <c r="B282" s="883" t="s">
        <v>140</v>
      </c>
      <c r="C282" s="506"/>
      <c r="D282" s="693"/>
      <c r="E282" s="721"/>
      <c r="F282" s="722"/>
      <c r="G282" s="723"/>
      <c r="H282" s="724"/>
      <c r="I282" s="725"/>
      <c r="J282" s="726"/>
      <c r="K282" s="819"/>
    </row>
    <row r="283" spans="1:11" ht="21" customHeight="1" x14ac:dyDescent="0.25">
      <c r="A283" s="659"/>
      <c r="B283" s="883" t="s">
        <v>141</v>
      </c>
      <c r="C283" s="506"/>
      <c r="D283" s="693"/>
      <c r="E283" s="721"/>
      <c r="F283" s="722"/>
      <c r="G283" s="723"/>
      <c r="H283" s="724"/>
      <c r="I283" s="725"/>
      <c r="J283" s="726"/>
      <c r="K283" s="819"/>
    </row>
    <row r="284" spans="1:11" ht="21" customHeight="1" x14ac:dyDescent="0.25">
      <c r="A284" s="659"/>
      <c r="B284" s="883" t="s">
        <v>142</v>
      </c>
      <c r="C284" s="506"/>
      <c r="D284" s="693"/>
      <c r="E284" s="721"/>
      <c r="F284" s="722"/>
      <c r="G284" s="723"/>
      <c r="H284" s="724"/>
      <c r="I284" s="725"/>
      <c r="J284" s="726"/>
      <c r="K284" s="819"/>
    </row>
    <row r="285" spans="1:11" ht="21" customHeight="1" x14ac:dyDescent="0.25">
      <c r="A285" s="659"/>
      <c r="B285" s="883" t="s">
        <v>143</v>
      </c>
      <c r="C285" s="506"/>
      <c r="D285" s="693"/>
      <c r="E285" s="721"/>
      <c r="F285" s="722"/>
      <c r="G285" s="723"/>
      <c r="H285" s="724"/>
      <c r="I285" s="725"/>
      <c r="J285" s="726"/>
      <c r="K285" s="819"/>
    </row>
    <row r="286" spans="1:11" ht="21" customHeight="1" x14ac:dyDescent="0.25">
      <c r="A286" s="659"/>
      <c r="B286" s="883" t="s">
        <v>144</v>
      </c>
      <c r="C286" s="506"/>
      <c r="D286" s="693"/>
      <c r="E286" s="721"/>
      <c r="F286" s="722"/>
      <c r="G286" s="723"/>
      <c r="H286" s="724"/>
      <c r="I286" s="725"/>
      <c r="J286" s="726"/>
      <c r="K286" s="819"/>
    </row>
    <row r="287" spans="1:11" ht="21" hidden="1" customHeight="1" x14ac:dyDescent="0.25">
      <c r="A287" s="659"/>
      <c r="B287" s="529" t="s">
        <v>203</v>
      </c>
      <c r="C287" s="506"/>
      <c r="D287" s="693"/>
      <c r="E287" s="721"/>
      <c r="F287" s="722"/>
      <c r="G287" s="723"/>
      <c r="H287" s="724"/>
      <c r="I287" s="725"/>
      <c r="J287" s="726"/>
      <c r="K287" s="819"/>
    </row>
    <row r="288" spans="1:11" ht="21" hidden="1" customHeight="1" x14ac:dyDescent="0.25">
      <c r="A288" s="659"/>
      <c r="B288" s="529" t="s">
        <v>145</v>
      </c>
      <c r="C288" s="506"/>
      <c r="D288" s="693"/>
      <c r="E288" s="721"/>
      <c r="F288" s="722"/>
      <c r="G288" s="723"/>
      <c r="H288" s="724"/>
      <c r="I288" s="725"/>
      <c r="J288" s="726"/>
      <c r="K288" s="819"/>
    </row>
    <row r="289" spans="1:11" ht="21" hidden="1" customHeight="1" x14ac:dyDescent="0.25">
      <c r="A289" s="659"/>
      <c r="B289" s="529" t="s">
        <v>146</v>
      </c>
      <c r="C289" s="506"/>
      <c r="D289" s="693"/>
      <c r="E289" s="721"/>
      <c r="F289" s="722"/>
      <c r="G289" s="723"/>
      <c r="H289" s="724"/>
      <c r="I289" s="725"/>
      <c r="J289" s="726"/>
      <c r="K289" s="819"/>
    </row>
    <row r="290" spans="1:11" ht="21" hidden="1" customHeight="1" x14ac:dyDescent="0.25">
      <c r="A290" s="659"/>
      <c r="B290" s="529" t="s">
        <v>147</v>
      </c>
      <c r="C290" s="506"/>
      <c r="D290" s="693"/>
      <c r="E290" s="721"/>
      <c r="F290" s="722"/>
      <c r="G290" s="723"/>
      <c r="H290" s="724"/>
      <c r="I290" s="725"/>
      <c r="J290" s="726"/>
      <c r="K290" s="819"/>
    </row>
    <row r="291" spans="1:11" ht="42" hidden="1" customHeight="1" x14ac:dyDescent="0.25">
      <c r="A291" s="659"/>
      <c r="B291" s="529" t="s">
        <v>148</v>
      </c>
      <c r="C291" s="506"/>
      <c r="D291" s="693"/>
      <c r="E291" s="721"/>
      <c r="F291" s="722"/>
      <c r="G291" s="723"/>
      <c r="H291" s="724"/>
      <c r="I291" s="725"/>
      <c r="J291" s="726"/>
      <c r="K291" s="819"/>
    </row>
    <row r="292" spans="1:11" ht="21" hidden="1" customHeight="1" x14ac:dyDescent="0.25">
      <c r="A292" s="659"/>
      <c r="B292" s="883" t="s">
        <v>149</v>
      </c>
      <c r="C292" s="506"/>
      <c r="D292" s="693"/>
      <c r="E292" s="721"/>
      <c r="F292" s="722"/>
      <c r="G292" s="723"/>
      <c r="H292" s="724"/>
      <c r="I292" s="725"/>
      <c r="J292" s="726"/>
      <c r="K292" s="819"/>
    </row>
    <row r="293" spans="1:11" ht="21" hidden="1" customHeight="1" x14ac:dyDescent="0.25">
      <c r="A293" s="659"/>
      <c r="B293" s="883" t="s">
        <v>150</v>
      </c>
      <c r="C293" s="506"/>
      <c r="D293" s="693"/>
      <c r="E293" s="721"/>
      <c r="F293" s="722"/>
      <c r="G293" s="723"/>
      <c r="H293" s="724"/>
      <c r="I293" s="725"/>
      <c r="J293" s="726"/>
      <c r="K293" s="819"/>
    </row>
    <row r="294" spans="1:11" ht="21" hidden="1" customHeight="1" x14ac:dyDescent="0.25">
      <c r="A294" s="659"/>
      <c r="B294" s="883"/>
      <c r="C294" s="506"/>
      <c r="D294" s="693"/>
      <c r="E294" s="721"/>
      <c r="F294" s="722"/>
      <c r="G294" s="723"/>
      <c r="H294" s="724"/>
      <c r="I294" s="725"/>
      <c r="J294" s="726"/>
      <c r="K294" s="819"/>
    </row>
    <row r="295" spans="1:11" ht="21" hidden="1" customHeight="1" x14ac:dyDescent="0.25">
      <c r="A295" s="659"/>
      <c r="B295" s="883"/>
      <c r="C295" s="506"/>
      <c r="D295" s="693"/>
      <c r="E295" s="845"/>
      <c r="F295" s="722"/>
      <c r="G295" s="729"/>
      <c r="H295" s="724"/>
      <c r="I295" s="725"/>
      <c r="J295" s="726"/>
      <c r="K295" s="819"/>
    </row>
    <row r="296" spans="1:11" ht="21" hidden="1" customHeight="1" x14ac:dyDescent="0.25">
      <c r="A296" s="887" t="s">
        <v>210</v>
      </c>
      <c r="B296" s="895" t="str">
        <f>+[2]ระบบการควบคุมฯ!B1475</f>
        <v>อาคารเรียนน๊อคดาวน์</v>
      </c>
      <c r="C296" s="896" t="str">
        <f>+[2]ระบบการควบคุมฯ!C1475</f>
        <v>ศธ 04002/ว5187 ลว 21 ตค 67ครั้งที่ 5</v>
      </c>
      <c r="D296" s="890">
        <f>+D297</f>
        <v>0</v>
      </c>
      <c r="E296" s="890">
        <f t="shared" ref="E296:J296" si="109">+E297</f>
        <v>0</v>
      </c>
      <c r="F296" s="890">
        <f t="shared" si="109"/>
        <v>0</v>
      </c>
      <c r="G296" s="890">
        <f t="shared" si="109"/>
        <v>0</v>
      </c>
      <c r="H296" s="890">
        <f t="shared" si="109"/>
        <v>0</v>
      </c>
      <c r="I296" s="890">
        <f t="shared" si="109"/>
        <v>0</v>
      </c>
      <c r="J296" s="890">
        <f t="shared" si="109"/>
        <v>0</v>
      </c>
      <c r="K296" s="891"/>
    </row>
    <row r="297" spans="1:11" ht="21" hidden="1" customHeight="1" x14ac:dyDescent="0.25">
      <c r="A297" s="659" t="str">
        <f>+[2]ระบบการควบคุมฯ!A1475</f>
        <v>1.9.6</v>
      </c>
      <c r="B297" s="897" t="str">
        <f>+[2]ระบบการควบคุมฯ!B1476</f>
        <v xml:space="preserve"> โรงเรียนวัดดอนใหญ่</v>
      </c>
      <c r="C297" s="680" t="str">
        <f>+[2]ระบบการควบคุมฯ!C1476</f>
        <v>2000437001000321ZZZZ</v>
      </c>
      <c r="D297" s="693">
        <f>+[2]ระบบการควบคุมฯ!D1475</f>
        <v>0</v>
      </c>
      <c r="E297" s="693">
        <f>+[2]ระบบการควบคุมฯ!G1475+[2]ระบบการควบคุมฯ!H1475</f>
        <v>0</v>
      </c>
      <c r="F297" s="693">
        <f>+[2]ระบบการควบคุมฯ!I1475+[2]ระบบการควบคุมฯ!J1475</f>
        <v>0</v>
      </c>
      <c r="G297" s="693">
        <f>+[2]ระบบการควบคุมฯ!K1475+[2]ระบบการควบคุมฯ!L1475</f>
        <v>0</v>
      </c>
      <c r="H297" s="724"/>
      <c r="I297" s="725"/>
      <c r="J297" s="726">
        <f t="shared" ref="J297" si="110">D297-E297-F297-G297</f>
        <v>0</v>
      </c>
      <c r="K297" s="819"/>
    </row>
    <row r="298" spans="1:11" ht="21" hidden="1" customHeight="1" x14ac:dyDescent="0.25">
      <c r="A298" s="659"/>
      <c r="B298" s="898" t="str">
        <f>+[2]ระบบการควบคุมฯ!B1477</f>
        <v>ครบ 28 พ.ย. 68</v>
      </c>
      <c r="C298" s="899" t="str">
        <f>+[2]ระบบการควบคุมฯ!C1477</f>
        <v>Po4100728818</v>
      </c>
      <c r="D298" s="693"/>
      <c r="E298" s="721"/>
      <c r="F298" s="722"/>
      <c r="G298" s="723"/>
      <c r="H298" s="724"/>
      <c r="I298" s="725"/>
      <c r="J298" s="726"/>
      <c r="K298" s="819"/>
    </row>
    <row r="299" spans="1:11" ht="21" hidden="1" customHeight="1" x14ac:dyDescent="0.25">
      <c r="A299" s="209">
        <f>+[2]ระบบการควบคุมฯ!A1554</f>
        <v>1.1000000000000001</v>
      </c>
      <c r="B299" s="215" t="str">
        <f>+[2]ระบบการควบคุมฯ!B1554</f>
        <v>กิจกรรมส่งเสริมการจัดการศึกษาสำหรับโรงเรียนในโครงการตามพระราชดำริ โรงเรียนเฉลิมพระเกียรติ และโรงเรียนในเขตพื้นที่สูงและถิ่นทุรกันดาร</v>
      </c>
      <c r="C299" s="505" t="str">
        <f>+[2]ระบบการควบคุมฯ!C1554</f>
        <v>20004 69 85806 00000</v>
      </c>
      <c r="D299" s="211">
        <f>SUM(D300:D301)</f>
        <v>594850</v>
      </c>
      <c r="E299" s="211">
        <f t="shared" ref="E299:J299" si="111">SUM(E300:E301)</f>
        <v>0</v>
      </c>
      <c r="F299" s="211">
        <f t="shared" si="111"/>
        <v>0</v>
      </c>
      <c r="G299" s="211">
        <f t="shared" si="111"/>
        <v>594850</v>
      </c>
      <c r="H299" s="211" t="e">
        <f t="shared" ca="1" si="111"/>
        <v>#REF!</v>
      </c>
      <c r="I299" s="211" t="e">
        <f t="shared" ca="1" si="111"/>
        <v>#REF!</v>
      </c>
      <c r="J299" s="211">
        <f t="shared" si="111"/>
        <v>0</v>
      </c>
      <c r="K299" s="197"/>
    </row>
    <row r="300" spans="1:11" ht="21" hidden="1" customHeight="1" x14ac:dyDescent="0.6">
      <c r="A300" s="199"/>
      <c r="B300" s="874" t="str">
        <f>+[2]ระบบการควบคุมฯ!B1555</f>
        <v>งบลงทุน  ค่าครุภัณฑ์ 6911310</v>
      </c>
      <c r="C300" s="503"/>
      <c r="D300" s="14">
        <f>+D302+D315+D318</f>
        <v>197850</v>
      </c>
      <c r="E300" s="14">
        <f t="shared" ref="E300:J300" si="112">+E302+E315+E318</f>
        <v>0</v>
      </c>
      <c r="F300" s="14">
        <f t="shared" si="112"/>
        <v>0</v>
      </c>
      <c r="G300" s="14">
        <f t="shared" si="112"/>
        <v>197850</v>
      </c>
      <c r="H300" s="14" t="e">
        <f t="shared" ca="1" si="112"/>
        <v>#REF!</v>
      </c>
      <c r="I300" s="14" t="e">
        <f t="shared" ca="1" si="112"/>
        <v>#REF!</v>
      </c>
      <c r="J300" s="14">
        <f t="shared" si="112"/>
        <v>0</v>
      </c>
      <c r="K300" s="205"/>
    </row>
    <row r="301" spans="1:11" ht="21" hidden="1" customHeight="1" x14ac:dyDescent="0.6">
      <c r="A301" s="199"/>
      <c r="B301" s="874" t="str">
        <f>+[2]ระบบการควบคุมฯ!B1556</f>
        <v>งบลงทุน  ค่าที่ดินและสิ่งก่อสร้าง 6911320</v>
      </c>
      <c r="C301" s="503"/>
      <c r="D301" s="14">
        <f>+D321</f>
        <v>397000</v>
      </c>
      <c r="E301" s="14">
        <f t="shared" ref="E301:J301" si="113">+E321</f>
        <v>0</v>
      </c>
      <c r="F301" s="14">
        <f t="shared" si="113"/>
        <v>0</v>
      </c>
      <c r="G301" s="14">
        <f t="shared" si="113"/>
        <v>397000</v>
      </c>
      <c r="H301" s="14">
        <f t="shared" si="113"/>
        <v>0</v>
      </c>
      <c r="I301" s="14">
        <f t="shared" si="113"/>
        <v>0</v>
      </c>
      <c r="J301" s="14">
        <f t="shared" si="113"/>
        <v>0</v>
      </c>
      <c r="K301" s="205"/>
    </row>
    <row r="302" spans="1:11" ht="21" hidden="1" customHeight="1" x14ac:dyDescent="0.6">
      <c r="A302" s="199"/>
      <c r="B302" s="874" t="str">
        <f>+[2]ระบบการควบคุมฯ!B1557</f>
        <v>ครุภัณฑ์สำนักงาน 120601</v>
      </c>
      <c r="C302" s="503"/>
      <c r="D302" s="14">
        <f>+D303+D306+D308+D310+D312</f>
        <v>188350</v>
      </c>
      <c r="E302" s="14">
        <f t="shared" ref="E302:J302" si="114">+E303+E306+E308+E310+E312</f>
        <v>0</v>
      </c>
      <c r="F302" s="14">
        <f t="shared" si="114"/>
        <v>0</v>
      </c>
      <c r="G302" s="14">
        <f t="shared" si="114"/>
        <v>188350</v>
      </c>
      <c r="H302" s="14" t="e">
        <f t="shared" ca="1" si="114"/>
        <v>#REF!</v>
      </c>
      <c r="I302" s="14" t="e">
        <f t="shared" ca="1" si="114"/>
        <v>#REF!</v>
      </c>
      <c r="J302" s="14">
        <f t="shared" si="114"/>
        <v>0</v>
      </c>
      <c r="K302" s="205"/>
    </row>
    <row r="303" spans="1:11" ht="21" hidden="1" customHeight="1" x14ac:dyDescent="0.6">
      <c r="A303" s="900" t="str">
        <f>+[2]ระบบการควบคุมฯ!A1558</f>
        <v>1.10.1.1</v>
      </c>
      <c r="B303" s="499" t="str">
        <f>+[2]ระบบการควบคุมฯ!B1558</f>
        <v>เครื่องถ่ายเอกสารระบบดิจิทัล (ขาว-ดำ) ความเร็ว 40 แผ่นต่อนาที</v>
      </c>
      <c r="C303" s="499" t="str">
        <f>+[2]ระบบการควบคุมฯ!C1558</f>
        <v>ศธ 04002/ว48516  ลว 11  พย 68 ครั้งที่ 66</v>
      </c>
      <c r="D303" s="216">
        <f>SUM(D304:D305)</f>
        <v>176550</v>
      </c>
      <c r="E303" s="216">
        <f t="shared" ref="E303:J303" si="115">SUM(E304:E305)</f>
        <v>0</v>
      </c>
      <c r="F303" s="216">
        <f t="shared" si="115"/>
        <v>0</v>
      </c>
      <c r="G303" s="216">
        <f t="shared" si="115"/>
        <v>176550</v>
      </c>
      <c r="H303" s="216" t="e">
        <f t="shared" si="115"/>
        <v>#REF!</v>
      </c>
      <c r="I303" s="216" t="e">
        <f t="shared" si="115"/>
        <v>#REF!</v>
      </c>
      <c r="J303" s="216">
        <f t="shared" si="115"/>
        <v>0</v>
      </c>
      <c r="K303" s="217"/>
    </row>
    <row r="304" spans="1:11" ht="42" hidden="1" customHeight="1" x14ac:dyDescent="0.6">
      <c r="A304" s="901" t="str">
        <f>+[2]ระบบการควบคุมฯ!A1559</f>
        <v>1)</v>
      </c>
      <c r="B304" s="901" t="str">
        <f>+[2]ระบบการควบคุมฯ!B1559</f>
        <v>โรงเรียนรวมราษฎร์สามัคคี</v>
      </c>
      <c r="C304" s="506" t="str">
        <f>+[2]ระบบการควบคุมฯ!C1559</f>
        <v>20004370010003114126</v>
      </c>
      <c r="D304" s="11">
        <f>+[2]ระบบการควบคุมฯ!F1559</f>
        <v>176550</v>
      </c>
      <c r="E304" s="11">
        <f>+[2]ระบบการควบคุมฯ!G1559+[2]ระบบการควบคุมฯ!H1559</f>
        <v>0</v>
      </c>
      <c r="F304" s="11">
        <f>+[2]ระบบการควบคุมฯ!I1559+[2]ระบบการควบคุมฯ!J1559</f>
        <v>0</v>
      </c>
      <c r="G304" s="11">
        <f>+[2]ระบบการควบคุมฯ!K1559+[2]ระบบการควบคุมฯ!L1559</f>
        <v>176550</v>
      </c>
      <c r="H304" s="11" t="e">
        <f>+H326+H335+H376+H380+#REF!+#REF!+#REF!</f>
        <v>#REF!</v>
      </c>
      <c r="I304" s="11" t="e">
        <f>+I326+I335+I376+I380+#REF!+#REF!+#REF!</f>
        <v>#REF!</v>
      </c>
      <c r="J304" s="11">
        <f>+D304-E304-F304-G304</f>
        <v>0</v>
      </c>
      <c r="K304" s="218"/>
    </row>
    <row r="305" spans="1:11" ht="21" hidden="1" customHeight="1" x14ac:dyDescent="0.6">
      <c r="A305" s="901">
        <f>+[2]ระบบการควบคุมฯ!A1560</f>
        <v>0</v>
      </c>
      <c r="B305" s="901" t="str">
        <f>+[2]ระบบการควบคุมฯ!B1560</f>
        <v>โอนกลับส่วนกลาง 3450 บาท</v>
      </c>
      <c r="C305" s="506" t="str">
        <f>+[2]ระบบการควบคุมฯ!C1560</f>
        <v>ศธ 04002/ว5931  ลว 10  เม.ย. 69 ครั้งที่ 419</v>
      </c>
      <c r="D305" s="11">
        <f>+[2]ระบบการควบคุมฯ!F1560</f>
        <v>0</v>
      </c>
      <c r="E305" s="11">
        <f>+[2]ระบบการควบคุมฯ!G1560+[2]ระบบการควบคุมฯ!H1560</f>
        <v>0</v>
      </c>
      <c r="F305" s="11">
        <f>+[2]ระบบการควบคุมฯ!I1560+[2]ระบบการควบคุมฯ!J1560</f>
        <v>0</v>
      </c>
      <c r="G305" s="11">
        <f>+[2]ระบบการควบคุมฯ!K1560+[2]ระบบการควบคุมฯ!L1560</f>
        <v>0</v>
      </c>
      <c r="H305" s="11" t="e">
        <f>+H328+H336+H377+H381+H389+#REF!+#REF!</f>
        <v>#REF!</v>
      </c>
      <c r="I305" s="11" t="e">
        <f>+I328+I336+I377+I381+I389+#REF!+#REF!</f>
        <v>#REF!</v>
      </c>
      <c r="J305" s="11">
        <f>+D305-E305-F305-G305</f>
        <v>0</v>
      </c>
      <c r="K305" s="218"/>
    </row>
    <row r="306" spans="1:11" ht="21" hidden="1" customHeight="1" x14ac:dyDescent="0.25">
      <c r="A306" s="902" t="str">
        <f>+[2]ระบบการควบคุมฯ!A1561</f>
        <v>1.10.1.2</v>
      </c>
      <c r="B306" s="903" t="str">
        <f>+[2]ระบบการควบคุมฯ!B1558</f>
        <v>เครื่องถ่ายเอกสารระบบดิจิทัล (ขาว-ดำ) ความเร็ว 40 แผ่นต่อนาที</v>
      </c>
      <c r="C306" s="499" t="str">
        <f>+[2]ระบบการควบคุมฯ!C1561</f>
        <v>ศธ 04002/ว48516  ลว 11  พย 68 ครั้งที่ 66</v>
      </c>
      <c r="D306" s="18">
        <f>SUM(D307)</f>
        <v>11800</v>
      </c>
      <c r="E306" s="18">
        <f t="shared" ref="E306:J306" si="116">SUM(E307)</f>
        <v>0</v>
      </c>
      <c r="F306" s="18">
        <f t="shared" si="116"/>
        <v>0</v>
      </c>
      <c r="G306" s="18">
        <f t="shared" si="116"/>
        <v>11800</v>
      </c>
      <c r="H306" s="18" t="e">
        <f t="shared" si="116"/>
        <v>#REF!</v>
      </c>
      <c r="I306" s="18" t="e">
        <f t="shared" si="116"/>
        <v>#REF!</v>
      </c>
      <c r="J306" s="18">
        <f t="shared" si="116"/>
        <v>0</v>
      </c>
      <c r="K306" s="198"/>
    </row>
    <row r="307" spans="1:11" ht="21" hidden="1" customHeight="1" x14ac:dyDescent="0.6">
      <c r="A307" s="901" t="str">
        <f>+[2]ระบบการควบคุมฯ!A1562</f>
        <v>1)</v>
      </c>
      <c r="B307" s="901" t="str">
        <f>+[2]ระบบการควบคุมฯ!B1562</f>
        <v>โรงเรียนร่วมจิตประสาท</v>
      </c>
      <c r="C307" s="506" t="str">
        <f>+[2]ระบบการควบคุมฯ!C1562</f>
        <v>200004370010003114127</v>
      </c>
      <c r="D307" s="11">
        <f>+[2]ระบบการควบคุมฯ!F1562</f>
        <v>11800</v>
      </c>
      <c r="E307" s="11">
        <f>+[2]ระบบการควบคุมฯ!G1562+[2]ระบบการควบคุมฯ!H1562</f>
        <v>0</v>
      </c>
      <c r="F307" s="11">
        <f>+[2]ระบบการควบคุมฯ!I1562+[2]ระบบการควบคุมฯ!J1562</f>
        <v>0</v>
      </c>
      <c r="G307" s="11">
        <f>+[2]ระบบการควบคุมฯ!K1562+[2]ระบบการควบคุมฯ!L1562</f>
        <v>11800</v>
      </c>
      <c r="H307" s="11" t="e">
        <f>+H330+H338+H379+H385+H390+#REF!+#REF!</f>
        <v>#REF!</v>
      </c>
      <c r="I307" s="11" t="e">
        <f>+I330+I338+I379+I385+I390+#REF!+#REF!</f>
        <v>#REF!</v>
      </c>
      <c r="J307" s="11">
        <f>+D307-E307-F307-G307</f>
        <v>0</v>
      </c>
      <c r="K307" s="218"/>
    </row>
    <row r="308" spans="1:11" ht="21" hidden="1" customHeight="1" x14ac:dyDescent="0.25">
      <c r="A308" s="902" t="str">
        <f>+[2]ระบบการควบคุมฯ!A1563</f>
        <v>1.10.1.3</v>
      </c>
      <c r="B308" s="902" t="str">
        <f>+[2]ระบบการควบคุมฯ!B1563</f>
        <v xml:space="preserve">เก้าอี้ครู </v>
      </c>
      <c r="C308" s="499" t="str">
        <f>+[2]ระบบการควบคุมฯ!C1563</f>
        <v>ศธ 04002/ว5678  ลว 21  พย 67ครั้งที่ 76</v>
      </c>
      <c r="D308" s="18">
        <f>SUM(D309)</f>
        <v>0</v>
      </c>
      <c r="E308" s="18">
        <f t="shared" ref="E308:J308" si="117">SUM(E309)</f>
        <v>0</v>
      </c>
      <c r="F308" s="18">
        <f t="shared" si="117"/>
        <v>0</v>
      </c>
      <c r="G308" s="18">
        <f t="shared" si="117"/>
        <v>0</v>
      </c>
      <c r="H308" s="18" t="e">
        <f t="shared" ca="1" si="117"/>
        <v>#REF!</v>
      </c>
      <c r="I308" s="18" t="e">
        <f t="shared" ca="1" si="117"/>
        <v>#REF!</v>
      </c>
      <c r="J308" s="18">
        <f t="shared" si="117"/>
        <v>0</v>
      </c>
      <c r="K308" s="198"/>
    </row>
    <row r="309" spans="1:11" ht="21" hidden="1" customHeight="1" x14ac:dyDescent="0.6">
      <c r="A309" s="901" t="str">
        <f>+[2]ระบบการควบคุมฯ!A1564</f>
        <v>1)</v>
      </c>
      <c r="B309" s="901" t="str">
        <f>+[2]ระบบการควบคุมฯ!B1564</f>
        <v>โรงเรียนรวมราษฎร์สามัคคี</v>
      </c>
      <c r="C309" s="506" t="str">
        <f>+[2]ระบบการควบคุมฯ!C1564</f>
        <v>20004370010003112868</v>
      </c>
      <c r="D309" s="11">
        <f>+[2]ระบบการควบคุมฯ!F1564</f>
        <v>0</v>
      </c>
      <c r="E309" s="11">
        <f>+[2]ระบบการควบคุมฯ!G1564+[2]ระบบการควบคุมฯ!H1564</f>
        <v>0</v>
      </c>
      <c r="F309" s="11">
        <f>+[2]ระบบการควบคุมฯ!I1564+[2]ระบบการควบคุมฯ!J1564</f>
        <v>0</v>
      </c>
      <c r="G309" s="11">
        <f>+[2]ระบบการควบคุมฯ!K1564+[2]ระบบการควบคุมฯ!L1564</f>
        <v>0</v>
      </c>
      <c r="H309" s="11" t="e">
        <f ca="1">+H332+H340+H381+H387+H392+#REF!+#REF!</f>
        <v>#REF!</v>
      </c>
      <c r="I309" s="11" t="e">
        <f ca="1">+I332+I340+I381+I387+I392+#REF!+#REF!</f>
        <v>#REF!</v>
      </c>
      <c r="J309" s="11">
        <f>+D309-E309-F309-G309</f>
        <v>0</v>
      </c>
      <c r="K309" s="218"/>
    </row>
    <row r="310" spans="1:11" ht="21" hidden="1" customHeight="1" x14ac:dyDescent="0.25">
      <c r="A310" s="902" t="str">
        <f>+[2]ระบบการควบคุมฯ!A1565</f>
        <v>1.10.1.4</v>
      </c>
      <c r="B310" s="902" t="str">
        <f>+[2]ระบบการควบคุมฯ!B1565</f>
        <v>โต๊ะครู จำนวน 2 ตัวๆละ 4,000 บาท</v>
      </c>
      <c r="C310" s="499" t="str">
        <f>+[2]ระบบการควบคุมฯ!C1565</f>
        <v>ศธ 04002/ว5678  ลว 21  พย 67ครั้งที่ 76</v>
      </c>
      <c r="D310" s="18">
        <f>SUM(D311)</f>
        <v>0</v>
      </c>
      <c r="E310" s="18">
        <f t="shared" ref="E310:J310" si="118">SUM(E311)</f>
        <v>0</v>
      </c>
      <c r="F310" s="18">
        <f t="shared" si="118"/>
        <v>0</v>
      </c>
      <c r="G310" s="18">
        <f t="shared" si="118"/>
        <v>0</v>
      </c>
      <c r="H310" s="18" t="e">
        <f t="shared" si="118"/>
        <v>#REF!</v>
      </c>
      <c r="I310" s="18" t="e">
        <f t="shared" si="118"/>
        <v>#REF!</v>
      </c>
      <c r="J310" s="18">
        <f t="shared" si="118"/>
        <v>0</v>
      </c>
      <c r="K310" s="198"/>
    </row>
    <row r="311" spans="1:11" ht="21" hidden="1" customHeight="1" x14ac:dyDescent="0.6">
      <c r="A311" s="901" t="str">
        <f>+[2]ระบบการควบคุมฯ!A1566</f>
        <v>1)</v>
      </c>
      <c r="B311" s="901" t="str">
        <f>+[2]ระบบการควบคุมฯ!B1566</f>
        <v>โรงเรียนรวมราษฎร์สามัคคี</v>
      </c>
      <c r="C311" s="506" t="str">
        <f>+[2]ระบบการควบคุมฯ!C1566</f>
        <v>20004370010003112881</v>
      </c>
      <c r="D311" s="11">
        <f>+[2]ระบบการควบคุมฯ!F1566</f>
        <v>0</v>
      </c>
      <c r="E311" s="11">
        <f>+[2]ระบบการควบคุมฯ!G1566+[2]ระบบการควบคุมฯ!H1566</f>
        <v>0</v>
      </c>
      <c r="F311" s="11">
        <f>+[2]ระบบการควบคุมฯ!I1566+[2]ระบบการควบคุมฯ!J1566</f>
        <v>0</v>
      </c>
      <c r="G311" s="11">
        <f>+[2]ระบบการควบคุมฯ!K1566+[2]ระบบการควบคุมฯ!L1566</f>
        <v>0</v>
      </c>
      <c r="H311" s="11" t="e">
        <f>+H334+H342+H385+#REF!+H397+#REF!+#REF!</f>
        <v>#REF!</v>
      </c>
      <c r="I311" s="11" t="e">
        <f>+I334+I342+I385+#REF!+I397+#REF!+#REF!</f>
        <v>#REF!</v>
      </c>
      <c r="J311" s="11">
        <f>+D311-E311-F311-G311</f>
        <v>0</v>
      </c>
      <c r="K311" s="218"/>
    </row>
    <row r="312" spans="1:11" ht="21" hidden="1" customHeight="1" x14ac:dyDescent="0.25">
      <c r="A312" s="902" t="str">
        <f>+[2]ระบบการควบคุมฯ!A1567</f>
        <v>1.10.1.5</v>
      </c>
      <c r="B312" s="903" t="str">
        <f>+[2]ระบบการควบคุมฯ!B1567</f>
        <v>พัดลม แบบโคจรติดผนัง ขนาดไม่น้อยกว่า 16 นิ้ว (400 มิลลิเมตร) 11 เครื่องๆละ 1,000 บาท</v>
      </c>
      <c r="C312" s="499" t="str">
        <f>+[2]ระบบการควบคุมฯ!C1567</f>
        <v>ศธ 04002/ว5678  ลว 21  พย 67ครั้งที่ 76</v>
      </c>
      <c r="D312" s="18">
        <f>SUM(D313)</f>
        <v>0</v>
      </c>
      <c r="E312" s="18">
        <f t="shared" ref="E312:J312" si="119">SUM(E313)</f>
        <v>0</v>
      </c>
      <c r="F312" s="18">
        <f t="shared" si="119"/>
        <v>0</v>
      </c>
      <c r="G312" s="18">
        <f t="shared" si="119"/>
        <v>0</v>
      </c>
      <c r="H312" s="18" t="e">
        <f t="shared" ca="1" si="119"/>
        <v>#REF!</v>
      </c>
      <c r="I312" s="18" t="e">
        <f t="shared" ca="1" si="119"/>
        <v>#REF!</v>
      </c>
      <c r="J312" s="18">
        <f t="shared" si="119"/>
        <v>0</v>
      </c>
      <c r="K312" s="198"/>
    </row>
    <row r="313" spans="1:11" ht="21" hidden="1" customHeight="1" x14ac:dyDescent="0.25">
      <c r="A313" s="881" t="str">
        <f>+[2]ระบบการควบคุมฯ!A1568</f>
        <v>1)</v>
      </c>
      <c r="B313" s="881" t="str">
        <f>+[2]ระบบการควบคุมฯ!B1568</f>
        <v xml:space="preserve">โรงเรียนเจริญดีวิทยา </v>
      </c>
      <c r="C313" s="506" t="str">
        <f>+[2]ระบบการควบคุมฯ!C1568</f>
        <v>20004370010003112884</v>
      </c>
      <c r="D313" s="13">
        <f>+[2]ระบบการควบคุมฯ!F1568</f>
        <v>0</v>
      </c>
      <c r="E313" s="13">
        <f>+[2]ระบบการควบคุมฯ!G1568+[2]ระบบการควบคุมฯ!H1568</f>
        <v>0</v>
      </c>
      <c r="F313" s="13">
        <f>+[2]ระบบการควบคุมฯ!I1568+[2]ระบบการควบคุมฯ!J1568</f>
        <v>0</v>
      </c>
      <c r="G313" s="13">
        <f>+[2]ระบบการควบคุมฯ!K1568+[2]ระบบการควบคุมฯ!L1568</f>
        <v>0</v>
      </c>
      <c r="H313" s="13" t="e">
        <f ca="1">+H336+H344+H387+#REF!+H399+#REF!+#REF!</f>
        <v>#REF!</v>
      </c>
      <c r="I313" s="13" t="e">
        <f ca="1">+I336+I344+I387+#REF!+I399+#REF!+#REF!</f>
        <v>#REF!</v>
      </c>
      <c r="J313" s="13">
        <f>+D313-E313-F313-G313</f>
        <v>0</v>
      </c>
      <c r="K313" s="223"/>
    </row>
    <row r="314" spans="1:11" ht="63" hidden="1" customHeight="1" x14ac:dyDescent="0.25">
      <c r="A314" s="881"/>
      <c r="B314" s="881"/>
      <c r="C314" s="506"/>
      <c r="D314" s="13"/>
      <c r="E314" s="13"/>
      <c r="F314" s="13"/>
      <c r="G314" s="13"/>
      <c r="H314" s="13"/>
      <c r="I314" s="13"/>
      <c r="J314" s="13"/>
      <c r="K314" s="223"/>
    </row>
    <row r="315" spans="1:11" ht="21" hidden="1" customHeight="1" x14ac:dyDescent="0.25">
      <c r="A315" s="904">
        <f>+[2]ระบบการควบคุมฯ!A1570</f>
        <v>0</v>
      </c>
      <c r="B315" s="905" t="str">
        <f>+[2]ระบบการควบคุมฯ!B1570</f>
        <v>ครุภัณฑ์การศึกษา 120611</v>
      </c>
      <c r="C315" s="507">
        <f>+[2]ระบบการควบคุมฯ!C1570</f>
        <v>0</v>
      </c>
      <c r="D315" s="15">
        <f>+D316</f>
        <v>0</v>
      </c>
      <c r="E315" s="15">
        <f t="shared" ref="E315:J315" si="120">+E316</f>
        <v>0</v>
      </c>
      <c r="F315" s="15">
        <f t="shared" si="120"/>
        <v>0</v>
      </c>
      <c r="G315" s="15">
        <f t="shared" si="120"/>
        <v>0</v>
      </c>
      <c r="H315" s="15" t="e">
        <f t="shared" si="120"/>
        <v>#REF!</v>
      </c>
      <c r="I315" s="15" t="e">
        <f t="shared" si="120"/>
        <v>#REF!</v>
      </c>
      <c r="J315" s="15">
        <f t="shared" si="120"/>
        <v>0</v>
      </c>
      <c r="K315" s="219"/>
    </row>
    <row r="316" spans="1:11" ht="21" hidden="1" customHeight="1" x14ac:dyDescent="0.25">
      <c r="A316" s="902" t="str">
        <f>+[2]ระบบการควบคุมฯ!A1571</f>
        <v>1.10.1.6</v>
      </c>
      <c r="B316" s="903" t="str">
        <f>+[2]ระบบการควบคุมฯ!B1571</f>
        <v>โต๊ะเก้าอี้นักเรียน สำหรับนักเรียนประถมศึกษา 30 ชุดๆละ 1,500 บาท</v>
      </c>
      <c r="C316" s="499" t="str">
        <f>+[2]ระบบการควบคุมฯ!C1571</f>
        <v>ศธ 04002/ว5678  ลว 21  พย 67ครั้งที่ 76</v>
      </c>
      <c r="D316" s="18">
        <f>+[2]ระบบการควบคุมฯ!F1571</f>
        <v>0</v>
      </c>
      <c r="E316" s="18">
        <f>+[2]ระบบการควบคุมฯ!G1571+[2]ระบบการควบคุมฯ!H1571</f>
        <v>0</v>
      </c>
      <c r="F316" s="18">
        <f>+[2]ระบบการควบคุมฯ!I1571+[2]ระบบการควบคุมฯ!J1571</f>
        <v>0</v>
      </c>
      <c r="G316" s="18">
        <f>+[2]ระบบการควบคุมฯ!K1571+[2]ระบบการควบคุมฯ!L1571</f>
        <v>0</v>
      </c>
      <c r="H316" s="18" t="e">
        <f>+H339+H347+H389+H392+H402+#REF!+#REF!</f>
        <v>#REF!</v>
      </c>
      <c r="I316" s="18" t="e">
        <f>+I339+I347+I389+I392+I402+#REF!+#REF!</f>
        <v>#REF!</v>
      </c>
      <c r="J316" s="18">
        <f>+D316-E316-F316-G316</f>
        <v>0</v>
      </c>
      <c r="K316" s="198"/>
    </row>
    <row r="317" spans="1:11" ht="21" hidden="1" customHeight="1" x14ac:dyDescent="0.25">
      <c r="A317" s="906" t="str">
        <f>+[2]ระบบการควบคุมฯ!A1572</f>
        <v>1)</v>
      </c>
      <c r="B317" s="907" t="str">
        <f>+[2]ระบบการควบคุมฯ!B1572</f>
        <v xml:space="preserve">โรงเรียนรวมราษฎร์สามัคคี </v>
      </c>
      <c r="C317" s="508" t="str">
        <f>+[2]ระบบการควบคุมฯ!C1572</f>
        <v>20004370010003112878</v>
      </c>
      <c r="D317" s="285">
        <f>+[2]ระบบการควบคุมฯ!F1572</f>
        <v>0</v>
      </c>
      <c r="E317" s="285">
        <f>+[2]ระบบการควบคุมฯ!G1572+[2]ระบบการควบคุมฯ!H1572</f>
        <v>0</v>
      </c>
      <c r="F317" s="285">
        <f>+[2]ระบบการควบคุมฯ!I1572+[2]ระบบการควบคุมฯ!J1572</f>
        <v>0</v>
      </c>
      <c r="G317" s="285">
        <f>+[2]ระบบการควบคุมฯ!K1572+[2]ระบบการควบคุมฯ!L1572</f>
        <v>0</v>
      </c>
      <c r="H317" s="285" t="e">
        <f>+H340+H348+#REF!+H395+#REF!+#REF!+#REF!</f>
        <v>#REF!</v>
      </c>
      <c r="I317" s="285" t="e">
        <f>+I340+I348+#REF!+I395+#REF!+#REF!+#REF!</f>
        <v>#REF!</v>
      </c>
      <c r="J317" s="285">
        <f>+D317-E317-F317-G317</f>
        <v>0</v>
      </c>
      <c r="K317" s="346"/>
    </row>
    <row r="318" spans="1:11" ht="21" hidden="1" customHeight="1" x14ac:dyDescent="0.25">
      <c r="A318" s="904">
        <f>+[2]ระบบการควบคุมฯ!A1574</f>
        <v>0</v>
      </c>
      <c r="B318" s="905" t="str">
        <f>+[2]ระบบการควบคุมฯ!B1574</f>
        <v>ครุภัณฑ์งานบ้านงานครัว 120612</v>
      </c>
      <c r="C318" s="507">
        <f>+[2]ระบบการควบคุมฯ!C1574</f>
        <v>0</v>
      </c>
      <c r="D318" s="15">
        <f>+[2]ระบบการควบคุมฯ!F1574</f>
        <v>9500</v>
      </c>
      <c r="E318" s="15">
        <f>+[2]ระบบการควบคุมฯ!G1574+[2]ระบบการควบคุมฯ!H1574</f>
        <v>0</v>
      </c>
      <c r="F318" s="15">
        <f>+[2]ระบบการควบคุมฯ!I1574+[2]ระบบการควบคุมฯ!J1574</f>
        <v>0</v>
      </c>
      <c r="G318" s="15">
        <f>+[2]ระบบการควบคุมฯ!K1574+[2]ระบบการควบคุมฯ!L1574</f>
        <v>9500</v>
      </c>
      <c r="H318" s="15" t="e">
        <f>+H342+H350+H391+H398+#REF!+#REF!+#REF!</f>
        <v>#REF!</v>
      </c>
      <c r="I318" s="15" t="e">
        <f>+I342+I350+I391+I398+#REF!+#REF!+#REF!</f>
        <v>#REF!</v>
      </c>
      <c r="J318" s="15">
        <f>+D318-E318-F318-G318</f>
        <v>0</v>
      </c>
      <c r="K318" s="219"/>
    </row>
    <row r="319" spans="1:11" ht="21" hidden="1" customHeight="1" x14ac:dyDescent="0.25">
      <c r="A319" s="902" t="str">
        <f>+[2]ระบบการควบคุมฯ!A1575</f>
        <v>1.10.1.7</v>
      </c>
      <c r="B319" s="903" t="str">
        <f>+[2]ระบบการควบคุมฯ!B1575</f>
        <v xml:space="preserve">เครื่องตัดแต่งพุ่มไม้ ขนาด 22 นิ้ว </v>
      </c>
      <c r="C319" s="499" t="str">
        <f>+[2]ระบบการควบคุมฯ!C1575</f>
        <v>ศธ 04002/ว48516  ลว 11  พย 68 ครั้งที่ 66</v>
      </c>
      <c r="D319" s="18">
        <f>+[2]ระบบการควบคุมฯ!F1575</f>
        <v>9500</v>
      </c>
      <c r="E319" s="18">
        <f>+[2]ระบบการควบคุมฯ!G1575+[2]ระบบการควบคุมฯ!H1575</f>
        <v>0</v>
      </c>
      <c r="F319" s="18">
        <f>+[2]ระบบการควบคุมฯ!I1575+[2]ระบบการควบคุมฯ!J1575</f>
        <v>0</v>
      </c>
      <c r="G319" s="18">
        <f>+[2]ระบบการควบคุมฯ!K1575+[2]ระบบการควบคุมฯ!L1575</f>
        <v>9500</v>
      </c>
      <c r="H319" s="18" t="e">
        <f>+H343+H351+H392+H399+#REF!+#REF!+#REF!</f>
        <v>#REF!</v>
      </c>
      <c r="I319" s="18" t="e">
        <f>+I343+I351+I392+I399+#REF!+#REF!+#REF!</f>
        <v>#REF!</v>
      </c>
      <c r="J319" s="18">
        <f>+D319-E319-F319-G319</f>
        <v>0</v>
      </c>
      <c r="K319" s="198"/>
    </row>
    <row r="320" spans="1:11" ht="21" hidden="1" customHeight="1" x14ac:dyDescent="0.6">
      <c r="A320" s="901" t="str">
        <f>+[2]ระบบการควบคุมฯ!A1576</f>
        <v>1)</v>
      </c>
      <c r="B320" s="908" t="str">
        <f>+[2]ระบบการควบคุมฯ!B1576</f>
        <v>โรงเรียนเจริญดีวิทยา</v>
      </c>
      <c r="C320" s="508" t="str">
        <f>+[2]ระบบการควบคุมฯ!C1576</f>
        <v>20004370010003114125</v>
      </c>
      <c r="D320" s="11">
        <f>+[2]ระบบการควบคุมฯ!F1576</f>
        <v>9500</v>
      </c>
      <c r="E320" s="11">
        <f>+[2]ระบบการควบคุมฯ!G1576+[2]ระบบการควบคุมฯ!H1576</f>
        <v>0</v>
      </c>
      <c r="F320" s="11">
        <f>+[2]ระบบการควบคุมฯ!I1576+[2]ระบบการควบคุมฯ!J1576</f>
        <v>0</v>
      </c>
      <c r="G320" s="11">
        <f>+[2]ระบบการควบคุมฯ!K1576+[2]ระบบการควบคุมฯ!L1576</f>
        <v>9500</v>
      </c>
      <c r="H320" s="11" t="e">
        <f>+H344+H352+H395+H400+#REF!+#REF!+#REF!</f>
        <v>#REF!</v>
      </c>
      <c r="I320" s="11" t="e">
        <f>+I344+I352+I395+I400+#REF!+#REF!+#REF!</f>
        <v>#REF!</v>
      </c>
      <c r="J320" s="11">
        <f>+D320-E320-F320-G320</f>
        <v>0</v>
      </c>
      <c r="K320" s="218"/>
    </row>
    <row r="321" spans="1:11" ht="21" hidden="1" customHeight="1" x14ac:dyDescent="0.6">
      <c r="A321" s="199"/>
      <c r="B321" s="874" t="s">
        <v>151</v>
      </c>
      <c r="C321" s="503"/>
      <c r="D321" s="14">
        <f>+D322+D325</f>
        <v>397000</v>
      </c>
      <c r="E321" s="14">
        <f t="shared" ref="E321:K321" si="121">+E322+E325</f>
        <v>0</v>
      </c>
      <c r="F321" s="14">
        <f t="shared" si="121"/>
        <v>0</v>
      </c>
      <c r="G321" s="14">
        <f t="shared" si="121"/>
        <v>397000</v>
      </c>
      <c r="H321" s="14">
        <f t="shared" si="121"/>
        <v>0</v>
      </c>
      <c r="I321" s="14">
        <f t="shared" si="121"/>
        <v>0</v>
      </c>
      <c r="J321" s="14">
        <f t="shared" si="121"/>
        <v>0</v>
      </c>
      <c r="K321" s="14">
        <f t="shared" si="121"/>
        <v>0</v>
      </c>
    </row>
    <row r="322" spans="1:11" ht="21" hidden="1" customHeight="1" x14ac:dyDescent="0.25">
      <c r="A322" s="212" t="str">
        <f>+[2]ระบบการควบคุมฯ!A1590</f>
        <v>1.10.2.1</v>
      </c>
      <c r="B322" s="347" t="str">
        <f>+[2]ระบบการควบคุมฯ!B1590</f>
        <v>ปรับปรุงซ่อมแซมอาคารเรียนอาคารประกอบและสิ่งก่อสร้างอื่น</v>
      </c>
      <c r="C322" s="509" t="str">
        <f>+[2]ระบบการควบคุมฯ!C1590</f>
        <v>ศธ 04002/ว47982  ลว 4 พย 68 ครั้งที่ 42</v>
      </c>
      <c r="D322" s="18">
        <f>SUM(D323:D324)</f>
        <v>397000</v>
      </c>
      <c r="E322" s="18">
        <f t="shared" ref="E322:J322" si="122">SUM(E323:E324)</f>
        <v>0</v>
      </c>
      <c r="F322" s="18">
        <f t="shared" si="122"/>
        <v>0</v>
      </c>
      <c r="G322" s="18">
        <f t="shared" si="122"/>
        <v>397000</v>
      </c>
      <c r="H322" s="18">
        <f t="shared" si="122"/>
        <v>0</v>
      </c>
      <c r="I322" s="18">
        <f t="shared" si="122"/>
        <v>0</v>
      </c>
      <c r="J322" s="18">
        <f t="shared" si="122"/>
        <v>0</v>
      </c>
      <c r="K322" s="198"/>
    </row>
    <row r="323" spans="1:11" ht="21" hidden="1" customHeight="1" x14ac:dyDescent="0.25">
      <c r="A323" s="220" t="str">
        <f>+[2]ระบบการควบคุมฯ!A1591</f>
        <v>1)</v>
      </c>
      <c r="B323" s="220" t="str">
        <f>+[2]ระบบการควบคุมฯ!B1591</f>
        <v>โรงเรียนร่วมใจประสิทธิ์</v>
      </c>
      <c r="C323" s="510" t="str">
        <f>+[2]ระบบการควบคุมฯ!C1591</f>
        <v xml:space="preserve">20004370010003215751 </v>
      </c>
      <c r="D323" s="220">
        <f>+[2]ระบบการควบคุมฯ!F1591</f>
        <v>397000</v>
      </c>
      <c r="E323" s="721">
        <f>+[2]ระบบการควบคุมฯ!G11636+[2]ระบบการควบคุมฯ!H1591</f>
        <v>0</v>
      </c>
      <c r="F323" s="722">
        <f>+[2]ระบบการควบคุมฯ!I1591+[2]ระบบการควบคุมฯ!J1591</f>
        <v>0</v>
      </c>
      <c r="G323" s="723">
        <f>+[2]ระบบการควบคุมฯ!K1591+[2]ระบบการควบคุมฯ!L1591</f>
        <v>397000</v>
      </c>
      <c r="H323" s="724"/>
      <c r="I323" s="725"/>
      <c r="J323" s="726">
        <f t="shared" ref="J323:J324" si="123">D323-E323-F323-G323</f>
        <v>0</v>
      </c>
      <c r="K323" s="819"/>
    </row>
    <row r="324" spans="1:11" ht="21" hidden="1" customHeight="1" x14ac:dyDescent="0.25">
      <c r="A324" s="659"/>
      <c r="B324" s="13" t="str">
        <f>+'[2]ควบคุมสิ่งก่อสร้าง 37001 '!D307</f>
        <v>ครบวันที่ 15 มค 69</v>
      </c>
      <c r="C324" s="853">
        <f>+'[2]ควบคุมสิ่งก่อสร้าง 37001 '!C307</f>
        <v>4100751602</v>
      </c>
      <c r="D324" s="693"/>
      <c r="E324" s="1230"/>
      <c r="F324" s="693"/>
      <c r="G324" s="756"/>
      <c r="H324" s="737"/>
      <c r="I324" s="738"/>
      <c r="J324" s="739">
        <f t="shared" si="123"/>
        <v>0</v>
      </c>
      <c r="K324" s="819"/>
    </row>
    <row r="325" spans="1:11" ht="21" hidden="1" customHeight="1" x14ac:dyDescent="0.25">
      <c r="A325" s="212" t="str">
        <f>+[2]ระบบการควบคุมฯ!A1595</f>
        <v>1.10.2.2</v>
      </c>
      <c r="B325" s="221" t="str">
        <f>+[2]ระบบการควบคุมฯ!B1595</f>
        <v xml:space="preserve">ห้องน้ำห้องส้วมนักเรียนชาย 6 ที่/49 </v>
      </c>
      <c r="C325" s="509" t="str">
        <f>+[2]ระบบการควบคุมฯ!C1595</f>
        <v>ศธ 04002/ว5644  ลว 19 พย 67ครั้งที่ 69</v>
      </c>
      <c r="D325" s="18">
        <f>SUM(D326:D333)</f>
        <v>0</v>
      </c>
      <c r="E325" s="18">
        <f t="shared" ref="E325:J325" si="124">SUM(E326:E333)</f>
        <v>0</v>
      </c>
      <c r="F325" s="18">
        <f t="shared" si="124"/>
        <v>0</v>
      </c>
      <c r="G325" s="18">
        <f t="shared" si="124"/>
        <v>0</v>
      </c>
      <c r="H325" s="18">
        <f t="shared" si="124"/>
        <v>0</v>
      </c>
      <c r="I325" s="18">
        <f t="shared" si="124"/>
        <v>0</v>
      </c>
      <c r="J325" s="18">
        <f t="shared" si="124"/>
        <v>0</v>
      </c>
      <c r="K325" s="198"/>
    </row>
    <row r="326" spans="1:11" ht="21" hidden="1" customHeight="1" x14ac:dyDescent="0.25">
      <c r="A326" s="220" t="str">
        <f>+[2]ระบบการควบคุมฯ!A1597</f>
        <v>1)</v>
      </c>
      <c r="B326" s="220" t="str">
        <f>+[2]ระบบการควบคุมฯ!B1597</f>
        <v>โรงเรียนเจริญดีวิทยา</v>
      </c>
      <c r="C326" s="510" t="str">
        <f>+[2]ระบบการควบคุมฯ!C1597</f>
        <v>20004370010003214866</v>
      </c>
      <c r="D326" s="220">
        <f>+[2]ระบบการควบคุมฯ!F1597</f>
        <v>0</v>
      </c>
      <c r="E326" s="1230">
        <f>+[2]ระบบการควบคุมฯ!G1597+[2]ระบบการควบคุมฯ!H1597</f>
        <v>0</v>
      </c>
      <c r="F326" s="693">
        <f>+[2]ระบบการควบคุมฯ!I1597+[2]ระบบการควบคุมฯ!J1597</f>
        <v>0</v>
      </c>
      <c r="G326" s="756">
        <f>+[2]ระบบการควบคุมฯ!K1597+[2]ระบบการควบคุมฯ!L1597</f>
        <v>0</v>
      </c>
      <c r="H326" s="737"/>
      <c r="I326" s="738"/>
      <c r="J326" s="739">
        <f t="shared" ref="J326:J328" si="125">D326-E326-F326-G326</f>
        <v>0</v>
      </c>
      <c r="K326" s="819"/>
    </row>
    <row r="327" spans="1:11" ht="21" hidden="1" customHeight="1" x14ac:dyDescent="0.25">
      <c r="A327" s="220"/>
      <c r="B327" s="220" t="str">
        <f>+'[2]ควบคุมสิ่งก่อสร้าง 37001 '!E314</f>
        <v>ครบ 14 มีค 68</v>
      </c>
      <c r="C327" s="510" t="str">
        <f>+'[2]ควบคุมสิ่งก่อสร้าง 37001 '!C314</f>
        <v>4100569081 / 14 ม.ค.68</v>
      </c>
      <c r="D327" s="220"/>
      <c r="E327" s="1230"/>
      <c r="F327" s="693"/>
      <c r="G327" s="756"/>
      <c r="H327" s="737"/>
      <c r="I327" s="738"/>
      <c r="J327" s="739"/>
      <c r="K327" s="819"/>
    </row>
    <row r="328" spans="1:11" ht="21" hidden="1" customHeight="1" x14ac:dyDescent="0.25">
      <c r="A328" s="659"/>
      <c r="B328" s="220" t="str">
        <f>+'[2]ควบคุมสิ่งก่อสร้าง 37001 '!E315</f>
        <v>งวดที่ 1 158,895 บาท</v>
      </c>
      <c r="C328" s="508" t="str">
        <f>+'[2]ควบคุมสิ่งก่อสร้าง 37001 '!D315</f>
        <v>ครบ 13 ก.พ.68</v>
      </c>
      <c r="D328" s="693"/>
      <c r="E328" s="1230"/>
      <c r="F328" s="693"/>
      <c r="G328" s="756"/>
      <c r="H328" s="737"/>
      <c r="I328" s="738"/>
      <c r="J328" s="739">
        <f t="shared" si="125"/>
        <v>0</v>
      </c>
      <c r="K328" s="819"/>
    </row>
    <row r="329" spans="1:11" ht="21" hidden="1" customHeight="1" x14ac:dyDescent="0.25">
      <c r="A329" s="659"/>
      <c r="B329" s="220" t="str">
        <f>+'[2]ควบคุมสิ่งก่อสร้าง 37001 '!E316</f>
        <v>งวดที่ 2 158,895 บาท</v>
      </c>
      <c r="C329" s="508" t="str">
        <f>+'[2]ควบคุมสิ่งก่อสร้าง 37001 '!D316</f>
        <v>ครบ 15 มี.ค.68</v>
      </c>
      <c r="D329" s="693"/>
      <c r="E329" s="1230"/>
      <c r="F329" s="693"/>
      <c r="G329" s="756"/>
      <c r="H329" s="737"/>
      <c r="I329" s="738"/>
      <c r="J329" s="739"/>
      <c r="K329" s="819"/>
    </row>
    <row r="330" spans="1:11" ht="21" hidden="1" customHeight="1" x14ac:dyDescent="0.25">
      <c r="A330" s="659"/>
      <c r="B330" s="220" t="str">
        <f>+'[2]ควบคุมสิ่งก่อสร้าง 37001 '!E317</f>
        <v>งวดที่ 3 211,860 บาท</v>
      </c>
      <c r="C330" s="508" t="str">
        <f>+'[2]ควบคุมสิ่งก่อสร้าง 37001 '!D317</f>
        <v>ครบ 14 เมย. 68</v>
      </c>
      <c r="D330" s="693"/>
      <c r="E330" s="1230"/>
      <c r="F330" s="693"/>
      <c r="G330" s="756"/>
      <c r="H330" s="737"/>
      <c r="I330" s="738"/>
      <c r="J330" s="739"/>
      <c r="K330" s="819"/>
    </row>
    <row r="331" spans="1:11" ht="21" hidden="1" customHeight="1" x14ac:dyDescent="0.25">
      <c r="A331" s="659"/>
      <c r="B331" s="883"/>
      <c r="C331" s="506"/>
      <c r="D331" s="693"/>
      <c r="E331" s="1230"/>
      <c r="F331" s="693"/>
      <c r="G331" s="756"/>
      <c r="H331" s="737"/>
      <c r="I331" s="738"/>
      <c r="J331" s="739"/>
      <c r="K331" s="819"/>
    </row>
    <row r="332" spans="1:11" ht="21" hidden="1" customHeight="1" x14ac:dyDescent="0.25">
      <c r="A332" s="659"/>
      <c r="B332" s="909"/>
      <c r="C332" s="506"/>
      <c r="D332" s="693"/>
      <c r="E332" s="1230"/>
      <c r="F332" s="693"/>
      <c r="G332" s="756"/>
      <c r="H332" s="737"/>
      <c r="I332" s="738"/>
      <c r="J332" s="739"/>
      <c r="K332" s="819"/>
    </row>
    <row r="333" spans="1:11" ht="21" hidden="1" customHeight="1" x14ac:dyDescent="0.25">
      <c r="A333" s="229">
        <f>+[2]ระบบการควบคุมฯ!A1554</f>
        <v>1.1000000000000001</v>
      </c>
      <c r="B333" s="196" t="str">
        <f>+[2]ระบบการควบคุมฯ!B1554</f>
        <v>กิจกรรมส่งเสริมการจัดการศึกษาสำหรับโรงเรียนในโครงการตามพระราชดำริ โรงเรียนเฉลิมพระเกียรติ และโรงเรียนในเขตพื้นที่สูงและถิ่นทุรกันดาร</v>
      </c>
      <c r="C333" s="649" t="str">
        <f>+[2]ระบบการควบคุมฯ!C1554</f>
        <v>20004 69 85806 00000</v>
      </c>
      <c r="D333" s="17">
        <f>+D334+D335</f>
        <v>0</v>
      </c>
      <c r="E333" s="17">
        <f t="shared" ref="E333:J333" si="126">+E334+E335</f>
        <v>0</v>
      </c>
      <c r="F333" s="17">
        <f t="shared" si="126"/>
        <v>0</v>
      </c>
      <c r="G333" s="17">
        <f t="shared" si="126"/>
        <v>0</v>
      </c>
      <c r="H333" s="17">
        <f t="shared" si="126"/>
        <v>0</v>
      </c>
      <c r="I333" s="17">
        <f t="shared" si="126"/>
        <v>0</v>
      </c>
      <c r="J333" s="17">
        <f t="shared" si="126"/>
        <v>0</v>
      </c>
      <c r="K333" s="197"/>
    </row>
    <row r="334" spans="1:11" ht="21" hidden="1" customHeight="1" x14ac:dyDescent="0.25">
      <c r="A334" s="229"/>
      <c r="B334" s="1231" t="str">
        <f>+B109</f>
        <v>งบลงทุน ครุภัณฑ์ 6911310</v>
      </c>
      <c r="C334" s="805"/>
      <c r="D334" s="15">
        <f>+D336+D340</f>
        <v>0</v>
      </c>
      <c r="E334" s="15">
        <f t="shared" ref="E334:J334" si="127">+E336+E340</f>
        <v>0</v>
      </c>
      <c r="F334" s="15">
        <f t="shared" si="127"/>
        <v>0</v>
      </c>
      <c r="G334" s="15">
        <f t="shared" si="127"/>
        <v>0</v>
      </c>
      <c r="H334" s="15">
        <f t="shared" si="127"/>
        <v>0</v>
      </c>
      <c r="I334" s="15">
        <f t="shared" si="127"/>
        <v>0</v>
      </c>
      <c r="J334" s="15">
        <f t="shared" si="127"/>
        <v>0</v>
      </c>
      <c r="K334" s="202"/>
    </row>
    <row r="335" spans="1:11" ht="21" hidden="1" customHeight="1" x14ac:dyDescent="0.25">
      <c r="A335" s="229"/>
      <c r="B335" s="1231" t="str">
        <f>+[2]งบลงทุน69!B195</f>
        <v>ค่าที่ดินและสิ่งก่อสร้าง 6911320</v>
      </c>
      <c r="C335" s="805"/>
      <c r="D335" s="15">
        <f>+D360</f>
        <v>0</v>
      </c>
      <c r="E335" s="15">
        <f t="shared" ref="E335:J335" si="128">+E360</f>
        <v>0</v>
      </c>
      <c r="F335" s="15">
        <f t="shared" si="128"/>
        <v>0</v>
      </c>
      <c r="G335" s="15">
        <f t="shared" si="128"/>
        <v>0</v>
      </c>
      <c r="H335" s="15">
        <f t="shared" si="128"/>
        <v>0</v>
      </c>
      <c r="I335" s="15">
        <f t="shared" si="128"/>
        <v>0</v>
      </c>
      <c r="J335" s="15">
        <f t="shared" si="128"/>
        <v>0</v>
      </c>
      <c r="K335" s="202"/>
    </row>
    <row r="336" spans="1:11" ht="21" hidden="1" customHeight="1" x14ac:dyDescent="0.6">
      <c r="A336" s="199"/>
      <c r="B336" s="204" t="str">
        <f>+[2]ระบบการควบคุมฯ!B1570</f>
        <v>ครุภัณฑ์การศึกษา 120611</v>
      </c>
      <c r="C336" s="503"/>
      <c r="D336" s="14">
        <f>+D337</f>
        <v>0</v>
      </c>
      <c r="E336" s="14">
        <f t="shared" ref="E336:J336" si="129">+E337</f>
        <v>0</v>
      </c>
      <c r="F336" s="14">
        <f t="shared" si="129"/>
        <v>0</v>
      </c>
      <c r="G336" s="14">
        <f t="shared" si="129"/>
        <v>0</v>
      </c>
      <c r="H336" s="14">
        <f t="shared" si="129"/>
        <v>0</v>
      </c>
      <c r="I336" s="14">
        <f t="shared" si="129"/>
        <v>0</v>
      </c>
      <c r="J336" s="14">
        <f t="shared" si="129"/>
        <v>0</v>
      </c>
      <c r="K336" s="205"/>
    </row>
    <row r="337" spans="1:11" ht="21" hidden="1" customHeight="1" x14ac:dyDescent="0.25">
      <c r="A337" s="910" t="str">
        <f>+[2]ระบบการควบคุมฯ!A1571</f>
        <v>1.10.1.6</v>
      </c>
      <c r="B337" s="911" t="str">
        <f>+[2]ระบบการควบคุมฯ!B1571</f>
        <v>โต๊ะเก้าอี้นักเรียน สำหรับนักเรียนประถมศึกษา 30 ชุดๆละ 1,500 บาท</v>
      </c>
      <c r="C337" s="889" t="str">
        <f>+[2]ระบบการควบคุมฯ!C1571</f>
        <v>ศธ 04002/ว5678  ลว 21  พย 67ครั้งที่ 76</v>
      </c>
      <c r="D337" s="890">
        <f>SUM(D338:D339)</f>
        <v>0</v>
      </c>
      <c r="E337" s="890">
        <f t="shared" ref="E337:J337" si="130">SUM(E338:E339)</f>
        <v>0</v>
      </c>
      <c r="F337" s="890">
        <f t="shared" si="130"/>
        <v>0</v>
      </c>
      <c r="G337" s="890">
        <f t="shared" si="130"/>
        <v>0</v>
      </c>
      <c r="H337" s="890">
        <f t="shared" si="130"/>
        <v>0</v>
      </c>
      <c r="I337" s="890">
        <f t="shared" si="130"/>
        <v>0</v>
      </c>
      <c r="J337" s="890">
        <f t="shared" si="130"/>
        <v>0</v>
      </c>
      <c r="K337" s="912"/>
    </row>
    <row r="338" spans="1:11" ht="21" hidden="1" customHeight="1" x14ac:dyDescent="0.6">
      <c r="A338" s="817" t="str">
        <f>+[2]ระบบการควบคุมฯ!A1572</f>
        <v>1)</v>
      </c>
      <c r="B338" s="660" t="str">
        <f>+[2]ระบบการควบคุมฯ!B1572</f>
        <v xml:space="preserve">โรงเรียนรวมราษฎร์สามัคคี </v>
      </c>
      <c r="C338" s="506" t="str">
        <f>+[2]ระบบการควบคุมฯ!C1572</f>
        <v>20004370010003112878</v>
      </c>
      <c r="D338" s="661"/>
      <c r="E338" s="661"/>
      <c r="F338" s="661"/>
      <c r="G338" s="661"/>
      <c r="H338" s="661"/>
      <c r="I338" s="661"/>
      <c r="J338" s="693">
        <f>+D338-E338-G338</f>
        <v>0</v>
      </c>
      <c r="K338" s="913"/>
    </row>
    <row r="339" spans="1:11" ht="21" hidden="1" customHeight="1" x14ac:dyDescent="0.6">
      <c r="A339" s="817">
        <f>+[2]ระบบการควบคุมฯ!A1573</f>
        <v>0</v>
      </c>
      <c r="B339" s="660">
        <f>+[2]ระบบการควบคุมฯ!B1573</f>
        <v>0</v>
      </c>
      <c r="C339" s="506">
        <f>+[2]ระบบการควบคุมฯ!C1573</f>
        <v>0</v>
      </c>
      <c r="D339" s="661"/>
      <c r="E339" s="661"/>
      <c r="F339" s="661"/>
      <c r="G339" s="661"/>
      <c r="H339" s="661"/>
      <c r="I339" s="661"/>
      <c r="J339" s="693">
        <f>+D339-E339-G339</f>
        <v>0</v>
      </c>
      <c r="K339" s="913"/>
    </row>
    <row r="340" spans="1:11" ht="21" hidden="1" customHeight="1" x14ac:dyDescent="0.6">
      <c r="A340" s="914">
        <f>+[2]ระบบการควบคุมฯ!A1574</f>
        <v>0</v>
      </c>
      <c r="B340" s="667" t="str">
        <f>+[2]ระบบการควบคุมฯ!B1574</f>
        <v>ครุภัณฑ์งานบ้านงานครัว 120612</v>
      </c>
      <c r="C340" s="503"/>
      <c r="D340" s="668">
        <f t="shared" ref="D340:J340" si="131">+D341+D346+D349+D352+D356</f>
        <v>0</v>
      </c>
      <c r="E340" s="668">
        <f t="shared" si="131"/>
        <v>0</v>
      </c>
      <c r="F340" s="668">
        <f t="shared" si="131"/>
        <v>0</v>
      </c>
      <c r="G340" s="668">
        <f t="shared" si="131"/>
        <v>0</v>
      </c>
      <c r="H340" s="668">
        <f t="shared" si="131"/>
        <v>0</v>
      </c>
      <c r="I340" s="668">
        <f t="shared" si="131"/>
        <v>0</v>
      </c>
      <c r="J340" s="668">
        <f t="shared" si="131"/>
        <v>0</v>
      </c>
      <c r="K340" s="915">
        <f>+K374</f>
        <v>0</v>
      </c>
    </row>
    <row r="341" spans="1:11" ht="21" hidden="1" customHeight="1" x14ac:dyDescent="0.25">
      <c r="A341" s="910" t="str">
        <f>+[2]ระบบการควบคุมฯ!A1575</f>
        <v>1.10.1.7</v>
      </c>
      <c r="B341" s="911" t="str">
        <f>+[2]ระบบการควบคุมฯ!B1575</f>
        <v xml:space="preserve">เครื่องตัดแต่งพุ่มไม้ ขนาด 22 นิ้ว </v>
      </c>
      <c r="C341" s="889" t="str">
        <f>+[2]ระบบการควบคุมฯ!C1575</f>
        <v>ศธ 04002/ว48516  ลว 11  พย 68 ครั้งที่ 66</v>
      </c>
      <c r="D341" s="890">
        <f>SUM(D342:D345)</f>
        <v>0</v>
      </c>
      <c r="E341" s="890">
        <f t="shared" ref="E341:J341" si="132">SUM(E342:E345)</f>
        <v>0</v>
      </c>
      <c r="F341" s="890">
        <f t="shared" si="132"/>
        <v>0</v>
      </c>
      <c r="G341" s="890">
        <f t="shared" si="132"/>
        <v>0</v>
      </c>
      <c r="H341" s="890">
        <f t="shared" si="132"/>
        <v>0</v>
      </c>
      <c r="I341" s="890">
        <f t="shared" si="132"/>
        <v>0</v>
      </c>
      <c r="J341" s="890">
        <f t="shared" si="132"/>
        <v>0</v>
      </c>
      <c r="K341" s="912"/>
    </row>
    <row r="342" spans="1:11" ht="21" hidden="1" customHeight="1" x14ac:dyDescent="0.6">
      <c r="A342" s="817" t="str">
        <f>+[2]ระบบการควบคุมฯ!A1576</f>
        <v>1)</v>
      </c>
      <c r="B342" s="660" t="str">
        <f>+[2]ระบบการควบคุมฯ!B1576</f>
        <v>โรงเรียนเจริญดีวิทยา</v>
      </c>
      <c r="C342" s="506" t="str">
        <f>+[2]ระบบการควบคุมฯ!C1576</f>
        <v>20004370010003114125</v>
      </c>
      <c r="D342" s="661"/>
      <c r="E342" s="661"/>
      <c r="F342" s="661"/>
      <c r="G342" s="661"/>
      <c r="H342" s="661"/>
      <c r="I342" s="661"/>
      <c r="J342" s="693">
        <f>+D342-E342-G342</f>
        <v>0</v>
      </c>
      <c r="K342" s="913"/>
    </row>
    <row r="343" spans="1:11" ht="21" hidden="1" customHeight="1" x14ac:dyDescent="0.6">
      <c r="A343" s="817">
        <f>+[2]ระบบการควบคุมฯ!A1577</f>
        <v>0</v>
      </c>
      <c r="B343" s="660" t="str">
        <f>+[2]ระบบการควบคุมฯ!B1577</f>
        <v>โอนกลับส่วน 1500</v>
      </c>
      <c r="C343" s="506" t="str">
        <f>+[2]ระบบการควบคุมฯ!C1577</f>
        <v>ศธ 04002/ว5931  ลว 9 เม.ย.69 ครั้งที่ 419</v>
      </c>
      <c r="D343" s="661"/>
      <c r="E343" s="661"/>
      <c r="F343" s="661"/>
      <c r="G343" s="661"/>
      <c r="H343" s="661"/>
      <c r="I343" s="661"/>
      <c r="J343" s="693">
        <f>+D343-E343-G343</f>
        <v>0</v>
      </c>
      <c r="K343" s="913"/>
    </row>
    <row r="344" spans="1:11" ht="21" hidden="1" customHeight="1" x14ac:dyDescent="0.6">
      <c r="A344" s="817">
        <f>+[2]ระบบการควบคุมฯ!A1578</f>
        <v>0</v>
      </c>
      <c r="B344" s="660">
        <f>+[2]ระบบการควบคุมฯ!B1578</f>
        <v>0</v>
      </c>
      <c r="C344" s="506">
        <f>+[2]ระบบการควบคุมฯ!C1578</f>
        <v>0</v>
      </c>
      <c r="D344" s="661"/>
      <c r="E344" s="661"/>
      <c r="F344" s="661"/>
      <c r="G344" s="661"/>
      <c r="H344" s="661"/>
      <c r="I344" s="661"/>
      <c r="J344" s="693">
        <f>+D344-E344-G344</f>
        <v>0</v>
      </c>
      <c r="K344" s="913"/>
    </row>
    <row r="345" spans="1:11" ht="21" hidden="1" customHeight="1" x14ac:dyDescent="0.6">
      <c r="A345" s="817">
        <f>+[2]ระบบการควบคุมฯ!A1579</f>
        <v>0</v>
      </c>
      <c r="B345" s="660">
        <f>+[2]ระบบการควบคุมฯ!B1579</f>
        <v>0</v>
      </c>
      <c r="C345" s="506">
        <f>+[2]ระบบการควบคุมฯ!C1579</f>
        <v>0</v>
      </c>
      <c r="D345" s="661"/>
      <c r="E345" s="661"/>
      <c r="F345" s="661"/>
      <c r="G345" s="661"/>
      <c r="H345" s="661"/>
      <c r="I345" s="661"/>
      <c r="J345" s="693">
        <f>+D345-E345-G345</f>
        <v>0</v>
      </c>
      <c r="K345" s="913"/>
    </row>
    <row r="346" spans="1:11" ht="21" hidden="1" customHeight="1" x14ac:dyDescent="0.25">
      <c r="A346" s="910" t="str">
        <f>+[2]ระบบการควบคุมฯ!A1580</f>
        <v>2.6.2</v>
      </c>
      <c r="B346" s="911" t="str">
        <f>+[2]ระบบการควบคุมฯ!B1580</f>
        <v>เครื่องตัดหญ้าแบบข้ออ่อน</v>
      </c>
      <c r="C346" s="889" t="str">
        <f>+[2]ระบบการควบคุมฯ!C1580</f>
        <v>ศธ 04002/ว2043  ลว 24  พค 67ครั้งที่ 55</v>
      </c>
      <c r="D346" s="890">
        <f>SUM(D347:D348)</f>
        <v>0</v>
      </c>
      <c r="E346" s="890">
        <f t="shared" ref="E346:J346" si="133">SUM(E347:E348)</f>
        <v>0</v>
      </c>
      <c r="F346" s="890">
        <f t="shared" si="133"/>
        <v>0</v>
      </c>
      <c r="G346" s="890">
        <f t="shared" si="133"/>
        <v>0</v>
      </c>
      <c r="H346" s="890">
        <f t="shared" si="133"/>
        <v>0</v>
      </c>
      <c r="I346" s="890">
        <f t="shared" si="133"/>
        <v>0</v>
      </c>
      <c r="J346" s="890">
        <f t="shared" si="133"/>
        <v>0</v>
      </c>
      <c r="K346" s="912"/>
    </row>
    <row r="347" spans="1:11" ht="63" hidden="1" customHeight="1" x14ac:dyDescent="0.6">
      <c r="A347" s="817" t="str">
        <f>+[2]ระบบการควบคุมฯ!A1581</f>
        <v>1)</v>
      </c>
      <c r="B347" s="660" t="str">
        <f>+[2]ระบบการควบคุมฯ!B1581</f>
        <v>โรงเรียนรวมราษฎร์สามัคคี</v>
      </c>
      <c r="C347" s="506" t="str">
        <f>+[2]ระบบการควบคุมฯ!C1581</f>
        <v>20004350002003114847</v>
      </c>
      <c r="D347" s="661"/>
      <c r="E347" s="661"/>
      <c r="F347" s="661"/>
      <c r="G347" s="661"/>
      <c r="H347" s="661"/>
      <c r="I347" s="661"/>
      <c r="J347" s="693">
        <f>+D347-E347-G347</f>
        <v>0</v>
      </c>
      <c r="K347" s="913"/>
    </row>
    <row r="348" spans="1:11" ht="21" hidden="1" customHeight="1" x14ac:dyDescent="0.6">
      <c r="A348" s="817">
        <f>+[2]ระบบการควบคุมฯ!A1582</f>
        <v>0</v>
      </c>
      <c r="B348" s="660" t="str">
        <f>+[2]ระบบการควบคุมฯ!B1582</f>
        <v>ผูกพัน ครบ 8 มค 68</v>
      </c>
      <c r="C348" s="506">
        <f>+[2]ระบบการควบคุมฯ!C1582</f>
        <v>0</v>
      </c>
      <c r="D348" s="661"/>
      <c r="E348" s="661"/>
      <c r="F348" s="661"/>
      <c r="G348" s="661"/>
      <c r="H348" s="661"/>
      <c r="I348" s="661"/>
      <c r="J348" s="693">
        <f>+D348-E348-G348</f>
        <v>0</v>
      </c>
      <c r="K348" s="913"/>
    </row>
    <row r="349" spans="1:11" ht="21" hidden="1" customHeight="1" x14ac:dyDescent="0.25">
      <c r="A349" s="910" t="str">
        <f>+[2]ระบบการควบคุมฯ!A1583</f>
        <v>2.6.3</v>
      </c>
      <c r="B349" s="911" t="str">
        <f>+[2]ระบบการควบคุมฯ!B1583</f>
        <v>เครื่องตัดแต่งพุ่มไม้ขนาด29.5นิ้ว</v>
      </c>
      <c r="C349" s="889" t="str">
        <f>+[2]ระบบการควบคุมฯ!C1583</f>
        <v>ศธ 04002/ว2043  ลว 24  พค 67ครั้งที่ 55</v>
      </c>
      <c r="D349" s="890">
        <f>SUM(D350:D351)</f>
        <v>0</v>
      </c>
      <c r="E349" s="890">
        <f t="shared" ref="E349:J349" si="134">SUM(E350:E351)</f>
        <v>0</v>
      </c>
      <c r="F349" s="890">
        <f t="shared" si="134"/>
        <v>0</v>
      </c>
      <c r="G349" s="890">
        <f t="shared" si="134"/>
        <v>0</v>
      </c>
      <c r="H349" s="890">
        <f t="shared" si="134"/>
        <v>0</v>
      </c>
      <c r="I349" s="890">
        <f t="shared" si="134"/>
        <v>0</v>
      </c>
      <c r="J349" s="890">
        <f t="shared" si="134"/>
        <v>0</v>
      </c>
      <c r="K349" s="912"/>
    </row>
    <row r="350" spans="1:11" ht="21" hidden="1" customHeight="1" x14ac:dyDescent="0.6">
      <c r="A350" s="817" t="str">
        <f>+[2]ระบบการควบคุมฯ!A1584</f>
        <v>1)</v>
      </c>
      <c r="B350" s="660" t="str">
        <f>+[2]ระบบการควบคุมฯ!B1584</f>
        <v>โรงเรียนร่วมใจประสิทธิ์</v>
      </c>
      <c r="C350" s="506" t="str">
        <f>+[2]ระบบการควบคุมฯ!C1584</f>
        <v>20004350002003114849</v>
      </c>
      <c r="D350" s="661"/>
      <c r="E350" s="661"/>
      <c r="F350" s="661"/>
      <c r="G350" s="661"/>
      <c r="H350" s="661"/>
      <c r="I350" s="661"/>
      <c r="J350" s="693">
        <f>+D350-E350-G350</f>
        <v>0</v>
      </c>
      <c r="K350" s="913"/>
    </row>
    <row r="351" spans="1:11" ht="21" hidden="1" customHeight="1" x14ac:dyDescent="0.6">
      <c r="A351" s="817">
        <f>+[2]ระบบการควบคุมฯ!A1585</f>
        <v>0</v>
      </c>
      <c r="B351" s="660" t="str">
        <f>+[2]ระบบการควบคุมฯ!B1585</f>
        <v>ผูกพัน ครบ 2 ธค 67</v>
      </c>
      <c r="C351" s="506">
        <f>+[2]ระบบการควบคุมฯ!C1585</f>
        <v>4100549176</v>
      </c>
      <c r="D351" s="661"/>
      <c r="E351" s="661"/>
      <c r="F351" s="661"/>
      <c r="G351" s="661"/>
      <c r="H351" s="661"/>
      <c r="I351" s="661"/>
      <c r="J351" s="693">
        <f>+D351-E351-G351</f>
        <v>0</v>
      </c>
      <c r="K351" s="913"/>
    </row>
    <row r="352" spans="1:11" ht="21" hidden="1" customHeight="1" x14ac:dyDescent="0.25">
      <c r="A352" s="910" t="str">
        <f>+[2]ระบบการควบคุมฯ!A1586</f>
        <v>2.6.4</v>
      </c>
      <c r="B352" s="911" t="str">
        <f>+[2]ระบบการควบคุมฯ!B1586</f>
        <v>ตู้เย็นขนาด9คิวบิกฟุต</v>
      </c>
      <c r="C352" s="889" t="str">
        <f>+[2]ระบบการควบคุมฯ!C1586</f>
        <v>ศธ 04002/ว2043  ลว 24  พค 67ครั้งที่ 55</v>
      </c>
      <c r="D352" s="890">
        <f>SUM(D353:D354)</f>
        <v>0</v>
      </c>
      <c r="E352" s="890">
        <f t="shared" ref="E352:J352" si="135">SUM(E353:E354)</f>
        <v>0</v>
      </c>
      <c r="F352" s="890">
        <f t="shared" si="135"/>
        <v>0</v>
      </c>
      <c r="G352" s="890">
        <f t="shared" si="135"/>
        <v>0</v>
      </c>
      <c r="H352" s="890">
        <f t="shared" si="135"/>
        <v>0</v>
      </c>
      <c r="I352" s="890">
        <f t="shared" si="135"/>
        <v>0</v>
      </c>
      <c r="J352" s="890">
        <f t="shared" si="135"/>
        <v>0</v>
      </c>
      <c r="K352" s="912"/>
    </row>
    <row r="353" spans="1:11" ht="21" hidden="1" customHeight="1" x14ac:dyDescent="0.6">
      <c r="A353" s="817" t="str">
        <f>+[2]ระบบการควบคุมฯ!A1587</f>
        <v>1)</v>
      </c>
      <c r="B353" s="660" t="str">
        <f>+[2]ระบบการควบคุมฯ!B1587</f>
        <v>โรงเรียนร่วมใจประสิทธิ์</v>
      </c>
      <c r="C353" s="506" t="str">
        <f>+[2]ระบบการควบคุมฯ!C1587</f>
        <v>20004350002003114850</v>
      </c>
      <c r="D353" s="661"/>
      <c r="E353" s="661"/>
      <c r="F353" s="661"/>
      <c r="G353" s="661"/>
      <c r="H353" s="661"/>
      <c r="I353" s="661"/>
      <c r="J353" s="693">
        <f>+D353-E353-G353</f>
        <v>0</v>
      </c>
      <c r="K353" s="913"/>
    </row>
    <row r="354" spans="1:11" ht="21" hidden="1" customHeight="1" x14ac:dyDescent="0.6">
      <c r="A354" s="817">
        <f>+[2]ระบบการควบคุมฯ!A1588</f>
        <v>0</v>
      </c>
      <c r="B354" s="660" t="str">
        <f>+[2]ระบบการควบคุมฯ!B1588</f>
        <v>ผูกพัน ครบ 8 มค 68</v>
      </c>
      <c r="C354" s="506">
        <f>+[2]ระบบการควบคุมฯ!C1588</f>
        <v>0</v>
      </c>
      <c r="D354" s="661"/>
      <c r="E354" s="661"/>
      <c r="F354" s="661"/>
      <c r="G354" s="661"/>
      <c r="H354" s="661"/>
      <c r="I354" s="661"/>
      <c r="J354" s="693">
        <f>+D354-E354-G354</f>
        <v>0</v>
      </c>
      <c r="K354" s="913"/>
    </row>
    <row r="355" spans="1:11" ht="21" hidden="1" customHeight="1" x14ac:dyDescent="0.6">
      <c r="A355" s="659"/>
      <c r="B355" s="660"/>
      <c r="C355" s="506"/>
      <c r="D355" s="661"/>
      <c r="E355" s="661"/>
      <c r="F355" s="661"/>
      <c r="G355" s="661"/>
      <c r="H355" s="661"/>
      <c r="I355" s="661"/>
      <c r="J355" s="661"/>
      <c r="K355" s="913"/>
    </row>
    <row r="356" spans="1:11" ht="21" hidden="1" customHeight="1" x14ac:dyDescent="0.25">
      <c r="A356" s="222"/>
      <c r="B356" s="213"/>
      <c r="C356" s="499"/>
      <c r="D356" s="18"/>
      <c r="E356" s="18"/>
      <c r="F356" s="18"/>
      <c r="G356" s="18"/>
      <c r="H356" s="18">
        <f t="shared" ref="H356:J356" si="136">+H358</f>
        <v>0</v>
      </c>
      <c r="I356" s="18">
        <f t="shared" si="136"/>
        <v>0</v>
      </c>
      <c r="J356" s="18">
        <f t="shared" si="136"/>
        <v>0</v>
      </c>
      <c r="K356" s="198"/>
    </row>
    <row r="357" spans="1:11" ht="21" hidden="1" customHeight="1" x14ac:dyDescent="0.6">
      <c r="A357" s="817"/>
      <c r="B357" s="738"/>
      <c r="C357" s="506"/>
      <c r="D357" s="13"/>
      <c r="E357" s="661"/>
      <c r="F357" s="661"/>
      <c r="G357" s="661"/>
      <c r="H357" s="661"/>
      <c r="I357" s="661"/>
      <c r="J357" s="693">
        <f>+D357-E357-G357</f>
        <v>0</v>
      </c>
      <c r="K357" s="223"/>
    </row>
    <row r="358" spans="1:11" ht="21" hidden="1" customHeight="1" x14ac:dyDescent="0.6">
      <c r="A358" s="817"/>
      <c r="B358" s="738"/>
      <c r="C358" s="506"/>
      <c r="D358" s="916"/>
      <c r="E358" s="916"/>
      <c r="F358" s="916"/>
      <c r="G358" s="756"/>
      <c r="H358" s="11"/>
      <c r="I358" s="779"/>
      <c r="J358" s="693">
        <f>+D358-E358-G358</f>
        <v>0</v>
      </c>
      <c r="K358" s="662"/>
    </row>
    <row r="359" spans="1:11" ht="21" hidden="1" customHeight="1" x14ac:dyDescent="0.6">
      <c r="A359" s="659"/>
      <c r="B359" s="738"/>
      <c r="C359" s="506"/>
      <c r="D359" s="916"/>
      <c r="E359" s="916"/>
      <c r="F359" s="916"/>
      <c r="G359" s="756"/>
      <c r="H359" s="11"/>
      <c r="I359" s="779"/>
      <c r="J359" s="693"/>
      <c r="K359" s="662"/>
    </row>
    <row r="360" spans="1:11" ht="21" hidden="1" customHeight="1" x14ac:dyDescent="0.6">
      <c r="A360" s="199"/>
      <c r="B360" s="874" t="str">
        <f>+[2]ระบบการควบคุมฯ!B1589</f>
        <v>งบลงทุน  ค่าที่ดินและสิ่งก่อสร้าง 6911320</v>
      </c>
      <c r="C360" s="503"/>
      <c r="D360" s="14">
        <f t="shared" ref="D360:J360" si="137">+D361+D404</f>
        <v>0</v>
      </c>
      <c r="E360" s="14">
        <f t="shared" si="137"/>
        <v>0</v>
      </c>
      <c r="F360" s="14">
        <f t="shared" si="137"/>
        <v>0</v>
      </c>
      <c r="G360" s="14">
        <f t="shared" si="137"/>
        <v>0</v>
      </c>
      <c r="H360" s="14">
        <f t="shared" si="137"/>
        <v>0</v>
      </c>
      <c r="I360" s="14">
        <f t="shared" si="137"/>
        <v>0</v>
      </c>
      <c r="J360" s="14">
        <f t="shared" si="137"/>
        <v>0</v>
      </c>
      <c r="K360" s="205"/>
    </row>
    <row r="361" spans="1:11" ht="21" hidden="1" customHeight="1" x14ac:dyDescent="0.25">
      <c r="A361" s="212" t="s">
        <v>152</v>
      </c>
      <c r="B361" s="213" t="str">
        <f>+[2]ระบบการควบคุมฯ!B1590</f>
        <v>ปรับปรุงซ่อมแซมอาคารเรียนอาคารประกอบและสิ่งก่อสร้างอื่น</v>
      </c>
      <c r="C361" s="499" t="str">
        <f>+[2]ระบบการควบคุมฯ!C1590</f>
        <v>ศธ 04002/ว47982  ลว 4 พย 68 ครั้งที่ 42</v>
      </c>
      <c r="D361" s="18">
        <f>+D362</f>
        <v>0</v>
      </c>
      <c r="E361" s="18">
        <f t="shared" ref="E361:J361" si="138">+E362</f>
        <v>0</v>
      </c>
      <c r="F361" s="18">
        <f t="shared" si="138"/>
        <v>0</v>
      </c>
      <c r="G361" s="18">
        <f t="shared" si="138"/>
        <v>0</v>
      </c>
      <c r="H361" s="18">
        <f t="shared" si="138"/>
        <v>0</v>
      </c>
      <c r="I361" s="18">
        <f t="shared" si="138"/>
        <v>0</v>
      </c>
      <c r="J361" s="18">
        <f t="shared" si="138"/>
        <v>0</v>
      </c>
      <c r="K361" s="198"/>
    </row>
    <row r="362" spans="1:11" ht="21" hidden="1" customHeight="1" x14ac:dyDescent="0.6">
      <c r="A362" s="659" t="s">
        <v>153</v>
      </c>
      <c r="B362" s="738" t="str">
        <f>+[2]ระบบการควบคุมฯ!B1591</f>
        <v>โรงเรียนร่วมใจประสิทธิ์</v>
      </c>
      <c r="C362" s="506" t="str">
        <f>+[2]ระบบการควบคุมฯ!C1591</f>
        <v xml:space="preserve">20004370010003215751 </v>
      </c>
      <c r="D362" s="661"/>
      <c r="E362" s="661"/>
      <c r="F362" s="661"/>
      <c r="G362" s="661"/>
      <c r="H362" s="661"/>
      <c r="I362" s="661"/>
      <c r="J362" s="693">
        <f>+D362-E362-G362</f>
        <v>0</v>
      </c>
      <c r="K362" s="662"/>
    </row>
    <row r="363" spans="1:11" ht="21" hidden="1" customHeight="1" x14ac:dyDescent="0.6">
      <c r="A363" s="817">
        <f>+[2]ระบบการควบคุมฯ!A1592</f>
        <v>0</v>
      </c>
      <c r="B363" s="917" t="str">
        <f>+[2]ระบบการควบคุมฯ!B1592</f>
        <v>ผูกพันครบ 15 ม.ค.69</v>
      </c>
      <c r="C363" s="506"/>
      <c r="D363" s="661"/>
      <c r="E363" s="661"/>
      <c r="F363" s="661"/>
      <c r="G363" s="661"/>
      <c r="H363" s="661"/>
      <c r="I363" s="661"/>
      <c r="J363" s="693">
        <f>+D363-E363-G363</f>
        <v>0</v>
      </c>
      <c r="K363" s="662"/>
    </row>
    <row r="364" spans="1:11" ht="21" hidden="1" customHeight="1" x14ac:dyDescent="0.25">
      <c r="A364" s="224" t="s">
        <v>154</v>
      </c>
      <c r="B364" s="225" t="s">
        <v>155</v>
      </c>
      <c r="C364" s="498"/>
      <c r="D364" s="226">
        <f>+D365</f>
        <v>0</v>
      </c>
      <c r="E364" s="226">
        <f t="shared" ref="E364:J366" si="139">+E365</f>
        <v>0</v>
      </c>
      <c r="F364" s="226">
        <f t="shared" si="139"/>
        <v>0</v>
      </c>
      <c r="G364" s="226">
        <f t="shared" si="139"/>
        <v>0</v>
      </c>
      <c r="H364" s="226">
        <f t="shared" si="139"/>
        <v>0</v>
      </c>
      <c r="I364" s="226">
        <f t="shared" si="139"/>
        <v>0</v>
      </c>
      <c r="J364" s="226">
        <f t="shared" si="139"/>
        <v>0</v>
      </c>
      <c r="K364" s="227">
        <f>SUM(K380:K385)</f>
        <v>0</v>
      </c>
    </row>
    <row r="365" spans="1:11" ht="21" hidden="1" customHeight="1" x14ac:dyDescent="0.25">
      <c r="A365" s="192">
        <f>+[2]ระบบการควบคุมฯ!A613</f>
        <v>2</v>
      </c>
      <c r="B365" s="228" t="str">
        <f>+[2]ระบบการควบคุมฯ!B613</f>
        <v xml:space="preserve">โครงการพัฒนาสื่อและเทคโนโลยีสารสนเทศเพื่อการศึกษา </v>
      </c>
      <c r="C365" s="499" t="str">
        <f>+[2]ระบบการควบคุมฯ!C613</f>
        <v xml:space="preserve">20004 4520 4900 </v>
      </c>
      <c r="D365" s="18">
        <f>+D366</f>
        <v>0</v>
      </c>
      <c r="E365" s="18">
        <f t="shared" si="139"/>
        <v>0</v>
      </c>
      <c r="F365" s="18">
        <f t="shared" si="139"/>
        <v>0</v>
      </c>
      <c r="G365" s="18">
        <f t="shared" si="139"/>
        <v>0</v>
      </c>
      <c r="H365" s="18">
        <f t="shared" si="139"/>
        <v>0</v>
      </c>
      <c r="I365" s="18">
        <f t="shared" si="139"/>
        <v>0</v>
      </c>
      <c r="J365" s="18">
        <f t="shared" si="139"/>
        <v>0</v>
      </c>
      <c r="K365" s="194"/>
    </row>
    <row r="366" spans="1:11" ht="21" hidden="1" customHeight="1" x14ac:dyDescent="0.25">
      <c r="A366" s="229">
        <f>+[2]ระบบการควบคุมฯ!A616</f>
        <v>2.1</v>
      </c>
      <c r="B366" s="16" t="str">
        <f>+[2]ระบบการควบคุมฯ!B616</f>
        <v xml:space="preserve">กิจกรรมการส่งเสริมการจัดการศึกษาทางไกล </v>
      </c>
      <c r="C366" s="500" t="str">
        <f>+[2]ระบบการควบคุมฯ!C616</f>
        <v>20004 69 86184 00000</v>
      </c>
      <c r="D366" s="17">
        <f>+D367</f>
        <v>0</v>
      </c>
      <c r="E366" s="17">
        <f t="shared" si="139"/>
        <v>0</v>
      </c>
      <c r="F366" s="17">
        <f t="shared" si="139"/>
        <v>0</v>
      </c>
      <c r="G366" s="17">
        <f t="shared" si="139"/>
        <v>0</v>
      </c>
      <c r="H366" s="17">
        <f t="shared" si="139"/>
        <v>0</v>
      </c>
      <c r="I366" s="17">
        <f t="shared" si="139"/>
        <v>0</v>
      </c>
      <c r="J366" s="17">
        <f t="shared" si="139"/>
        <v>0</v>
      </c>
      <c r="K366" s="230"/>
    </row>
    <row r="367" spans="1:11" ht="21" hidden="1" customHeight="1" x14ac:dyDescent="0.6">
      <c r="A367" s="790"/>
      <c r="B367" s="791" t="str">
        <f>+[2]ระบบการควบคุมฯ!B621</f>
        <v xml:space="preserve"> งบลงทุน ค่าครุภัณฑ์ 6811310</v>
      </c>
      <c r="C367" s="503" t="str">
        <f>+[2]ระบบการควบคุมฯ!C621</f>
        <v>20004 45004900 3110xxx</v>
      </c>
      <c r="D367" s="668">
        <f>+D370+D379</f>
        <v>0</v>
      </c>
      <c r="E367" s="668">
        <f t="shared" ref="E367:J367" si="140">+E370+E379</f>
        <v>0</v>
      </c>
      <c r="F367" s="668">
        <f t="shared" si="140"/>
        <v>0</v>
      </c>
      <c r="G367" s="668">
        <f t="shared" si="140"/>
        <v>0</v>
      </c>
      <c r="H367" s="668">
        <f t="shared" si="140"/>
        <v>0</v>
      </c>
      <c r="I367" s="668">
        <f t="shared" si="140"/>
        <v>0</v>
      </c>
      <c r="J367" s="668">
        <f t="shared" si="140"/>
        <v>0</v>
      </c>
      <c r="K367" s="918"/>
    </row>
    <row r="368" spans="1:11" ht="21" hidden="1" customHeight="1" x14ac:dyDescent="0.6">
      <c r="A368" s="666"/>
      <c r="B368" s="667" t="str">
        <f>+[2]ระบบการควบคุมฯ!B623</f>
        <v>ครุภัณฑ์การศึกษา 120611</v>
      </c>
      <c r="C368" s="503"/>
      <c r="D368" s="668"/>
      <c r="E368" s="668"/>
      <c r="F368" s="668"/>
      <c r="G368" s="668"/>
      <c r="H368" s="668"/>
      <c r="I368" s="668"/>
      <c r="J368" s="668"/>
      <c r="K368" s="915">
        <f>+K370</f>
        <v>0</v>
      </c>
    </row>
    <row r="369" spans="1:11" ht="21" hidden="1" customHeight="1" x14ac:dyDescent="0.6">
      <c r="A369" s="659"/>
      <c r="B369" s="660"/>
      <c r="C369" s="506"/>
      <c r="D369" s="661"/>
      <c r="E369" s="661"/>
      <c r="F369" s="661"/>
      <c r="G369" s="661"/>
      <c r="H369" s="661"/>
      <c r="I369" s="661"/>
      <c r="J369" s="661"/>
      <c r="K369" s="913"/>
    </row>
    <row r="370" spans="1:11" ht="21" customHeight="1" x14ac:dyDescent="0.25">
      <c r="A370" s="919" t="str">
        <f>+[2]ระบบการควบคุมฯ!A624</f>
        <v>2.2.1</v>
      </c>
      <c r="B370" s="764" t="str">
        <f>+[2]ระบบการควบคุมฯ!B624</f>
        <v>ครุภัณฑ์ทดแทนโรงเรียนที่ใช้การศึกษาทางไกลผ่านดาวเทียม New DLTV</v>
      </c>
      <c r="C370" s="715" t="str">
        <f>+[2]ระบบการควบคุมฯ!C624</f>
        <v>ศธ 04002/ว455 ลว. 4 กพ 68 โอนครั้งที่ 239</v>
      </c>
      <c r="D370" s="703">
        <f>SUM(D371:D378)</f>
        <v>0</v>
      </c>
      <c r="E370" s="703">
        <f t="shared" ref="E370:K370" si="141">SUM(E371:E378)</f>
        <v>0</v>
      </c>
      <c r="F370" s="703">
        <f t="shared" si="141"/>
        <v>0</v>
      </c>
      <c r="G370" s="703">
        <f t="shared" si="141"/>
        <v>0</v>
      </c>
      <c r="H370" s="703">
        <f t="shared" si="141"/>
        <v>0</v>
      </c>
      <c r="I370" s="703">
        <f t="shared" si="141"/>
        <v>0</v>
      </c>
      <c r="J370" s="703">
        <f t="shared" si="141"/>
        <v>0</v>
      </c>
      <c r="K370" s="1232">
        <f t="shared" si="141"/>
        <v>0</v>
      </c>
    </row>
    <row r="371" spans="1:11" ht="21" customHeight="1" x14ac:dyDescent="0.25">
      <c r="A371" s="659" t="str">
        <f>+[2]ระบบการควบคุมฯ!A625</f>
        <v>2.2.1.1</v>
      </c>
      <c r="B371" s="773" t="str">
        <f>+[2]ระบบการควบคุมฯ!B625</f>
        <v>โรงเรียนวัดแสงมณี</v>
      </c>
      <c r="C371" s="508" t="str">
        <f>+[2]ระบบการควบคุมฯ!C625</f>
        <v>20004 45004900 3110234</v>
      </c>
      <c r="D371" s="693">
        <f>+[2]ระบบการควบคุมฯ!F625</f>
        <v>0</v>
      </c>
      <c r="E371" s="693">
        <f>+[2]ระบบการควบคุมฯ!G625+[2]ระบบการควบคุมฯ!H625</f>
        <v>0</v>
      </c>
      <c r="F371" s="693">
        <f>+[2]ระบบการควบคุมฯ!I625+[2]ระบบการควบคุมฯ!J625</f>
        <v>0</v>
      </c>
      <c r="G371" s="693">
        <f>+[2]ระบบการควบคุมฯ!K625+[2]ระบบการควบคุมฯ!L625</f>
        <v>0</v>
      </c>
      <c r="H371" s="693"/>
      <c r="I371" s="693"/>
      <c r="J371" s="693">
        <f>+D371-E371-F371-G371</f>
        <v>0</v>
      </c>
      <c r="K371" s="694"/>
    </row>
    <row r="372" spans="1:11" ht="21" customHeight="1" x14ac:dyDescent="0.25">
      <c r="A372" s="659" t="str">
        <f>+[2]ระบบการควบคุมฯ!A626</f>
        <v>2.2.1.2</v>
      </c>
      <c r="B372" s="773" t="str">
        <f>+[2]ระบบการควบคุมฯ!B626</f>
        <v>โรงเรียนวัดอดิศร</v>
      </c>
      <c r="C372" s="508" t="str">
        <f>+[2]ระบบการควบคุมฯ!C626</f>
        <v>20005 45004900 3110235</v>
      </c>
      <c r="D372" s="693">
        <f>+[2]ระบบการควบคุมฯ!F626</f>
        <v>0</v>
      </c>
      <c r="E372" s="693">
        <f>+[2]ระบบการควบคุมฯ!G626+[2]ระบบการควบคุมฯ!H626</f>
        <v>0</v>
      </c>
      <c r="F372" s="693">
        <f>+[2]ระบบการควบคุมฯ!I626+[2]ระบบการควบคุมฯ!J626</f>
        <v>0</v>
      </c>
      <c r="G372" s="693">
        <f>+[2]ระบบการควบคุมฯ!K626+[2]ระบบการควบคุมฯ!L626</f>
        <v>0</v>
      </c>
      <c r="H372" s="693"/>
      <c r="I372" s="693"/>
      <c r="J372" s="693">
        <f t="shared" ref="J372:J378" si="142">+D372-E372-F372-G372</f>
        <v>0</v>
      </c>
      <c r="K372" s="694"/>
    </row>
    <row r="373" spans="1:11" ht="21" customHeight="1" x14ac:dyDescent="0.25">
      <c r="A373" s="659" t="str">
        <f>+[2]ระบบการควบคุมฯ!A627</f>
        <v>2.2.1.3</v>
      </c>
      <c r="B373" s="773" t="str">
        <f>+[2]ระบบการควบคุมฯ!B627</f>
        <v>โรงเรียนศาลาลอย</v>
      </c>
      <c r="C373" s="508" t="str">
        <f>+[2]ระบบการควบคุมฯ!C627</f>
        <v>20006 45004900 3110236</v>
      </c>
      <c r="D373" s="693">
        <f>+[2]ระบบการควบคุมฯ!F627</f>
        <v>0</v>
      </c>
      <c r="E373" s="693">
        <f>+[2]ระบบการควบคุมฯ!G627+[2]ระบบการควบคุมฯ!H627</f>
        <v>0</v>
      </c>
      <c r="F373" s="693">
        <f>+[2]ระบบการควบคุมฯ!I627+[2]ระบบการควบคุมฯ!J627</f>
        <v>0</v>
      </c>
      <c r="G373" s="693">
        <f>+[2]ระบบการควบคุมฯ!K627+[2]ระบบการควบคุมฯ!L627</f>
        <v>0</v>
      </c>
      <c r="H373" s="693"/>
      <c r="I373" s="693"/>
      <c r="J373" s="693">
        <f t="shared" si="142"/>
        <v>0</v>
      </c>
      <c r="K373" s="694"/>
    </row>
    <row r="374" spans="1:11" ht="30.6" customHeight="1" x14ac:dyDescent="0.25">
      <c r="A374" s="659" t="str">
        <f>+[2]ระบบการควบคุมฯ!A628</f>
        <v>2.2.1.4</v>
      </c>
      <c r="B374" s="773">
        <f>+[2]ระบบการควบคุมฯ!B628</f>
        <v>0</v>
      </c>
      <c r="C374" s="508">
        <f>+[2]ระบบการควบคุมฯ!C628</f>
        <v>0</v>
      </c>
      <c r="D374" s="693">
        <f>+[2]ระบบการควบคุมฯ!F628</f>
        <v>0</v>
      </c>
      <c r="E374" s="693">
        <f>+[2]ระบบการควบคุมฯ!G628+[2]ระบบการควบคุมฯ!H628</f>
        <v>0</v>
      </c>
      <c r="F374" s="693">
        <f>+[2]ระบบการควบคุมฯ!I628+[2]ระบบการควบคุมฯ!J628</f>
        <v>0</v>
      </c>
      <c r="G374" s="693">
        <f>+[2]ระบบการควบคุมฯ!K628+[2]ระบบการควบคุมฯ!L628</f>
        <v>0</v>
      </c>
      <c r="H374" s="693"/>
      <c r="I374" s="693"/>
      <c r="J374" s="693">
        <f t="shared" si="142"/>
        <v>0</v>
      </c>
      <c r="K374" s="694"/>
    </row>
    <row r="375" spans="1:11" ht="42" customHeight="1" x14ac:dyDescent="0.25">
      <c r="A375" s="659" t="str">
        <f>+[2]ระบบการควบคุมฯ!A629</f>
        <v>2.2.1.5</v>
      </c>
      <c r="B375" s="773">
        <f>+[2]ระบบการควบคุมฯ!B629</f>
        <v>0</v>
      </c>
      <c r="C375" s="508">
        <f>+[2]ระบบการควบคุมฯ!C629</f>
        <v>0</v>
      </c>
      <c r="D375" s="693">
        <f>+[2]ระบบการควบคุมฯ!F629</f>
        <v>0</v>
      </c>
      <c r="E375" s="693">
        <f>+[2]ระบบการควบคุมฯ!G629+[2]ระบบการควบคุมฯ!H629</f>
        <v>0</v>
      </c>
      <c r="F375" s="693">
        <f>+[2]ระบบการควบคุมฯ!I629+[2]ระบบการควบคุมฯ!J629</f>
        <v>0</v>
      </c>
      <c r="G375" s="693">
        <f>+[2]ระบบการควบคุมฯ!K629+[2]ระบบการควบคุมฯ!L629</f>
        <v>0</v>
      </c>
      <c r="H375" s="693"/>
      <c r="I375" s="693"/>
      <c r="J375" s="693">
        <f t="shared" si="142"/>
        <v>0</v>
      </c>
      <c r="K375" s="694"/>
    </row>
    <row r="376" spans="1:11" ht="21" customHeight="1" x14ac:dyDescent="0.25">
      <c r="A376" s="659" t="str">
        <f>+[2]ระบบการควบคุมฯ!A630</f>
        <v>2.2.1.6</v>
      </c>
      <c r="B376" s="773">
        <f>+[2]ระบบการควบคุมฯ!B630</f>
        <v>0</v>
      </c>
      <c r="C376" s="508">
        <f>+[2]ระบบการควบคุมฯ!C630</f>
        <v>0</v>
      </c>
      <c r="D376" s="693">
        <f>+[2]ระบบการควบคุมฯ!F630</f>
        <v>0</v>
      </c>
      <c r="E376" s="693">
        <f>+[2]ระบบการควบคุมฯ!G630+[2]ระบบการควบคุมฯ!H630</f>
        <v>0</v>
      </c>
      <c r="F376" s="693">
        <f>+[2]ระบบการควบคุมฯ!I630+[2]ระบบการควบคุมฯ!J630</f>
        <v>0</v>
      </c>
      <c r="G376" s="693">
        <f>+[2]ระบบการควบคุมฯ!K630+[2]ระบบการควบคุมฯ!L630</f>
        <v>0</v>
      </c>
      <c r="H376" s="693"/>
      <c r="I376" s="693"/>
      <c r="J376" s="693">
        <f t="shared" si="142"/>
        <v>0</v>
      </c>
      <c r="K376" s="694"/>
    </row>
    <row r="377" spans="1:11" ht="21" customHeight="1" x14ac:dyDescent="0.25">
      <c r="A377" s="659" t="str">
        <f>+[2]ระบบการควบคุมฯ!A631</f>
        <v>2.2.1.7</v>
      </c>
      <c r="B377" s="773">
        <f>+[2]ระบบการควบคุมฯ!B631</f>
        <v>0</v>
      </c>
      <c r="C377" s="508">
        <f>+[2]ระบบการควบคุมฯ!C631</f>
        <v>0</v>
      </c>
      <c r="D377" s="693">
        <f>+[2]ระบบการควบคุมฯ!F631</f>
        <v>0</v>
      </c>
      <c r="E377" s="693">
        <f>+[2]ระบบการควบคุมฯ!G631+[2]ระบบการควบคุมฯ!H631</f>
        <v>0</v>
      </c>
      <c r="F377" s="693">
        <f>+[2]ระบบการควบคุมฯ!I631+[2]ระบบการควบคุมฯ!J631</f>
        <v>0</v>
      </c>
      <c r="G377" s="693">
        <f>+[2]ระบบการควบคุมฯ!K631+[2]ระบบการควบคุมฯ!L631</f>
        <v>0</v>
      </c>
      <c r="H377" s="693"/>
      <c r="I377" s="693"/>
      <c r="J377" s="693">
        <f t="shared" si="142"/>
        <v>0</v>
      </c>
      <c r="K377" s="694"/>
    </row>
    <row r="378" spans="1:11" ht="20.399999999999999" customHeight="1" x14ac:dyDescent="0.25">
      <c r="A378" s="659" t="str">
        <f>+[2]ระบบการควบคุมฯ!A632</f>
        <v>2.2.1.8</v>
      </c>
      <c r="B378" s="773">
        <f>+[2]ระบบการควบคุมฯ!B632</f>
        <v>0</v>
      </c>
      <c r="C378" s="508">
        <f>+[2]ระบบการควบคุมฯ!C632</f>
        <v>0</v>
      </c>
      <c r="D378" s="693">
        <f>+[2]ระบบการควบคุมฯ!F632</f>
        <v>0</v>
      </c>
      <c r="E378" s="693">
        <f>+[2]ระบบการควบคุมฯ!G632+[2]ระบบการควบคุมฯ!H632</f>
        <v>0</v>
      </c>
      <c r="F378" s="693">
        <f>+[2]ระบบการควบคุมฯ!I632+[2]ระบบการควบคุมฯ!J632</f>
        <v>0</v>
      </c>
      <c r="G378" s="693">
        <f>+[2]ระบบการควบคุมฯ!K632+[2]ระบบการควบคุมฯ!L632</f>
        <v>0</v>
      </c>
      <c r="H378" s="693"/>
      <c r="I378" s="693"/>
      <c r="J378" s="693">
        <f t="shared" si="142"/>
        <v>0</v>
      </c>
      <c r="K378" s="694"/>
    </row>
    <row r="379" spans="1:11" ht="21" customHeight="1" x14ac:dyDescent="0.25">
      <c r="A379" s="882" t="str">
        <f>+[2]ระบบการควบคุมฯ!A633</f>
        <v>2.2.2</v>
      </c>
      <c r="B379" s="822" t="str">
        <f>+[2]ระบบการควบคุมฯ!B633</f>
        <v xml:space="preserve">ครุภัณฑ์ทดแทนห้องเรียน DLTV สำหรับโรงเรียน Stan Alone      </v>
      </c>
      <c r="C379" s="499" t="str">
        <f>+[2]ระบบการควบคุมฯ!C633</f>
        <v>ศธ 04002/ว3517 ลว. 22/สค./2566 โอนครั้งที่ 794</v>
      </c>
      <c r="D379" s="812">
        <f>+[2]ระบบการควบคุมฯ!F633</f>
        <v>0</v>
      </c>
      <c r="E379" s="812">
        <f>+[2]ระบบการควบคุมฯ!G633+[2]ระบบการควบคุมฯ!H633</f>
        <v>0</v>
      </c>
      <c r="F379" s="812">
        <f>+[2]ระบบการควบคุมฯ!I633+[2]ระบบการควบคุมฯ!J633</f>
        <v>0</v>
      </c>
      <c r="G379" s="812">
        <f>+[2]ระบบการควบคุมฯ!K633+[2]ระบบการควบคุมฯ!L633</f>
        <v>0</v>
      </c>
      <c r="H379" s="812"/>
      <c r="I379" s="812"/>
      <c r="J379" s="812">
        <f>+D379-E379-F379-G379</f>
        <v>0</v>
      </c>
      <c r="K379" s="823"/>
    </row>
    <row r="380" spans="1:11" ht="21" hidden="1" customHeight="1" x14ac:dyDescent="0.45">
      <c r="A380" s="659" t="str">
        <f>+[2]ระบบการควบคุมฯ!A634</f>
        <v>2.2.1.9</v>
      </c>
      <c r="B380" s="773" t="str">
        <f>+[2]ระบบการควบคุมฯ!B634</f>
        <v>คลอง 11 ศาลาครุ</v>
      </c>
      <c r="C380" s="508" t="str">
        <f>+[2]ระบบการควบคุมฯ!C634</f>
        <v>200044200470031113337</v>
      </c>
      <c r="D380" s="693">
        <f>+[2]ระบบการควบคุมฯ!F634</f>
        <v>0</v>
      </c>
      <c r="E380" s="693">
        <f>+[2]ระบบการควบคุมฯ!G634+[2]ระบบการควบคุมฯ!H634</f>
        <v>0</v>
      </c>
      <c r="F380" s="693">
        <f>+[2]ระบบการควบคุมฯ!I634+[2]ระบบการควบคุมฯ!J634</f>
        <v>0</v>
      </c>
      <c r="G380" s="693">
        <f>+[2]ระบบการควบคุมฯ!K634+[2]ระบบการควบคุมฯ!L634</f>
        <v>0</v>
      </c>
      <c r="H380" s="693"/>
      <c r="I380" s="693"/>
      <c r="J380" s="693">
        <f>+D380-E380-F380-G380</f>
        <v>0</v>
      </c>
      <c r="K380" s="662"/>
    </row>
    <row r="381" spans="1:11" ht="21" hidden="1" customHeight="1" x14ac:dyDescent="0.45">
      <c r="A381" s="659" t="str">
        <f>+[2]ระบบการควบคุมฯ!A635</f>
        <v>2.2.1.10</v>
      </c>
      <c r="B381" s="773" t="str">
        <f>+[2]ระบบการควบคุมฯ!B635</f>
        <v>แสนจำหน่ายวิทยา</v>
      </c>
      <c r="C381" s="508" t="str">
        <f>+[2]ระบบการควบคุมฯ!C635</f>
        <v>200044200470031113339</v>
      </c>
      <c r="D381" s="693">
        <f>+[2]ระบบการควบคุมฯ!F635</f>
        <v>0</v>
      </c>
      <c r="E381" s="693">
        <f>+[2]ระบบการควบคุมฯ!G635+[2]ระบบการควบคุมฯ!H635</f>
        <v>0</v>
      </c>
      <c r="F381" s="693">
        <f>+[2]ระบบการควบคุมฯ!I635+[2]ระบบการควบคุมฯ!J635</f>
        <v>0</v>
      </c>
      <c r="G381" s="693">
        <f>+[2]ระบบการควบคุมฯ!K635+[2]ระบบการควบคุมฯ!L635</f>
        <v>0</v>
      </c>
      <c r="H381" s="693"/>
      <c r="I381" s="693"/>
      <c r="J381" s="693">
        <f>+D381-E381-F381-G381</f>
        <v>0</v>
      </c>
      <c r="K381" s="662"/>
    </row>
    <row r="382" spans="1:11" ht="21" hidden="1" customHeight="1" x14ac:dyDescent="0.45">
      <c r="A382" s="659"/>
      <c r="B382" s="773"/>
      <c r="C382" s="508"/>
      <c r="D382" s="693"/>
      <c r="E382" s="693"/>
      <c r="F382" s="693"/>
      <c r="G382" s="693"/>
      <c r="H382" s="693"/>
      <c r="I382" s="693"/>
      <c r="J382" s="693"/>
      <c r="K382" s="662"/>
    </row>
    <row r="383" spans="1:11" ht="21" hidden="1" customHeight="1" x14ac:dyDescent="0.45">
      <c r="A383" s="659"/>
      <c r="B383" s="773"/>
      <c r="C383" s="508"/>
      <c r="D383" s="693"/>
      <c r="E383" s="693"/>
      <c r="F383" s="693"/>
      <c r="G383" s="693"/>
      <c r="H383" s="693"/>
      <c r="I383" s="693"/>
      <c r="J383" s="693"/>
      <c r="K383" s="662"/>
    </row>
    <row r="384" spans="1:11" ht="40.799999999999997" hidden="1" customHeight="1" x14ac:dyDescent="0.6">
      <c r="A384" s="675"/>
      <c r="B384" s="920" t="s">
        <v>156</v>
      </c>
      <c r="C384" s="921">
        <f>+[2]ระบบการควบคุมฯ!C1706</f>
        <v>24</v>
      </c>
      <c r="D384" s="922">
        <f>+D8+D94+D109+D367</f>
        <v>2318550</v>
      </c>
      <c r="E384" s="922">
        <f t="shared" ref="E384:J384" si="143">+E8+E94+E109+E367</f>
        <v>409000</v>
      </c>
      <c r="F384" s="922">
        <f t="shared" si="143"/>
        <v>0</v>
      </c>
      <c r="G384" s="922">
        <f t="shared" si="143"/>
        <v>1909550</v>
      </c>
      <c r="H384" s="922" t="e">
        <f t="shared" ca="1" si="143"/>
        <v>#REF!</v>
      </c>
      <c r="I384" s="922" t="e">
        <f t="shared" ca="1" si="143"/>
        <v>#REF!</v>
      </c>
      <c r="J384" s="922">
        <f t="shared" si="143"/>
        <v>0</v>
      </c>
      <c r="K384" s="923"/>
    </row>
    <row r="385" spans="1:11" ht="21" hidden="1" customHeight="1" x14ac:dyDescent="0.6">
      <c r="A385" s="675"/>
      <c r="B385" s="920" t="s">
        <v>157</v>
      </c>
      <c r="C385" s="921">
        <f>+[2]ระบบการควบคุมฯ!C1707</f>
        <v>7</v>
      </c>
      <c r="D385" s="922">
        <f t="shared" ref="D385:J385" si="144">+D110+D9</f>
        <v>19168700</v>
      </c>
      <c r="E385" s="922">
        <f t="shared" si="144"/>
        <v>0</v>
      </c>
      <c r="F385" s="922">
        <f t="shared" si="144"/>
        <v>0</v>
      </c>
      <c r="G385" s="922">
        <f t="shared" si="144"/>
        <v>19168695.41</v>
      </c>
      <c r="H385" s="922">
        <f t="shared" si="144"/>
        <v>0</v>
      </c>
      <c r="I385" s="922">
        <f t="shared" si="144"/>
        <v>0</v>
      </c>
      <c r="J385" s="922">
        <f t="shared" si="144"/>
        <v>4.5899999998509884</v>
      </c>
      <c r="K385" s="923"/>
    </row>
    <row r="386" spans="1:11" ht="21" hidden="1" customHeight="1" x14ac:dyDescent="0.6">
      <c r="A386" s="924"/>
      <c r="B386" s="925" t="s">
        <v>18</v>
      </c>
      <c r="C386" s="926">
        <f>SUM(C384:C385)</f>
        <v>31</v>
      </c>
      <c r="D386" s="927">
        <f>SUM(D384:D385)</f>
        <v>21487250</v>
      </c>
      <c r="E386" s="927">
        <f t="shared" ref="E386:J386" si="145">SUM(E384:E385)</f>
        <v>409000</v>
      </c>
      <c r="F386" s="927">
        <f t="shared" si="145"/>
        <v>0</v>
      </c>
      <c r="G386" s="927">
        <f t="shared" si="145"/>
        <v>21078245.41</v>
      </c>
      <c r="H386" s="927" t="e">
        <f t="shared" ca="1" si="145"/>
        <v>#REF!</v>
      </c>
      <c r="I386" s="927" t="e">
        <f t="shared" ca="1" si="145"/>
        <v>#REF!</v>
      </c>
      <c r="J386" s="927">
        <f t="shared" si="145"/>
        <v>4.5899999998509884</v>
      </c>
      <c r="K386" s="928"/>
    </row>
    <row r="387" spans="1:11" ht="21" hidden="1" customHeight="1" x14ac:dyDescent="0.6">
      <c r="A387" s="929"/>
      <c r="B387" s="930" t="s">
        <v>19</v>
      </c>
      <c r="C387" s="931"/>
      <c r="D387" s="932">
        <f>+E387+F387+G387+J387</f>
        <v>100</v>
      </c>
      <c r="E387" s="519">
        <f>+E386*100/D386</f>
        <v>1.9034543741055743</v>
      </c>
      <c r="F387" s="234">
        <f>+F386*100/D386</f>
        <v>0</v>
      </c>
      <c r="G387" s="234">
        <f>+G386*100/D386</f>
        <v>98.096524264389345</v>
      </c>
      <c r="H387" s="234" t="e">
        <f ca="1">+H386*100/E386</f>
        <v>#REF!</v>
      </c>
      <c r="I387" s="234" t="e">
        <f ca="1">+I386*100/F386</f>
        <v>#REF!</v>
      </c>
      <c r="J387" s="234">
        <f>+J386*100/D386</f>
        <v>2.136150507789963E-5</v>
      </c>
      <c r="K387" s="933"/>
    </row>
    <row r="388" spans="1:11" ht="21" hidden="1" customHeight="1" x14ac:dyDescent="0.6">
      <c r="A388" s="341"/>
      <c r="B388" s="235"/>
      <c r="C388" s="511"/>
      <c r="D388" s="355"/>
      <c r="E388" s="355"/>
      <c r="F388" s="355"/>
      <c r="G388" s="246"/>
      <c r="H388" s="246"/>
      <c r="I388" s="356"/>
      <c r="J388" s="357"/>
      <c r="K388" s="358"/>
    </row>
    <row r="389" spans="1:11" ht="21" hidden="1" customHeight="1" x14ac:dyDescent="0.6">
      <c r="A389" s="238"/>
      <c r="B389" s="235"/>
      <c r="C389" s="934"/>
      <c r="D389" s="1291" t="s">
        <v>263</v>
      </c>
      <c r="E389" s="1291"/>
      <c r="F389" s="1291"/>
      <c r="G389" s="1291"/>
      <c r="H389" s="423"/>
      <c r="I389" s="423"/>
      <c r="J389" s="423"/>
      <c r="K389" s="359"/>
    </row>
    <row r="390" spans="1:11" ht="21" hidden="1" customHeight="1" x14ac:dyDescent="0.6">
      <c r="A390" s="354" t="s">
        <v>204</v>
      </c>
      <c r="B390" s="239"/>
      <c r="C390" s="512"/>
      <c r="D390" s="246"/>
      <c r="E390" s="355"/>
      <c r="F390" s="450"/>
      <c r="G390" s="246"/>
      <c r="H390" s="246"/>
      <c r="I390" s="451"/>
      <c r="J390" s="72"/>
      <c r="K390" s="360"/>
    </row>
    <row r="391" spans="1:11" ht="21" hidden="1" customHeight="1" x14ac:dyDescent="0.6">
      <c r="A391" s="1287" t="s">
        <v>205</v>
      </c>
      <c r="B391" s="1287"/>
      <c r="C391" s="512"/>
      <c r="D391" s="944" t="s">
        <v>20</v>
      </c>
      <c r="E391" s="450"/>
      <c r="F391" s="452"/>
      <c r="G391" s="246"/>
      <c r="H391" s="246"/>
      <c r="I391" s="451"/>
      <c r="J391" s="72"/>
      <c r="K391" s="360"/>
    </row>
    <row r="392" spans="1:11" ht="21" hidden="1" customHeight="1" x14ac:dyDescent="0.7">
      <c r="A392" s="1287" t="s">
        <v>44</v>
      </c>
      <c r="B392" s="1287"/>
      <c r="C392" s="512"/>
      <c r="D392" s="945"/>
      <c r="E392" s="454"/>
      <c r="F392" s="455"/>
      <c r="G392" s="456"/>
      <c r="H392" s="456"/>
      <c r="I392" s="457"/>
      <c r="J392" s="458"/>
      <c r="K392" s="360"/>
    </row>
    <row r="393" spans="1:11" ht="40.799999999999997" hidden="1" customHeight="1" x14ac:dyDescent="0.7">
      <c r="A393" s="354"/>
      <c r="B393" s="354"/>
      <c r="C393" s="513"/>
      <c r="D393" s="1288" t="s">
        <v>119</v>
      </c>
      <c r="E393" s="1288"/>
      <c r="F393" s="1288"/>
      <c r="G393" s="1288"/>
      <c r="H393" s="1288"/>
      <c r="I393" s="1288"/>
      <c r="J393" s="460"/>
      <c r="K393" s="360"/>
    </row>
    <row r="394" spans="1:11" ht="21" hidden="1" customHeight="1" x14ac:dyDescent="0.7">
      <c r="A394" s="354"/>
      <c r="B394" s="354"/>
      <c r="C394" s="513"/>
      <c r="D394" s="461" t="s">
        <v>43</v>
      </c>
      <c r="E394" s="461"/>
      <c r="F394" s="461"/>
      <c r="G394" s="461"/>
      <c r="H394" s="461"/>
      <c r="I394" s="461"/>
      <c r="J394" s="461"/>
      <c r="K394" s="244"/>
    </row>
    <row r="395" spans="1:11" ht="21" hidden="1" customHeight="1" x14ac:dyDescent="0.7">
      <c r="A395" s="354">
        <f t="array" aca="1" ref="A395" ca="1">A395:A396</f>
        <v>0</v>
      </c>
      <c r="B395" s="354"/>
      <c r="C395" s="1289" t="s">
        <v>206</v>
      </c>
      <c r="D395" s="1289"/>
      <c r="E395" s="1289"/>
      <c r="F395" s="1289"/>
      <c r="G395" s="1289"/>
      <c r="H395" s="1289"/>
      <c r="I395" s="1289"/>
      <c r="J395" s="1289"/>
      <c r="K395" s="244"/>
    </row>
    <row r="396" spans="1:11" ht="20.399999999999999" hidden="1" customHeight="1" x14ac:dyDescent="0.6">
      <c r="A396" s="238"/>
      <c r="B396" s="235"/>
      <c r="C396" s="513"/>
      <c r="D396" s="462"/>
      <c r="E396" s="462"/>
      <c r="F396" s="462"/>
      <c r="G396" s="462"/>
      <c r="H396" s="462"/>
      <c r="I396" s="462"/>
      <c r="J396" s="462"/>
      <c r="K396" s="235"/>
    </row>
    <row r="397" spans="1:11" ht="21" hidden="1" customHeight="1" x14ac:dyDescent="0.6">
      <c r="A397" s="238"/>
      <c r="B397" s="235"/>
      <c r="C397" s="513"/>
      <c r="D397" s="463"/>
      <c r="E397" s="463"/>
      <c r="F397" s="463"/>
      <c r="G397" s="463"/>
      <c r="H397" s="463"/>
      <c r="I397" s="464"/>
      <c r="J397" s="465"/>
      <c r="K397" s="235"/>
    </row>
    <row r="398" spans="1:11" ht="21" hidden="1" customHeight="1" x14ac:dyDescent="0.6">
      <c r="A398" s="354" t="s">
        <v>159</v>
      </c>
      <c r="B398" s="239"/>
      <c r="C398" s="514"/>
      <c r="D398" s="240"/>
      <c r="E398" s="241"/>
      <c r="F398" s="242" t="s">
        <v>158</v>
      </c>
      <c r="G398" s="240"/>
      <c r="H398" s="236"/>
      <c r="I398" s="243"/>
      <c r="J398" s="239"/>
      <c r="K398" s="244"/>
    </row>
    <row r="399" spans="1:11" ht="21" hidden="1" customHeight="1" x14ac:dyDescent="0.6">
      <c r="A399" s="248" t="s">
        <v>220</v>
      </c>
      <c r="B399" s="248"/>
      <c r="C399" s="514"/>
      <c r="D399" s="249" t="s">
        <v>20</v>
      </c>
      <c r="E399" s="245"/>
      <c r="F399" s="935" t="s">
        <v>160</v>
      </c>
      <c r="G399" s="240"/>
      <c r="H399" s="236"/>
      <c r="I399" s="243"/>
      <c r="J399" s="239"/>
      <c r="K399" s="244"/>
    </row>
    <row r="400" spans="1:11" ht="21" hidden="1" customHeight="1" x14ac:dyDescent="0.6">
      <c r="A400" s="1290" t="s">
        <v>44</v>
      </c>
      <c r="B400" s="1290"/>
      <c r="C400" s="512"/>
      <c r="D400" s="936" t="s">
        <v>49</v>
      </c>
      <c r="E400" s="936"/>
      <c r="F400" s="250" t="s">
        <v>221</v>
      </c>
      <c r="G400" s="936"/>
      <c r="H400" s="246"/>
      <c r="I400" s="247"/>
      <c r="J400" s="72"/>
      <c r="K400" s="244"/>
    </row>
    <row r="401" spans="1:11" ht="21" hidden="1" x14ac:dyDescent="0.6">
      <c r="A401" s="29"/>
      <c r="B401" s="187"/>
      <c r="C401" s="532"/>
      <c r="D401" s="533"/>
      <c r="E401" s="533"/>
      <c r="F401" s="533"/>
      <c r="G401" s="533"/>
      <c r="H401" s="533"/>
      <c r="I401" s="533"/>
      <c r="J401" s="533"/>
      <c r="K401" s="535"/>
    </row>
    <row r="402" spans="1:11" ht="21" hidden="1" x14ac:dyDescent="0.25">
      <c r="A402" s="188">
        <f>+[6]ระบบการควบคุมฯ!A547</f>
        <v>0</v>
      </c>
      <c r="B402" s="189">
        <f>+[6]ระบบการควบคุมฯ!B547</f>
        <v>0</v>
      </c>
      <c r="C402" s="537">
        <f>+[6]ระบบการควบคุมฯ!C547</f>
        <v>0</v>
      </c>
      <c r="D402" s="538">
        <f>SUM(D403:D410)</f>
        <v>0</v>
      </c>
      <c r="E402" s="538">
        <f t="shared" ref="E402:K402" si="146">SUM(E403:E410)</f>
        <v>0</v>
      </c>
      <c r="F402" s="538">
        <f t="shared" si="146"/>
        <v>0</v>
      </c>
      <c r="G402" s="538">
        <f t="shared" si="146"/>
        <v>0</v>
      </c>
      <c r="H402" s="538">
        <f t="shared" si="146"/>
        <v>0</v>
      </c>
      <c r="I402" s="538">
        <f t="shared" si="146"/>
        <v>0</v>
      </c>
      <c r="J402" s="538">
        <f t="shared" si="146"/>
        <v>0</v>
      </c>
      <c r="K402" s="539">
        <f t="shared" si="146"/>
        <v>0</v>
      </c>
    </row>
    <row r="403" spans="1:11" ht="21" hidden="1" x14ac:dyDescent="0.25">
      <c r="A403" s="29">
        <f>+[6]ระบบการควบคุมฯ!A548</f>
        <v>0</v>
      </c>
      <c r="B403" s="190">
        <f>+[6]ระบบการควบคุมฯ!B548</f>
        <v>0</v>
      </c>
      <c r="C403" s="540">
        <f>+[6]ระบบการควบคุมฯ!C548</f>
        <v>0</v>
      </c>
      <c r="D403" s="534">
        <f>+[6]ระบบการควบคุมฯ!F548</f>
        <v>0</v>
      </c>
      <c r="E403" s="534">
        <f>+[6]ระบบการควบคุมฯ!G548+[6]ระบบการควบคุมฯ!H548</f>
        <v>0</v>
      </c>
      <c r="F403" s="534">
        <f>+[6]ระบบการควบคุมฯ!I548+[6]ระบบการควบคุมฯ!J548</f>
        <v>0</v>
      </c>
      <c r="G403" s="534">
        <f>+[6]ระบบการควบคุมฯ!K548+[6]ระบบการควบคุมฯ!L548</f>
        <v>0</v>
      </c>
      <c r="H403" s="534"/>
      <c r="I403" s="534"/>
      <c r="J403" s="534">
        <f>+D403-E403-F403-G403</f>
        <v>0</v>
      </c>
      <c r="K403" s="541"/>
    </row>
    <row r="404" spans="1:11" ht="21" hidden="1" x14ac:dyDescent="0.25">
      <c r="A404" s="29">
        <f>+[6]ระบบการควบคุมฯ!A549</f>
        <v>0</v>
      </c>
      <c r="B404" s="190">
        <f>+[6]ระบบการควบคุมฯ!B549</f>
        <v>0</v>
      </c>
      <c r="C404" s="540">
        <f>+[6]ระบบการควบคุมฯ!C549</f>
        <v>0</v>
      </c>
      <c r="D404" s="534">
        <f>+[6]ระบบการควบคุมฯ!F549</f>
        <v>0</v>
      </c>
      <c r="E404" s="534">
        <f>+[6]ระบบการควบคุมฯ!G549+[6]ระบบการควบคุมฯ!H549</f>
        <v>0</v>
      </c>
      <c r="F404" s="534">
        <f>+[6]ระบบการควบคุมฯ!I549+[6]ระบบการควบคุมฯ!J549</f>
        <v>0</v>
      </c>
      <c r="G404" s="534">
        <f>+[6]ระบบการควบคุมฯ!K549+[6]ระบบการควบคุมฯ!L549</f>
        <v>0</v>
      </c>
      <c r="H404" s="534"/>
      <c r="I404" s="534"/>
      <c r="J404" s="534">
        <f t="shared" ref="J404:J410" si="147">+D404-E404-F404-G404</f>
        <v>0</v>
      </c>
      <c r="K404" s="541"/>
    </row>
    <row r="405" spans="1:11" ht="21" hidden="1" x14ac:dyDescent="0.25">
      <c r="A405" s="29">
        <f>+[6]ระบบการควบคุมฯ!A550</f>
        <v>0</v>
      </c>
      <c r="B405" s="190">
        <f>+[6]ระบบการควบคุมฯ!B550</f>
        <v>0</v>
      </c>
      <c r="C405" s="540">
        <f>+[6]ระบบการควบคุมฯ!C550</f>
        <v>0</v>
      </c>
      <c r="D405" s="534">
        <f>+[6]ระบบการควบคุมฯ!F550</f>
        <v>0</v>
      </c>
      <c r="E405" s="534">
        <f>+[6]ระบบการควบคุมฯ!G550+[6]ระบบการควบคุมฯ!H550</f>
        <v>0</v>
      </c>
      <c r="F405" s="534">
        <f>+[6]ระบบการควบคุมฯ!I550+[6]ระบบการควบคุมฯ!J550</f>
        <v>0</v>
      </c>
      <c r="G405" s="534">
        <f>+[6]ระบบการควบคุมฯ!K550+[6]ระบบการควบคุมฯ!L550</f>
        <v>0</v>
      </c>
      <c r="H405" s="534"/>
      <c r="I405" s="534"/>
      <c r="J405" s="534">
        <f t="shared" si="147"/>
        <v>0</v>
      </c>
      <c r="K405" s="541"/>
    </row>
    <row r="406" spans="1:11" ht="21" hidden="1" x14ac:dyDescent="0.25">
      <c r="A406" s="29">
        <f>+[6]ระบบการควบคุมฯ!A551</f>
        <v>0</v>
      </c>
      <c r="B406" s="190">
        <f>+[6]ระบบการควบคุมฯ!B551</f>
        <v>0</v>
      </c>
      <c r="C406" s="540">
        <f>+[6]ระบบการควบคุมฯ!C551</f>
        <v>0</v>
      </c>
      <c r="D406" s="534">
        <f>+[6]ระบบการควบคุมฯ!F551</f>
        <v>0</v>
      </c>
      <c r="E406" s="534">
        <f>+[6]ระบบการควบคุมฯ!G551+[6]ระบบการควบคุมฯ!H551</f>
        <v>0</v>
      </c>
      <c r="F406" s="534">
        <f>+[6]ระบบการควบคุมฯ!I551+[6]ระบบการควบคุมฯ!J551</f>
        <v>0</v>
      </c>
      <c r="G406" s="534">
        <f>+[6]ระบบการควบคุมฯ!K551+[6]ระบบการควบคุมฯ!L551</f>
        <v>0</v>
      </c>
      <c r="H406" s="534"/>
      <c r="I406" s="534"/>
      <c r="J406" s="534">
        <f t="shared" si="147"/>
        <v>0</v>
      </c>
      <c r="K406" s="541"/>
    </row>
    <row r="407" spans="1:11" ht="21" hidden="1" x14ac:dyDescent="0.25">
      <c r="A407" s="29">
        <f>+[6]ระบบการควบคุมฯ!A552</f>
        <v>0</v>
      </c>
      <c r="B407" s="190">
        <f>+[6]ระบบการควบคุมฯ!B552</f>
        <v>0</v>
      </c>
      <c r="C407" s="540">
        <f>+[6]ระบบการควบคุมฯ!C552</f>
        <v>0</v>
      </c>
      <c r="D407" s="534">
        <f>+[6]ระบบการควบคุมฯ!F552</f>
        <v>0</v>
      </c>
      <c r="E407" s="534">
        <f>+[6]ระบบการควบคุมฯ!G552+[6]ระบบการควบคุมฯ!H552</f>
        <v>0</v>
      </c>
      <c r="F407" s="534">
        <f>+[6]ระบบการควบคุมฯ!I552+[6]ระบบการควบคุมฯ!J552</f>
        <v>0</v>
      </c>
      <c r="G407" s="534">
        <f>+[6]ระบบการควบคุมฯ!K552+[6]ระบบการควบคุมฯ!L552</f>
        <v>0</v>
      </c>
      <c r="H407" s="534"/>
      <c r="I407" s="534"/>
      <c r="J407" s="534">
        <f t="shared" si="147"/>
        <v>0</v>
      </c>
      <c r="K407" s="541"/>
    </row>
    <row r="408" spans="1:11" ht="21" hidden="1" customHeight="1" x14ac:dyDescent="0.25">
      <c r="A408" s="29">
        <f>+[6]ระบบการควบคุมฯ!A553</f>
        <v>2</v>
      </c>
      <c r="B408" s="190" t="str">
        <f>+[6]ระบบการควบคุมฯ!B553</f>
        <v xml:space="preserve">โครงการพัฒนาสื่อและเทคโนโลยีสารสนเทศเพื่อการศึกษา </v>
      </c>
      <c r="C408" s="540" t="str">
        <f>+[6]ระบบการควบคุมฯ!C553</f>
        <v xml:space="preserve">20004 4520 4900 </v>
      </c>
      <c r="D408" s="534">
        <f>+[6]ระบบการควบคุมฯ!F553</f>
        <v>0</v>
      </c>
      <c r="E408" s="534">
        <f>+[6]ระบบการควบคุมฯ!G553+[6]ระบบการควบคุมฯ!H553</f>
        <v>0</v>
      </c>
      <c r="F408" s="534">
        <f>+[6]ระบบการควบคุมฯ!I553+[6]ระบบการควบคุมฯ!J553</f>
        <v>0</v>
      </c>
      <c r="G408" s="534">
        <f>+[6]ระบบการควบคุมฯ!K553+[6]ระบบการควบคุมฯ!L553</f>
        <v>0</v>
      </c>
      <c r="H408" s="534"/>
      <c r="I408" s="534"/>
      <c r="J408" s="534">
        <f t="shared" si="147"/>
        <v>0</v>
      </c>
      <c r="K408" s="541"/>
    </row>
    <row r="409" spans="1:11" ht="21" hidden="1" customHeight="1" x14ac:dyDescent="0.25">
      <c r="A409" s="29">
        <f>+[6]ระบบการควบคุมฯ!A554</f>
        <v>0</v>
      </c>
      <c r="B409" s="190" t="str">
        <f>+[6]ระบบการควบคุมฯ!B554</f>
        <v xml:space="preserve"> งบดำเนินงาน 69112xx</v>
      </c>
      <c r="C409" s="540" t="str">
        <f>+[6]ระบบการควบคุมฯ!C554</f>
        <v>20004 4520 04900 2000000</v>
      </c>
      <c r="D409" s="534">
        <f>+[6]ระบบการควบคุมฯ!F554</f>
        <v>0</v>
      </c>
      <c r="E409" s="534">
        <f>+[6]ระบบการควบคุมฯ!G554+[6]ระบบการควบคุมฯ!H554</f>
        <v>0</v>
      </c>
      <c r="F409" s="534">
        <f>+[6]ระบบการควบคุมฯ!I554+[6]ระบบการควบคุมฯ!J554</f>
        <v>0</v>
      </c>
      <c r="G409" s="534">
        <f>+[6]ระบบการควบคุมฯ!K554+[6]ระบบการควบคุมฯ!L554</f>
        <v>0</v>
      </c>
      <c r="H409" s="534"/>
      <c r="I409" s="534"/>
      <c r="J409" s="534">
        <f t="shared" si="147"/>
        <v>0</v>
      </c>
      <c r="K409" s="541"/>
    </row>
    <row r="410" spans="1:11" ht="24.6" hidden="1" customHeight="1" x14ac:dyDescent="0.25">
      <c r="A410" s="29">
        <f>+[6]ระบบการควบคุมฯ!A555</f>
        <v>0</v>
      </c>
      <c r="B410" s="190" t="str">
        <f>+[6]ระบบการควบคุมฯ!B555</f>
        <v xml:space="preserve"> งบลงทุน 6911310</v>
      </c>
      <c r="C410" s="540">
        <f>+[6]ระบบการควบคุมฯ!C555</f>
        <v>0</v>
      </c>
      <c r="D410" s="534">
        <f>+[6]ระบบการควบคุมฯ!F555</f>
        <v>0</v>
      </c>
      <c r="E410" s="534">
        <f>+[6]ระบบการควบคุมฯ!G555+[6]ระบบการควบคุมฯ!H555</f>
        <v>0</v>
      </c>
      <c r="F410" s="534">
        <f>+[6]ระบบการควบคุมฯ!I555+[6]ระบบการควบคุมฯ!J555</f>
        <v>0</v>
      </c>
      <c r="G410" s="534">
        <f>+[6]ระบบการควบคุมฯ!K555+[6]ระบบการควบคุมฯ!L555</f>
        <v>0</v>
      </c>
      <c r="H410" s="534"/>
      <c r="I410" s="534"/>
      <c r="J410" s="534">
        <f t="shared" si="147"/>
        <v>0</v>
      </c>
      <c r="K410" s="541"/>
    </row>
    <row r="411" spans="1:11" ht="24.6" hidden="1" customHeight="1" x14ac:dyDescent="0.25">
      <c r="A411" s="214">
        <f>+[6]ระบบการควบคุมฯ!A556</f>
        <v>2.1</v>
      </c>
      <c r="B411" s="206" t="str">
        <f>+[6]ระบบการควบคุมฯ!B556</f>
        <v xml:space="preserve">กิจกรรมการส่งเสริมการจัดการศึกษาทางไกล </v>
      </c>
      <c r="C411" s="542" t="str">
        <f>+[6]ระบบการควบคุมฯ!C556</f>
        <v>20004 69 86184 00000</v>
      </c>
      <c r="D411" s="543">
        <f>+[6]ระบบการควบคุมฯ!F556</f>
        <v>0</v>
      </c>
      <c r="E411" s="543">
        <f>+[6]ระบบการควบคุมฯ!G556+[6]ระบบการควบคุมฯ!H556</f>
        <v>0</v>
      </c>
      <c r="F411" s="543">
        <f>+[6]ระบบการควบคุมฯ!I556+[6]ระบบการควบคุมฯ!J556</f>
        <v>0</v>
      </c>
      <c r="G411" s="543">
        <f>+[6]ระบบการควบคุมฯ!K556+[6]ระบบการควบคุมฯ!L556</f>
        <v>0</v>
      </c>
      <c r="H411" s="543"/>
      <c r="I411" s="543"/>
      <c r="J411" s="543">
        <f>+D411-E411-F411-G411</f>
        <v>0</v>
      </c>
      <c r="K411" s="544"/>
    </row>
    <row r="412" spans="1:11" ht="24.6" hidden="1" customHeight="1" x14ac:dyDescent="0.45">
      <c r="A412" s="29" t="str">
        <f>+[6]ระบบการควบคุมฯ!A557</f>
        <v>2.1.1</v>
      </c>
      <c r="B412" s="190" t="str">
        <f>+[6]ระบบการควบคุมฯ!B557</f>
        <v xml:space="preserve"> งบดำเนินงาน 69112xx</v>
      </c>
      <c r="C412" s="540" t="str">
        <f>+[6]ระบบการควบคุมฯ!C557</f>
        <v xml:space="preserve">20004 4520 4900 2000000 </v>
      </c>
      <c r="D412" s="534">
        <f>+[6]ระบบการควบคุมฯ!F557</f>
        <v>0</v>
      </c>
      <c r="E412" s="534">
        <f>+[6]ระบบการควบคุมฯ!G557+[6]ระบบการควบคุมฯ!H557</f>
        <v>0</v>
      </c>
      <c r="F412" s="534">
        <f>+[6]ระบบการควบคุมฯ!I557+[6]ระบบการควบคุมฯ!J557</f>
        <v>0</v>
      </c>
      <c r="G412" s="534">
        <f>+[6]ระบบการควบคุมฯ!K557+[6]ระบบการควบคุมฯ!L557</f>
        <v>0</v>
      </c>
      <c r="H412" s="534"/>
      <c r="I412" s="534"/>
      <c r="J412" s="534">
        <f>+D412-E412-F412-G412</f>
        <v>0</v>
      </c>
      <c r="K412" s="536"/>
    </row>
    <row r="413" spans="1:11" ht="24.6" hidden="1" customHeight="1" x14ac:dyDescent="0.45">
      <c r="A413" s="29" t="str">
        <f>+[6]ระบบการควบคุมฯ!A558</f>
        <v>2.1.1.1</v>
      </c>
      <c r="B413" s="190" t="str">
        <f>+[6]ระบบการควบคุมฯ!B558</f>
        <v xml:space="preserve">1. ค่าใช้จ่ายในการซ่อมบำรุงชุดอุปกรณ์ (DLTV) โรงเรียนที่จัดการเรียนการสอนโดยใช้การศึกษาทางไกลผ่านดาวเทียม (DLTV) ประจำปีงบประมาณ พ.ศ. 2565 จำนวนเงิน 10,000.-บาท (หนึ่งหมื่นบาทถ้วน)           2.ค่าใช้จ่ายในการพัฒนาคุณภาพการศึกษาด้วยเทคโนโลยีการศึกษาทางไกล (DLTV)  ประจำปีงบประมาณ พ.ศ. 2568 จำนวนเงิน 25,000‬.-บาท (สองหมื่นห้าพันบาทถ้วน) </v>
      </c>
      <c r="C413" s="540" t="str">
        <f>+[6]ระบบการควบคุมฯ!C558</f>
        <v>ศธ 04002/ว72 ลว.7  มค 68 โอนครั้งที่ 174</v>
      </c>
      <c r="D413" s="534">
        <f>+[6]ระบบการควบคุมฯ!F558</f>
        <v>0</v>
      </c>
      <c r="E413" s="534">
        <f>+[6]ระบบการควบคุมฯ!G558+[6]ระบบการควบคุมฯ!H558</f>
        <v>0</v>
      </c>
      <c r="F413" s="534">
        <f>+[6]ระบบการควบคุมฯ!I558+[6]ระบบการควบคุมฯ!J558</f>
        <v>0</v>
      </c>
      <c r="G413" s="534">
        <f>+[6]ระบบการควบคุมฯ!K558+[6]ระบบการควบคุมฯ!L558</f>
        <v>0</v>
      </c>
      <c r="H413" s="534"/>
      <c r="I413" s="534"/>
      <c r="J413" s="534">
        <f>+D413-E413-F413-G413</f>
        <v>0</v>
      </c>
      <c r="K413" s="536"/>
    </row>
    <row r="414" spans="1:11" ht="21" hidden="1" customHeight="1" x14ac:dyDescent="0.6">
      <c r="A414" s="186"/>
      <c r="B414" s="348" t="s">
        <v>156</v>
      </c>
      <c r="C414" s="545">
        <f>+[6]ระบบการควบคุมฯ!C1577</f>
        <v>0</v>
      </c>
      <c r="D414" s="546" t="e">
        <f t="shared" ref="D414:J414" si="148">+D8+D137+D152+D399</f>
        <v>#VALUE!</v>
      </c>
      <c r="E414" s="546">
        <f t="shared" si="148"/>
        <v>409000</v>
      </c>
      <c r="F414" s="546" t="e">
        <f t="shared" si="148"/>
        <v>#VALUE!</v>
      </c>
      <c r="G414" s="546">
        <f t="shared" si="148"/>
        <v>927800</v>
      </c>
      <c r="H414" s="546">
        <f t="shared" si="148"/>
        <v>0</v>
      </c>
      <c r="I414" s="546">
        <f t="shared" si="148"/>
        <v>0</v>
      </c>
      <c r="J414" s="546">
        <f t="shared" si="148"/>
        <v>0</v>
      </c>
      <c r="K414" s="547"/>
    </row>
    <row r="415" spans="1:11" ht="21" hidden="1" customHeight="1" x14ac:dyDescent="0.6">
      <c r="A415" s="186"/>
      <c r="B415" s="348" t="s">
        <v>157</v>
      </c>
      <c r="C415" s="545">
        <f>+[6]ระบบการควบคุมฯ!C1578</f>
        <v>0</v>
      </c>
      <c r="D415" s="546">
        <f t="shared" ref="D415:J415" si="149">+D153+D9</f>
        <v>602600</v>
      </c>
      <c r="E415" s="546">
        <f t="shared" si="149"/>
        <v>0</v>
      </c>
      <c r="F415" s="546">
        <f t="shared" si="149"/>
        <v>0</v>
      </c>
      <c r="G415" s="546">
        <f t="shared" si="149"/>
        <v>602600</v>
      </c>
      <c r="H415" s="546">
        <f t="shared" si="149"/>
        <v>0</v>
      </c>
      <c r="I415" s="546">
        <f t="shared" si="149"/>
        <v>0</v>
      </c>
      <c r="J415" s="546">
        <f t="shared" si="149"/>
        <v>0</v>
      </c>
      <c r="K415" s="547"/>
    </row>
    <row r="416" spans="1:11" ht="21" hidden="1" x14ac:dyDescent="0.6">
      <c r="A416" s="208"/>
      <c r="B416" s="231" t="s">
        <v>18</v>
      </c>
      <c r="C416" s="349">
        <f>SUM(C414:C415)</f>
        <v>0</v>
      </c>
      <c r="D416" s="548" t="e">
        <f>SUM(D414:D415)</f>
        <v>#VALUE!</v>
      </c>
      <c r="E416" s="548">
        <f t="shared" ref="E416:J416" si="150">SUM(E414:E415)</f>
        <v>409000</v>
      </c>
      <c r="F416" s="548" t="e">
        <f t="shared" si="150"/>
        <v>#VALUE!</v>
      </c>
      <c r="G416" s="548">
        <f t="shared" si="150"/>
        <v>1530400</v>
      </c>
      <c r="H416" s="548">
        <f t="shared" si="150"/>
        <v>0</v>
      </c>
      <c r="I416" s="548">
        <f t="shared" si="150"/>
        <v>0</v>
      </c>
      <c r="J416" s="548">
        <f t="shared" si="150"/>
        <v>0</v>
      </c>
      <c r="K416" s="549"/>
    </row>
    <row r="417" spans="1:11" ht="21" hidden="1" x14ac:dyDescent="0.6">
      <c r="A417" s="232"/>
      <c r="B417" s="233" t="s">
        <v>19</v>
      </c>
      <c r="C417" s="550"/>
      <c r="D417" s="551" t="e">
        <f>+E417+F417+G417+J417</f>
        <v>#VALUE!</v>
      </c>
      <c r="E417" s="552" t="e">
        <f>+E416*100/D416</f>
        <v>#VALUE!</v>
      </c>
      <c r="F417" s="553" t="e">
        <f>+F416*100/D416</f>
        <v>#VALUE!</v>
      </c>
      <c r="G417" s="552" t="e">
        <f>+G416*100/D416</f>
        <v>#VALUE!</v>
      </c>
      <c r="H417" s="552">
        <f>+H416*100/E416</f>
        <v>0</v>
      </c>
      <c r="I417" s="552" t="e">
        <f>+I416*100/F416</f>
        <v>#VALUE!</v>
      </c>
      <c r="J417" s="552" t="e">
        <f>+J416*100/D416</f>
        <v>#VALUE!</v>
      </c>
      <c r="K417" s="554"/>
    </row>
    <row r="418" spans="1:11" ht="21" hidden="1" x14ac:dyDescent="0.6">
      <c r="A418" s="341"/>
      <c r="B418" s="235"/>
      <c r="C418" s="352"/>
      <c r="D418" s="355"/>
      <c r="E418" s="355"/>
      <c r="F418" s="355"/>
      <c r="G418" s="246"/>
      <c r="H418" s="246"/>
      <c r="I418" s="356"/>
      <c r="J418" s="357"/>
      <c r="K418" s="358"/>
    </row>
    <row r="419" spans="1:11" ht="21" hidden="1" x14ac:dyDescent="0.6">
      <c r="A419" s="238"/>
      <c r="B419" s="235"/>
      <c r="C419" s="351"/>
      <c r="D419" s="1292" t="s">
        <v>172</v>
      </c>
      <c r="E419" s="1292"/>
      <c r="F419" s="1292"/>
      <c r="G419" s="1292"/>
      <c r="H419" s="423"/>
      <c r="I419" s="423"/>
      <c r="J419" s="423"/>
      <c r="K419" s="359"/>
    </row>
    <row r="420" spans="1:11" ht="21" hidden="1" x14ac:dyDescent="0.6">
      <c r="A420" s="354" t="s">
        <v>204</v>
      </c>
      <c r="B420" s="239"/>
      <c r="C420" s="351"/>
      <c r="D420" s="246"/>
      <c r="E420" s="355"/>
      <c r="F420" s="450"/>
      <c r="G420" s="246"/>
      <c r="H420" s="246"/>
      <c r="I420" s="451"/>
      <c r="J420" s="72"/>
      <c r="K420" s="360"/>
    </row>
    <row r="421" spans="1:11" ht="21" hidden="1" x14ac:dyDescent="0.6">
      <c r="A421" s="1287" t="s">
        <v>205</v>
      </c>
      <c r="B421" s="1287"/>
      <c r="C421" s="351"/>
      <c r="D421" s="450"/>
      <c r="E421" s="450"/>
      <c r="F421" s="452"/>
      <c r="G421" s="246"/>
      <c r="H421" s="246"/>
      <c r="I421" s="451"/>
      <c r="J421" s="72"/>
      <c r="K421" s="360"/>
    </row>
    <row r="422" spans="1:11" ht="24.6" hidden="1" x14ac:dyDescent="0.7">
      <c r="A422" s="1287" t="s">
        <v>44</v>
      </c>
      <c r="B422" s="1287"/>
      <c r="C422" s="351"/>
      <c r="D422" s="453" t="s">
        <v>20</v>
      </c>
      <c r="E422" s="454"/>
      <c r="F422" s="455"/>
      <c r="G422" s="456"/>
      <c r="H422" s="456"/>
      <c r="I422" s="457"/>
      <c r="J422" s="458"/>
      <c r="K422" s="360"/>
    </row>
    <row r="423" spans="1:11" ht="24.6" hidden="1" x14ac:dyDescent="0.7">
      <c r="A423" s="354"/>
      <c r="B423" s="354"/>
      <c r="C423" s="459"/>
      <c r="D423" s="1288" t="s">
        <v>119</v>
      </c>
      <c r="E423" s="1288"/>
      <c r="F423" s="1288"/>
      <c r="G423" s="1288"/>
      <c r="H423" s="1288"/>
      <c r="I423" s="1288"/>
      <c r="J423" s="460"/>
      <c r="K423" s="360"/>
    </row>
    <row r="424" spans="1:11" ht="24.6" hidden="1" x14ac:dyDescent="0.7">
      <c r="A424" s="354"/>
      <c r="B424" s="354"/>
      <c r="C424" s="459"/>
      <c r="D424" s="461" t="s">
        <v>43</v>
      </c>
      <c r="E424" s="461"/>
      <c r="F424" s="461"/>
      <c r="G424" s="461"/>
      <c r="H424" s="461"/>
      <c r="I424" s="461"/>
      <c r="J424" s="461"/>
      <c r="K424" s="244"/>
    </row>
    <row r="425" spans="1:11" ht="24.6" hidden="1" x14ac:dyDescent="0.7">
      <c r="A425" s="354">
        <f t="array" aca="1" ref="A425" ca="1">A425:A426</f>
        <v>0</v>
      </c>
      <c r="B425" s="354"/>
      <c r="C425" s="1289" t="s">
        <v>206</v>
      </c>
      <c r="D425" s="1289"/>
      <c r="E425" s="1289"/>
      <c r="F425" s="1289"/>
      <c r="G425" s="1289"/>
      <c r="H425" s="1289"/>
      <c r="I425" s="1289"/>
      <c r="J425" s="1289"/>
      <c r="K425" s="244"/>
    </row>
    <row r="426" spans="1:11" ht="21" hidden="1" x14ac:dyDescent="0.6">
      <c r="A426" s="238"/>
      <c r="B426" s="235"/>
      <c r="C426" s="459"/>
      <c r="D426" s="462"/>
      <c r="E426" s="462"/>
      <c r="F426" s="462"/>
      <c r="G426" s="462"/>
      <c r="H426" s="462"/>
      <c r="I426" s="462"/>
      <c r="J426" s="462"/>
      <c r="K426" s="235"/>
    </row>
    <row r="427" spans="1:11" ht="21" hidden="1" x14ac:dyDescent="0.6">
      <c r="A427" s="238"/>
      <c r="B427" s="235"/>
      <c r="C427" s="459"/>
      <c r="D427" s="463"/>
      <c r="E427" s="463"/>
      <c r="F427" s="463"/>
      <c r="G427" s="463"/>
      <c r="H427" s="463"/>
      <c r="I427" s="464"/>
      <c r="J427" s="465"/>
      <c r="K427" s="235"/>
    </row>
    <row r="428" spans="1:11" ht="21" hidden="1" x14ac:dyDescent="0.6">
      <c r="A428" s="354" t="s">
        <v>159</v>
      </c>
      <c r="B428" s="239"/>
      <c r="C428" s="350"/>
      <c r="D428" s="236"/>
      <c r="E428" s="555"/>
      <c r="F428" s="245" t="s">
        <v>158</v>
      </c>
      <c r="G428" s="236"/>
      <c r="H428" s="236"/>
      <c r="I428" s="243"/>
      <c r="J428" s="239"/>
      <c r="K428" s="244"/>
    </row>
    <row r="429" spans="1:11" ht="21" hidden="1" x14ac:dyDescent="0.6">
      <c r="A429" s="248" t="s">
        <v>220</v>
      </c>
      <c r="B429" s="248"/>
      <c r="C429" s="350"/>
      <c r="D429" s="249" t="s">
        <v>20</v>
      </c>
      <c r="E429" s="245"/>
      <c r="F429" s="249" t="s">
        <v>160</v>
      </c>
      <c r="G429" s="236"/>
      <c r="H429" s="236"/>
      <c r="I429" s="243"/>
      <c r="J429" s="239"/>
      <c r="K429" s="244"/>
    </row>
    <row r="430" spans="1:11" ht="21" hidden="1" x14ac:dyDescent="0.6">
      <c r="A430" s="1290" t="s">
        <v>44</v>
      </c>
      <c r="B430" s="1290"/>
      <c r="C430" s="351"/>
      <c r="D430" s="530" t="s">
        <v>49</v>
      </c>
      <c r="E430" s="530"/>
      <c r="F430" s="531" t="s">
        <v>221</v>
      </c>
      <c r="G430" s="530"/>
      <c r="H430" s="246"/>
      <c r="I430" s="247"/>
      <c r="J430" s="72"/>
      <c r="K430" s="244"/>
    </row>
    <row r="431" spans="1:11" hidden="1" x14ac:dyDescent="0.55000000000000004">
      <c r="C431" s="556"/>
      <c r="D431" s="556"/>
      <c r="E431" s="556"/>
      <c r="F431" s="556"/>
      <c r="G431" s="557"/>
      <c r="H431" s="557"/>
      <c r="K431" s="2"/>
    </row>
    <row r="432" spans="1:11" hidden="1" x14ac:dyDescent="0.55000000000000004">
      <c r="C432" s="556"/>
      <c r="D432" s="556"/>
      <c r="E432" s="556"/>
      <c r="F432" s="556"/>
      <c r="G432" s="557"/>
      <c r="H432" s="557"/>
      <c r="K432" s="2"/>
    </row>
    <row r="433" spans="3:11" hidden="1" x14ac:dyDescent="0.55000000000000004">
      <c r="C433" s="556"/>
      <c r="D433" s="556"/>
      <c r="E433" s="556"/>
      <c r="F433" s="556"/>
      <c r="G433" s="557"/>
      <c r="H433" s="557"/>
      <c r="K433" s="2"/>
    </row>
    <row r="434" spans="3:11" hidden="1" x14ac:dyDescent="0.55000000000000004">
      <c r="C434" s="556"/>
      <c r="D434" s="556"/>
      <c r="E434" s="556"/>
      <c r="F434" s="556"/>
      <c r="G434" s="557"/>
      <c r="H434" s="557"/>
      <c r="K434" s="2"/>
    </row>
    <row r="435" spans="3:11" hidden="1" x14ac:dyDescent="0.55000000000000004">
      <c r="C435" s="556"/>
      <c r="D435" s="556"/>
      <c r="E435" s="556"/>
      <c r="F435" s="556"/>
      <c r="G435" s="557"/>
      <c r="H435" s="557"/>
      <c r="K435" s="2"/>
    </row>
    <row r="436" spans="3:11" hidden="1" x14ac:dyDescent="0.55000000000000004">
      <c r="C436" s="556"/>
      <c r="D436" s="556"/>
      <c r="E436" s="556"/>
      <c r="F436" s="556"/>
      <c r="G436" s="557"/>
      <c r="H436" s="557"/>
      <c r="K436" s="2"/>
    </row>
    <row r="437" spans="3:11" hidden="1" x14ac:dyDescent="0.55000000000000004">
      <c r="C437" s="556"/>
      <c r="D437" s="556"/>
      <c r="E437" s="556"/>
      <c r="F437" s="556"/>
      <c r="G437" s="557"/>
      <c r="H437" s="557"/>
      <c r="K437" s="2"/>
    </row>
    <row r="438" spans="3:11" hidden="1" x14ac:dyDescent="0.55000000000000004">
      <c r="C438" s="556"/>
      <c r="D438" s="556"/>
      <c r="E438" s="556"/>
      <c r="F438" s="556"/>
      <c r="G438" s="557"/>
      <c r="H438" s="557"/>
      <c r="K438" s="2"/>
    </row>
    <row r="439" spans="3:11" hidden="1" x14ac:dyDescent="0.55000000000000004">
      <c r="C439" s="556"/>
      <c r="D439" s="556"/>
      <c r="E439" s="556"/>
      <c r="F439" s="556"/>
      <c r="G439" s="557"/>
      <c r="H439" s="557"/>
      <c r="K439" s="2"/>
    </row>
    <row r="440" spans="3:11" hidden="1" x14ac:dyDescent="0.55000000000000004">
      <c r="C440" s="556"/>
      <c r="D440" s="556"/>
      <c r="E440" s="556"/>
      <c r="F440" s="556"/>
      <c r="G440" s="557"/>
      <c r="H440" s="557"/>
      <c r="K440" s="2"/>
    </row>
    <row r="441" spans="3:11" hidden="1" x14ac:dyDescent="0.55000000000000004">
      <c r="C441" s="556"/>
      <c r="D441" s="556"/>
      <c r="E441" s="556"/>
      <c r="F441" s="556"/>
      <c r="G441" s="557"/>
      <c r="H441" s="557"/>
      <c r="K441" s="2"/>
    </row>
    <row r="442" spans="3:11" hidden="1" x14ac:dyDescent="0.55000000000000004">
      <c r="C442" s="556"/>
      <c r="D442" s="556"/>
      <c r="E442" s="556"/>
      <c r="F442" s="556"/>
      <c r="G442" s="557"/>
      <c r="H442" s="557"/>
      <c r="K442" s="2"/>
    </row>
    <row r="443" spans="3:11" x14ac:dyDescent="0.55000000000000004">
      <c r="C443" s="556"/>
      <c r="D443" s="556"/>
      <c r="E443" s="556"/>
      <c r="F443" s="556"/>
      <c r="G443" s="557"/>
      <c r="H443" s="557"/>
      <c r="K443" s="2"/>
    </row>
    <row r="444" spans="3:11" x14ac:dyDescent="0.55000000000000004">
      <c r="C444" s="556"/>
      <c r="D444" s="556"/>
      <c r="E444" s="556"/>
      <c r="F444" s="556"/>
      <c r="G444" s="557"/>
      <c r="H444" s="557"/>
      <c r="K444" s="2"/>
    </row>
    <row r="445" spans="3:11" x14ac:dyDescent="0.55000000000000004">
      <c r="C445" s="556"/>
      <c r="D445" s="556"/>
      <c r="E445" s="556"/>
      <c r="F445" s="556"/>
      <c r="G445" s="557"/>
      <c r="H445" s="557"/>
      <c r="K445" s="2"/>
    </row>
    <row r="446" spans="3:11" x14ac:dyDescent="0.55000000000000004">
      <c r="C446" s="556"/>
      <c r="D446" s="556"/>
      <c r="E446" s="556"/>
      <c r="F446" s="556"/>
      <c r="G446" s="557"/>
      <c r="H446" s="557"/>
      <c r="K446" s="2"/>
    </row>
    <row r="447" spans="3:11" x14ac:dyDescent="0.55000000000000004">
      <c r="C447" s="556"/>
      <c r="D447" s="556"/>
      <c r="E447" s="556"/>
      <c r="F447" s="556"/>
      <c r="G447" s="557"/>
      <c r="H447" s="557"/>
      <c r="K447" s="2"/>
    </row>
    <row r="448" spans="3:11" x14ac:dyDescent="0.55000000000000004">
      <c r="C448" s="556"/>
      <c r="D448" s="556"/>
      <c r="E448" s="556"/>
      <c r="F448" s="556"/>
      <c r="G448" s="557"/>
      <c r="H448" s="557"/>
      <c r="K448" s="2"/>
    </row>
  </sheetData>
  <mergeCells count="26">
    <mergeCell ref="A2:K2"/>
    <mergeCell ref="A3:K3"/>
    <mergeCell ref="J1:K1"/>
    <mergeCell ref="A4:K4"/>
    <mergeCell ref="A5:A6"/>
    <mergeCell ref="B5:B6"/>
    <mergeCell ref="C5:C6"/>
    <mergeCell ref="D5:D6"/>
    <mergeCell ref="E5:E6"/>
    <mergeCell ref="F5:F6"/>
    <mergeCell ref="G5:G6"/>
    <mergeCell ref="I5:I6"/>
    <mergeCell ref="J5:J6"/>
    <mergeCell ref="K5:K6"/>
    <mergeCell ref="D389:G389"/>
    <mergeCell ref="A430:B430"/>
    <mergeCell ref="D419:G419"/>
    <mergeCell ref="A421:B421"/>
    <mergeCell ref="A422:B422"/>
    <mergeCell ref="D423:I423"/>
    <mergeCell ref="C425:J425"/>
    <mergeCell ref="A391:B391"/>
    <mergeCell ref="A392:B392"/>
    <mergeCell ref="D393:I393"/>
    <mergeCell ref="C395:J395"/>
    <mergeCell ref="A400:B400"/>
  </mergeCells>
  <pageMargins left="0.11811023622047245" right="0.11811023622047245" top="0.74803149606299213" bottom="0.74803149606299213" header="0.31496062992125984" footer="0.31496062992125984"/>
  <pageSetup paperSize="9" orientation="landscape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9C544-6325-4CB3-A750-B155B1F81603}">
  <dimension ref="A1:M44"/>
  <sheetViews>
    <sheetView workbookViewId="0">
      <selection sqref="A1:M41"/>
    </sheetView>
  </sheetViews>
  <sheetFormatPr defaultRowHeight="13.8" x14ac:dyDescent="0.25"/>
  <cols>
    <col min="1" max="1" width="4.5" customWidth="1"/>
    <col min="4" max="4" width="3.09765625" customWidth="1"/>
    <col min="5" max="5" width="3.19921875" hidden="1" customWidth="1"/>
    <col min="6" max="6" width="8.3984375" customWidth="1"/>
    <col min="7" max="8" width="10.796875" customWidth="1"/>
    <col min="9" max="9" width="5.09765625" customWidth="1"/>
    <col min="10" max="10" width="7.19921875" customWidth="1"/>
    <col min="11" max="11" width="11.5" customWidth="1"/>
    <col min="12" max="12" width="5.69921875" customWidth="1"/>
    <col min="13" max="13" width="16.69921875" customWidth="1"/>
  </cols>
  <sheetData>
    <row r="1" spans="1:13" ht="18.600000000000001" x14ac:dyDescent="0.55000000000000004">
      <c r="A1" s="1305" t="s">
        <v>176</v>
      </c>
      <c r="B1" s="1305"/>
      <c r="C1" s="1305"/>
      <c r="D1" s="1305"/>
      <c r="E1" s="1305"/>
      <c r="F1" s="1305"/>
      <c r="G1" s="1305"/>
      <c r="H1" s="1305"/>
      <c r="I1" s="1305"/>
      <c r="J1" s="1305"/>
      <c r="K1" s="1305"/>
      <c r="L1" s="1305"/>
      <c r="M1" s="1305"/>
    </row>
    <row r="2" spans="1:13" ht="18.600000000000001" x14ac:dyDescent="0.55000000000000004">
      <c r="A2" s="1306" t="s">
        <v>271</v>
      </c>
      <c r="B2" s="1306"/>
      <c r="C2" s="1306"/>
      <c r="D2" s="1306"/>
      <c r="E2" s="1306"/>
      <c r="F2" s="1306"/>
      <c r="G2" s="1306"/>
      <c r="H2" s="1306"/>
      <c r="I2" s="1306"/>
      <c r="J2" s="1306"/>
      <c r="K2" s="1306"/>
      <c r="L2" s="1306"/>
      <c r="M2" s="1306"/>
    </row>
    <row r="3" spans="1:13" ht="18.600000000000001" x14ac:dyDescent="0.55000000000000004">
      <c r="A3" s="1305" t="s">
        <v>222</v>
      </c>
      <c r="B3" s="1305"/>
      <c r="C3" s="1305"/>
      <c r="D3" s="1305"/>
      <c r="E3" s="1305"/>
      <c r="F3" s="1305"/>
      <c r="G3" s="1305"/>
      <c r="H3" s="1305"/>
      <c r="I3" s="1305"/>
      <c r="J3" s="1305"/>
      <c r="K3" s="1305"/>
      <c r="L3" s="1305"/>
      <c r="M3" s="1305"/>
    </row>
    <row r="4" spans="1:13" ht="18.600000000000001" x14ac:dyDescent="0.55000000000000004">
      <c r="A4" s="1305" t="s">
        <v>223</v>
      </c>
      <c r="B4" s="1305"/>
      <c r="C4" s="1305"/>
      <c r="D4" s="1305"/>
      <c r="E4" s="1305"/>
      <c r="F4" s="1305"/>
      <c r="G4" s="1305"/>
      <c r="H4" s="1305"/>
      <c r="I4" s="1305"/>
      <c r="J4" s="1305"/>
      <c r="K4" s="1305"/>
      <c r="L4" s="1305"/>
      <c r="M4" s="1305"/>
    </row>
    <row r="5" spans="1:13" ht="18.600000000000001" customHeight="1" x14ac:dyDescent="0.55000000000000004">
      <c r="A5" s="558"/>
      <c r="B5" s="559"/>
      <c r="C5" s="1307" t="str">
        <f>+[2]ระบบการควบคุมฯ!A4</f>
        <v>ประจำเดือน กันยายน 2569</v>
      </c>
      <c r="D5" s="1307"/>
      <c r="E5" s="1307"/>
      <c r="F5" s="1307"/>
      <c r="G5" s="1307"/>
      <c r="H5" s="1307"/>
      <c r="I5" s="1307"/>
      <c r="J5" s="1307"/>
      <c r="K5" s="1307"/>
      <c r="L5" s="1307"/>
      <c r="M5" s="560" t="s">
        <v>98</v>
      </c>
    </row>
    <row r="6" spans="1:13" ht="18.600000000000001" customHeight="1" x14ac:dyDescent="0.25">
      <c r="A6" s="1314" t="s">
        <v>23</v>
      </c>
      <c r="B6" s="1315"/>
      <c r="C6" s="1315"/>
      <c r="D6" s="1315"/>
      <c r="E6" s="1316"/>
      <c r="F6" s="1310" t="s">
        <v>170</v>
      </c>
      <c r="G6" s="1320" t="s">
        <v>70</v>
      </c>
      <c r="H6" s="1308" t="s">
        <v>71</v>
      </c>
      <c r="I6" s="1309"/>
      <c r="J6" s="1310" t="s">
        <v>171</v>
      </c>
      <c r="K6" s="1308" t="s">
        <v>72</v>
      </c>
      <c r="L6" s="1309"/>
      <c r="M6" s="1312" t="s">
        <v>99</v>
      </c>
    </row>
    <row r="7" spans="1:13" ht="93.6" customHeight="1" x14ac:dyDescent="0.25">
      <c r="A7" s="1317"/>
      <c r="B7" s="1318"/>
      <c r="C7" s="1318"/>
      <c r="D7" s="1318"/>
      <c r="E7" s="1319"/>
      <c r="F7" s="1311"/>
      <c r="G7" s="1321"/>
      <c r="H7" s="561" t="s">
        <v>73</v>
      </c>
      <c r="I7" s="562" t="s">
        <v>74</v>
      </c>
      <c r="J7" s="1311"/>
      <c r="K7" s="561" t="s">
        <v>73</v>
      </c>
      <c r="L7" s="562" t="s">
        <v>74</v>
      </c>
      <c r="M7" s="1313"/>
    </row>
    <row r="8" spans="1:13" ht="18.600000000000001" x14ac:dyDescent="0.55000000000000004">
      <c r="A8" s="563" t="s">
        <v>75</v>
      </c>
      <c r="B8" s="564" t="s">
        <v>76</v>
      </c>
      <c r="C8" s="565"/>
      <c r="D8" s="565"/>
      <c r="E8" s="566"/>
      <c r="F8" s="567">
        <v>93</v>
      </c>
      <c r="G8" s="568"/>
      <c r="H8" s="569"/>
      <c r="I8" s="568"/>
      <c r="J8" s="567">
        <f>+J12</f>
        <v>100</v>
      </c>
      <c r="K8" s="568"/>
      <c r="L8" s="569"/>
      <c r="M8" s="570"/>
    </row>
    <row r="9" spans="1:13" ht="55.8" x14ac:dyDescent="0.25">
      <c r="A9" s="571" t="s">
        <v>77</v>
      </c>
      <c r="B9" s="572" t="s">
        <v>224</v>
      </c>
      <c r="C9" s="572"/>
      <c r="D9" s="572"/>
      <c r="E9" s="573"/>
      <c r="F9" s="574">
        <v>33</v>
      </c>
      <c r="G9" s="575">
        <f>+'[7]มาตการ รวมงบบุคลากร'!$G$9</f>
        <v>94420392</v>
      </c>
      <c r="H9" s="576">
        <f>+'[7]มาตการ รวมงบบุคลากร'!$H$9</f>
        <v>69966362.859999999</v>
      </c>
      <c r="I9" s="577">
        <f>+H9*100/G9</f>
        <v>74.100902758378723</v>
      </c>
      <c r="J9" s="574">
        <v>38</v>
      </c>
      <c r="K9" s="576">
        <f>+'[7]มาตการ รวมงบบุคลากร'!$K$9</f>
        <v>84105162.859999999</v>
      </c>
      <c r="L9" s="577">
        <f>+K9*100/G9</f>
        <v>89.075210427001835</v>
      </c>
      <c r="M9" s="578" t="s">
        <v>298</v>
      </c>
    </row>
    <row r="10" spans="1:13" ht="55.8" x14ac:dyDescent="0.25">
      <c r="A10" s="571" t="s">
        <v>78</v>
      </c>
      <c r="B10" s="572" t="s">
        <v>225</v>
      </c>
      <c r="C10" s="572"/>
      <c r="D10" s="572"/>
      <c r="E10" s="573"/>
      <c r="F10" s="574">
        <v>55</v>
      </c>
      <c r="G10" s="579">
        <f>+'[8]มาตการ รวมงบบุคลากร'!$G$10</f>
        <v>103356406</v>
      </c>
      <c r="H10" s="576">
        <f>+'[8]มาตการ รวมงบบุคลากร'!$H$10</f>
        <v>87026293.950000003</v>
      </c>
      <c r="I10" s="946">
        <f>+H10*100/G10</f>
        <v>84.200193599998045</v>
      </c>
      <c r="J10" s="574">
        <v>61</v>
      </c>
      <c r="K10" s="576">
        <f>+'[8]มาตการ รวมงบบุคลากร'!$K$10</f>
        <v>94881110.849999994</v>
      </c>
      <c r="L10" s="946">
        <f>+K10*100/G10</f>
        <v>91.799932410575494</v>
      </c>
      <c r="M10" s="578" t="s">
        <v>299</v>
      </c>
    </row>
    <row r="11" spans="1:13" ht="55.8" x14ac:dyDescent="0.25">
      <c r="A11" s="571" t="s">
        <v>79</v>
      </c>
      <c r="B11" s="572" t="s">
        <v>226</v>
      </c>
      <c r="C11" s="572"/>
      <c r="D11" s="572"/>
      <c r="E11" s="573"/>
      <c r="F11" s="574">
        <v>76</v>
      </c>
      <c r="G11" s="575">
        <f>+[9]ระบบการควบคุมฯ!F1638</f>
        <v>165091362</v>
      </c>
      <c r="H11" s="576">
        <f>+[9]ระบบการควบคุมฯ!K1650</f>
        <v>156430738.08000001</v>
      </c>
      <c r="I11" s="947">
        <f>+H11*100/G11</f>
        <v>94.754041752953754</v>
      </c>
      <c r="J11" s="574">
        <v>81</v>
      </c>
      <c r="K11" s="576">
        <f>+[9]ระบบการควบคุมฯ!K1650+[9]ระบบการควบคุมฯ!G1650</f>
        <v>158317771.88000003</v>
      </c>
      <c r="L11" s="947">
        <f>+K11*100/G11</f>
        <v>95.897065698688721</v>
      </c>
      <c r="M11" s="578" t="s">
        <v>300</v>
      </c>
    </row>
    <row r="12" spans="1:13" ht="55.8" x14ac:dyDescent="0.25">
      <c r="A12" s="571" t="s">
        <v>80</v>
      </c>
      <c r="B12" s="572" t="s">
        <v>227</v>
      </c>
      <c r="C12" s="572"/>
      <c r="D12" s="572"/>
      <c r="E12" s="573"/>
      <c r="F12" s="574">
        <v>93</v>
      </c>
      <c r="G12" s="575">
        <f>+[2]ระบบการควบคุมฯ!F1709</f>
        <v>214291274</v>
      </c>
      <c r="H12" s="576">
        <f>+[2]ระบบการควบคุมฯ!K1721</f>
        <v>212792401.5</v>
      </c>
      <c r="I12" s="946">
        <f>+H12*100/G12</f>
        <v>99.300544314277587</v>
      </c>
      <c r="J12" s="574">
        <v>100</v>
      </c>
      <c r="K12" s="576">
        <f>+[2]ระบบการควบคุมฯ!K1721+[2]ระบบการควบคุมฯ!G1721</f>
        <v>214051550</v>
      </c>
      <c r="L12" s="948">
        <f>+K12*100/G12</f>
        <v>99.888131702460271</v>
      </c>
      <c r="M12" s="578" t="s">
        <v>301</v>
      </c>
    </row>
    <row r="13" spans="1:13" ht="18.600000000000001" x14ac:dyDescent="0.55000000000000004">
      <c r="A13" s="580" t="s">
        <v>81</v>
      </c>
      <c r="B13" s="581" t="s">
        <v>82</v>
      </c>
      <c r="C13" s="582"/>
      <c r="D13" s="582"/>
      <c r="E13" s="583"/>
      <c r="F13" s="584">
        <v>98</v>
      </c>
      <c r="G13" s="585"/>
      <c r="H13" s="585"/>
      <c r="I13" s="583"/>
      <c r="J13" s="584">
        <f>+J17</f>
        <v>100</v>
      </c>
      <c r="K13" s="585"/>
      <c r="L13" s="583"/>
      <c r="M13" s="578"/>
    </row>
    <row r="14" spans="1:13" ht="55.8" x14ac:dyDescent="0.25">
      <c r="A14" s="571" t="s">
        <v>83</v>
      </c>
      <c r="B14" s="572" t="s">
        <v>224</v>
      </c>
      <c r="C14" s="572"/>
      <c r="D14" s="572"/>
      <c r="E14" s="573"/>
      <c r="F14" s="574">
        <v>37</v>
      </c>
      <c r="G14" s="575">
        <f>+'[7]มาตการ รวมงบบุคลากร'!$G$14</f>
        <v>73078392</v>
      </c>
      <c r="H14" s="576">
        <f>+'[7]มาตการ รวมงบบุคลากร'!$H$14</f>
        <v>66001975.549999997</v>
      </c>
      <c r="I14" s="586">
        <f>+H14*100/G14</f>
        <v>90.316677397608856</v>
      </c>
      <c r="J14" s="574">
        <v>38</v>
      </c>
      <c r="K14" s="576">
        <f>+'[7]มาตการ รวมงบบุคลากร'!$K$14</f>
        <v>66001975.549999997</v>
      </c>
      <c r="L14" s="586">
        <f>+K14*100/G14</f>
        <v>90.316677397608856</v>
      </c>
      <c r="M14" s="578" t="s">
        <v>302</v>
      </c>
    </row>
    <row r="15" spans="1:13" ht="55.8" x14ac:dyDescent="0.25">
      <c r="A15" s="571" t="s">
        <v>84</v>
      </c>
      <c r="B15" s="572" t="s">
        <v>225</v>
      </c>
      <c r="C15" s="572"/>
      <c r="D15" s="572"/>
      <c r="E15" s="573"/>
      <c r="F15" s="574">
        <v>60</v>
      </c>
      <c r="G15" s="579">
        <f>+'[8]มาตการ รวมงบบุคลากร'!$G$15</f>
        <v>82014406</v>
      </c>
      <c r="H15" s="576">
        <f>+'[8]มาตการ รวมงบบุคลากร'!$H$15</f>
        <v>74343256.640000001</v>
      </c>
      <c r="I15" s="586">
        <f>+H15*100/G15</f>
        <v>90.646583040545337</v>
      </c>
      <c r="J15" s="574">
        <v>61</v>
      </c>
      <c r="K15" s="576">
        <f>+'[8]มาตการ รวมงบบุคลากร'!$K$15</f>
        <v>74451473.540000007</v>
      </c>
      <c r="L15" s="586">
        <f>+K15*100/G15</f>
        <v>90.778531688688943</v>
      </c>
      <c r="M15" s="578" t="s">
        <v>303</v>
      </c>
    </row>
    <row r="16" spans="1:13" ht="55.8" x14ac:dyDescent="0.25">
      <c r="A16" s="587">
        <v>2.2999999999999998</v>
      </c>
      <c r="B16" s="572" t="s">
        <v>226</v>
      </c>
      <c r="C16" s="572"/>
      <c r="D16" s="572"/>
      <c r="E16" s="573"/>
      <c r="F16" s="574">
        <v>83</v>
      </c>
      <c r="G16" s="575">
        <v>143052112</v>
      </c>
      <c r="H16" s="576">
        <v>137289901.93000001</v>
      </c>
      <c r="I16" s="588">
        <f>+H16*100/G16</f>
        <v>95.971950368688027</v>
      </c>
      <c r="J16" s="574">
        <v>84</v>
      </c>
      <c r="K16" s="576">
        <v>137506335.72999999</v>
      </c>
      <c r="L16" s="588">
        <f>+K16*100/G16</f>
        <v>96.123247540728357</v>
      </c>
      <c r="M16" s="578" t="s">
        <v>304</v>
      </c>
    </row>
    <row r="17" spans="1:13" ht="55.8" x14ac:dyDescent="0.25">
      <c r="A17" s="571" t="s">
        <v>85</v>
      </c>
      <c r="B17" s="572" t="s">
        <v>227</v>
      </c>
      <c r="C17" s="572"/>
      <c r="D17" s="572"/>
      <c r="E17" s="573"/>
      <c r="F17" s="574">
        <v>98</v>
      </c>
      <c r="G17" s="575">
        <f>+S9</f>
        <v>0</v>
      </c>
      <c r="H17" s="576">
        <f>+U9</f>
        <v>0</v>
      </c>
      <c r="I17" s="1233" t="e">
        <f>+H17*100/G17</f>
        <v>#DIV/0!</v>
      </c>
      <c r="J17" s="574">
        <v>100</v>
      </c>
      <c r="K17" s="576">
        <f>+T9+U9</f>
        <v>0</v>
      </c>
      <c r="L17" s="949" t="e">
        <f>+K17*100/G17</f>
        <v>#DIV/0!</v>
      </c>
      <c r="M17" s="578" t="s">
        <v>305</v>
      </c>
    </row>
    <row r="18" spans="1:13" ht="18.600000000000001" x14ac:dyDescent="0.55000000000000004">
      <c r="A18" s="580" t="s">
        <v>86</v>
      </c>
      <c r="B18" s="581" t="s">
        <v>87</v>
      </c>
      <c r="C18" s="582"/>
      <c r="D18" s="582"/>
      <c r="E18" s="583"/>
      <c r="F18" s="584">
        <v>80</v>
      </c>
      <c r="G18" s="589"/>
      <c r="H18" s="585"/>
      <c r="I18" s="590"/>
      <c r="J18" s="584">
        <v>100</v>
      </c>
      <c r="K18" s="585"/>
      <c r="L18" s="590"/>
      <c r="M18" s="591"/>
    </row>
    <row r="19" spans="1:13" ht="55.8" x14ac:dyDescent="0.25">
      <c r="A19" s="571" t="s">
        <v>88</v>
      </c>
      <c r="B19" s="572" t="s">
        <v>224</v>
      </c>
      <c r="C19" s="572"/>
      <c r="D19" s="572"/>
      <c r="E19" s="573"/>
      <c r="F19" s="574">
        <v>20</v>
      </c>
      <c r="G19" s="575">
        <f>+'[7]มาตการ รวมงบบุคลากร'!$G$19</f>
        <v>21342000</v>
      </c>
      <c r="H19" s="576">
        <f>+'[7]มาตการ รวมงบบุคลากร'!$H$19</f>
        <v>3964387.31</v>
      </c>
      <c r="I19" s="592">
        <f>+H19*100/G19</f>
        <v>18.575519210945554</v>
      </c>
      <c r="J19" s="574">
        <v>36</v>
      </c>
      <c r="K19" s="576">
        <f>+'[7]มาตการ รวมงบบุคลากร'!$K$19</f>
        <v>18002987.309999999</v>
      </c>
      <c r="L19" s="593">
        <f>+K19*100/G19</f>
        <v>84.354733904976086</v>
      </c>
      <c r="M19" s="578" t="s">
        <v>306</v>
      </c>
    </row>
    <row r="20" spans="1:13" ht="55.8" x14ac:dyDescent="0.25">
      <c r="A20" s="571" t="s">
        <v>89</v>
      </c>
      <c r="B20" s="572" t="s">
        <v>225</v>
      </c>
      <c r="C20" s="572"/>
      <c r="D20" s="572"/>
      <c r="E20" s="573"/>
      <c r="F20" s="574">
        <v>38</v>
      </c>
      <c r="G20" s="576">
        <f>+'[8]มาตการ รวมงบบุคลากร'!$G$20</f>
        <v>21342000</v>
      </c>
      <c r="H20" s="950">
        <f>+'[8]มาตการ รวมงบบุคลากร'!$H$20</f>
        <v>12683037.310000001</v>
      </c>
      <c r="I20" s="951">
        <f>+H20*100/G20</f>
        <v>59.427594930184611</v>
      </c>
      <c r="J20" s="574">
        <v>59</v>
      </c>
      <c r="K20" s="575">
        <f>+'[8]มาตการ รวมงบบุคลากร'!$K$20</f>
        <v>20429637.309999999</v>
      </c>
      <c r="L20" s="951">
        <f>+K20*100/G20</f>
        <v>95.725036594508467</v>
      </c>
      <c r="M20" s="578" t="s">
        <v>307</v>
      </c>
    </row>
    <row r="21" spans="1:13" ht="55.8" x14ac:dyDescent="0.25">
      <c r="A21" s="571" t="s">
        <v>90</v>
      </c>
      <c r="B21" s="572" t="s">
        <v>226</v>
      </c>
      <c r="C21" s="572"/>
      <c r="D21" s="572"/>
      <c r="E21" s="573"/>
      <c r="F21" s="574">
        <v>55</v>
      </c>
      <c r="G21" s="952">
        <v>21044950</v>
      </c>
      <c r="H21" s="953">
        <v>18730575.41</v>
      </c>
      <c r="I21" s="954">
        <f>+H21*100/G21</f>
        <v>89.002708060603609</v>
      </c>
      <c r="J21" s="574">
        <v>69</v>
      </c>
      <c r="K21" s="953">
        <v>20401175.41</v>
      </c>
      <c r="L21" s="954">
        <f>+K21*100/G21</f>
        <v>96.940954528283513</v>
      </c>
      <c r="M21" s="578" t="s">
        <v>302</v>
      </c>
    </row>
    <row r="22" spans="1:13" ht="55.8" x14ac:dyDescent="0.25">
      <c r="A22" s="571" t="s">
        <v>91</v>
      </c>
      <c r="B22" s="572" t="s">
        <v>227</v>
      </c>
      <c r="C22" s="572"/>
      <c r="D22" s="572"/>
      <c r="E22" s="573"/>
      <c r="F22" s="574">
        <v>75</v>
      </c>
      <c r="G22" s="576">
        <f>+[2]ระบบการควบคุมฯ!F1708</f>
        <v>21487250</v>
      </c>
      <c r="H22" s="950">
        <f>+[2]ระบบการควบคุมฯ!L1708+[2]ระบบการควบคุมฯ!K1708</f>
        <v>21078245.41</v>
      </c>
      <c r="I22" s="594">
        <f>+H22*100/G22</f>
        <v>98.096524264389345</v>
      </c>
      <c r="J22" s="574">
        <v>100</v>
      </c>
      <c r="K22" s="575">
        <f>+[2]ระบบการควบคุมฯ!G1708+[2]ระบบการควบคุมฯ!H1708+[2]ระบบการควบคุมฯ!K1708+[2]ระบบการควบคุมฯ!L1708</f>
        <v>21487245.41</v>
      </c>
      <c r="L22" s="951">
        <f>+K22*100/G22</f>
        <v>99.999978638494923</v>
      </c>
      <c r="M22" s="578" t="s">
        <v>302</v>
      </c>
    </row>
    <row r="23" spans="1:13" ht="18.600000000000001" x14ac:dyDescent="0.55000000000000004">
      <c r="A23" s="595"/>
      <c r="B23" s="596" t="s">
        <v>92</v>
      </c>
      <c r="C23" s="416"/>
      <c r="D23" s="416"/>
      <c r="E23" s="583"/>
      <c r="F23" s="584"/>
      <c r="G23" s="597"/>
      <c r="H23" s="955">
        <f>+[2]ระบบการควบคุมฯ!H1708+[2]ระบบการควบคุมฯ!G1708</f>
        <v>409000</v>
      </c>
      <c r="I23" s="598">
        <f>+H23*100/G22</f>
        <v>1.9034543741055743</v>
      </c>
      <c r="J23" s="584"/>
      <c r="K23" s="585"/>
      <c r="L23" s="599"/>
      <c r="M23" s="600"/>
    </row>
    <row r="24" spans="1:13" ht="18.600000000000001" x14ac:dyDescent="0.55000000000000004">
      <c r="A24" s="595"/>
      <c r="B24" s="596" t="s">
        <v>93</v>
      </c>
      <c r="C24" s="416"/>
      <c r="D24" s="416"/>
      <c r="E24" s="583"/>
      <c r="F24" s="584"/>
      <c r="G24" s="597"/>
      <c r="H24" s="956"/>
      <c r="I24" s="601"/>
      <c r="J24" s="584"/>
      <c r="K24" s="585"/>
      <c r="L24" s="599"/>
      <c r="M24" s="600"/>
    </row>
    <row r="25" spans="1:13" ht="18.600000000000001" x14ac:dyDescent="0.55000000000000004">
      <c r="A25" s="595"/>
      <c r="B25" s="596" t="s">
        <v>94</v>
      </c>
      <c r="C25" s="416"/>
      <c r="D25" s="416"/>
      <c r="E25" s="583"/>
      <c r="F25" s="584"/>
      <c r="G25" s="597"/>
      <c r="H25" s="956">
        <f>+[2]ระบบการควบคุมฯ!M1708</f>
        <v>4.59</v>
      </c>
      <c r="I25" s="601">
        <f>+H25*100/G22</f>
        <v>2.136150507859312E-5</v>
      </c>
      <c r="J25" s="584"/>
      <c r="K25" s="585"/>
      <c r="L25" s="599" t="s">
        <v>264</v>
      </c>
      <c r="M25" s="602">
        <f>+[2]ระบบการควบคุมฯ!M1451</f>
        <v>4.59</v>
      </c>
    </row>
    <row r="26" spans="1:13" ht="18.600000000000001" x14ac:dyDescent="0.55000000000000004">
      <c r="A26" s="603"/>
      <c r="B26" s="604" t="s">
        <v>95</v>
      </c>
      <c r="C26" s="605"/>
      <c r="D26" s="605"/>
      <c r="E26" s="606"/>
      <c r="F26" s="607"/>
      <c r="G26" s="608"/>
      <c r="H26" s="609"/>
      <c r="I26" s="937">
        <f>+H26*100/G22</f>
        <v>0</v>
      </c>
      <c r="J26" s="607"/>
      <c r="K26" s="608"/>
      <c r="L26" s="610"/>
      <c r="M26" s="611"/>
    </row>
    <row r="27" spans="1:13" ht="18.600000000000001" hidden="1" customHeight="1" x14ac:dyDescent="0.55000000000000004">
      <c r="A27" s="416"/>
      <c r="B27" s="416"/>
      <c r="C27" s="416"/>
      <c r="D27" s="416"/>
      <c r="E27" s="416"/>
      <c r="F27" s="612" t="s">
        <v>96</v>
      </c>
      <c r="G27" s="613"/>
      <c r="H27" s="614" t="s">
        <v>187</v>
      </c>
      <c r="I27" s="416"/>
      <c r="J27" s="612" t="s">
        <v>96</v>
      </c>
      <c r="K27" s="613"/>
      <c r="L27" s="416"/>
      <c r="M27" s="416"/>
    </row>
    <row r="28" spans="1:13" ht="18.600000000000001" hidden="1" customHeight="1" x14ac:dyDescent="0.55000000000000004">
      <c r="A28" s="416"/>
      <c r="B28" s="615"/>
      <c r="C28" s="615"/>
      <c r="D28" s="615"/>
      <c r="E28" s="615"/>
      <c r="F28" s="1323" t="s">
        <v>188</v>
      </c>
      <c r="G28" s="1323"/>
      <c r="H28" s="615"/>
      <c r="I28" s="615"/>
      <c r="J28" s="615"/>
      <c r="K28" s="615"/>
      <c r="L28" s="615"/>
      <c r="M28" s="615"/>
    </row>
    <row r="29" spans="1:13" ht="21" hidden="1" customHeight="1" x14ac:dyDescent="0.55000000000000004">
      <c r="A29" s="416"/>
      <c r="B29" s="615"/>
      <c r="C29" s="615"/>
      <c r="D29" s="615" t="s">
        <v>189</v>
      </c>
      <c r="E29" s="615"/>
      <c r="F29" s="617"/>
      <c r="G29" s="615"/>
      <c r="H29" s="615"/>
      <c r="I29" s="615"/>
      <c r="J29" s="617"/>
      <c r="K29" s="615"/>
      <c r="L29" s="615"/>
      <c r="M29" s="615"/>
    </row>
    <row r="30" spans="1:13" ht="21" hidden="1" customHeight="1" x14ac:dyDescent="0.55000000000000004">
      <c r="A30" s="416"/>
      <c r="B30" s="416"/>
      <c r="C30" s="416"/>
      <c r="D30" s="416"/>
      <c r="E30" s="416"/>
      <c r="F30" s="1324" t="s">
        <v>172</v>
      </c>
      <c r="G30" s="1324"/>
      <c r="H30" s="613"/>
      <c r="I30" s="416"/>
      <c r="J30" s="416"/>
      <c r="K30" s="613"/>
      <c r="L30" s="416"/>
      <c r="M30" s="416"/>
    </row>
    <row r="31" spans="1:13" ht="18.600000000000001" hidden="1" customHeight="1" x14ac:dyDescent="0.55000000000000004">
      <c r="A31" s="416"/>
      <c r="B31" s="416"/>
      <c r="C31" s="416"/>
      <c r="D31" s="416"/>
      <c r="E31" s="416"/>
      <c r="F31" s="558"/>
      <c r="G31" s="613"/>
      <c r="H31" s="613"/>
      <c r="I31" s="416"/>
      <c r="J31" s="558"/>
      <c r="K31" s="613"/>
      <c r="L31" s="416"/>
      <c r="M31" s="416"/>
    </row>
    <row r="32" spans="1:13" ht="18.600000000000001" hidden="1" customHeight="1" x14ac:dyDescent="0.55000000000000004">
      <c r="A32" s="416"/>
      <c r="B32" s="416"/>
      <c r="C32" s="416"/>
      <c r="D32" s="1323" t="s">
        <v>20</v>
      </c>
      <c r="E32" s="1323"/>
      <c r="F32" s="1323"/>
      <c r="G32" s="613"/>
      <c r="H32" s="614" t="s">
        <v>190</v>
      </c>
      <c r="I32" s="416"/>
      <c r="J32" s="416"/>
      <c r="K32" s="613"/>
      <c r="L32" s="416"/>
      <c r="M32" s="416"/>
    </row>
    <row r="33" spans="1:13" ht="18.600000000000001" hidden="1" customHeight="1" x14ac:dyDescent="0.55000000000000004">
      <c r="A33" s="558"/>
      <c r="B33" s="558"/>
      <c r="C33" s="558"/>
      <c r="D33" s="558"/>
      <c r="E33" s="558"/>
      <c r="F33" s="1326" t="s">
        <v>49</v>
      </c>
      <c r="G33" s="1326"/>
      <c r="H33" s="618"/>
      <c r="I33" s="558"/>
      <c r="J33" s="558"/>
      <c r="K33" s="618"/>
      <c r="L33" s="558"/>
      <c r="M33" s="558"/>
    </row>
    <row r="34" spans="1:13" ht="18.600000000000001" hidden="1" customHeight="1" x14ac:dyDescent="0.55000000000000004">
      <c r="A34" s="558"/>
      <c r="B34" s="619"/>
      <c r="C34" s="619" t="s">
        <v>191</v>
      </c>
      <c r="D34" s="619"/>
      <c r="E34" s="619"/>
      <c r="F34" s="619"/>
      <c r="G34" s="618"/>
      <c r="H34" s="618"/>
      <c r="I34" s="619"/>
      <c r="J34" s="619"/>
      <c r="K34" s="618"/>
      <c r="L34" s="619"/>
      <c r="M34" s="619"/>
    </row>
    <row r="35" spans="1:13" ht="18.600000000000001" hidden="1" customHeight="1" x14ac:dyDescent="0.55000000000000004">
      <c r="A35" s="1327" t="s">
        <v>192</v>
      </c>
      <c r="B35" s="1327"/>
      <c r="C35" s="1327"/>
      <c r="D35" s="1327"/>
      <c r="E35" s="1327"/>
      <c r="F35" s="1327"/>
      <c r="G35" s="1327"/>
      <c r="H35" s="1327"/>
      <c r="I35" s="1327"/>
      <c r="J35" s="1327"/>
      <c r="K35" s="1327"/>
      <c r="L35" s="1327"/>
      <c r="M35" s="1327"/>
    </row>
    <row r="36" spans="1:13" ht="18.600000000000001" hidden="1" customHeight="1" x14ac:dyDescent="0.55000000000000004">
      <c r="A36" s="1327" t="s">
        <v>43</v>
      </c>
      <c r="B36" s="1327"/>
      <c r="C36" s="1327"/>
      <c r="D36" s="1327"/>
      <c r="E36" s="1327"/>
      <c r="F36" s="1327"/>
      <c r="G36" s="1327"/>
      <c r="H36" s="1327"/>
      <c r="I36" s="1327"/>
      <c r="J36" s="1327"/>
      <c r="K36" s="1327"/>
      <c r="L36" s="1327"/>
      <c r="M36" s="1327"/>
    </row>
    <row r="37" spans="1:13" ht="18.600000000000001" x14ac:dyDescent="0.55000000000000004">
      <c r="A37" s="620"/>
      <c r="B37" s="621"/>
      <c r="C37" s="622" t="s">
        <v>100</v>
      </c>
      <c r="D37" s="620"/>
      <c r="E37" s="620"/>
      <c r="F37" s="619"/>
      <c r="G37" s="623"/>
      <c r="H37" s="1328" t="s">
        <v>266</v>
      </c>
      <c r="I37" s="1328"/>
      <c r="J37" s="1328"/>
      <c r="K37" s="1328"/>
      <c r="L37" s="1328"/>
      <c r="M37" s="620"/>
    </row>
    <row r="38" spans="1:13" ht="18.600000000000001" x14ac:dyDescent="0.55000000000000004">
      <c r="A38" s="620"/>
      <c r="B38" s="624"/>
      <c r="C38" s="622" t="s">
        <v>101</v>
      </c>
      <c r="D38" s="620"/>
      <c r="E38" s="620"/>
      <c r="F38" s="619"/>
      <c r="G38" s="623"/>
      <c r="H38" s="614"/>
      <c r="I38" s="419"/>
      <c r="J38" s="419"/>
      <c r="K38" s="614"/>
      <c r="L38" s="419"/>
      <c r="M38" s="620"/>
    </row>
    <row r="39" spans="1:13" s="480" customFormat="1" ht="18.600000000000001" x14ac:dyDescent="0.55000000000000004">
      <c r="A39" s="625" t="s">
        <v>96</v>
      </c>
      <c r="B39" s="417"/>
      <c r="C39" s="416"/>
      <c r="D39" s="419" t="s">
        <v>175</v>
      </c>
      <c r="E39" s="626"/>
      <c r="F39" s="558"/>
      <c r="G39" s="623"/>
      <c r="H39" s="627" t="s">
        <v>20</v>
      </c>
      <c r="I39" s="416"/>
      <c r="J39" s="558"/>
      <c r="K39" s="614" t="s">
        <v>102</v>
      </c>
      <c r="L39" s="626"/>
      <c r="M39" s="626"/>
    </row>
    <row r="40" spans="1:13" ht="18.600000000000001" x14ac:dyDescent="0.55000000000000004">
      <c r="A40" s="1323" t="s">
        <v>97</v>
      </c>
      <c r="B40" s="1323"/>
      <c r="C40" s="1323"/>
      <c r="D40" s="416" t="s">
        <v>228</v>
      </c>
      <c r="E40" s="416"/>
      <c r="F40" s="558"/>
      <c r="G40" s="613"/>
      <c r="H40" s="623" t="s">
        <v>103</v>
      </c>
      <c r="I40" s="626"/>
      <c r="J40" s="558"/>
      <c r="K40" s="613" t="s">
        <v>229</v>
      </c>
      <c r="L40" s="416"/>
      <c r="M40" s="416"/>
    </row>
    <row r="41" spans="1:13" ht="18.600000000000001" x14ac:dyDescent="0.55000000000000004">
      <c r="A41" s="615" t="s">
        <v>44</v>
      </c>
      <c r="B41" s="616"/>
      <c r="C41" s="616"/>
      <c r="D41" s="416"/>
      <c r="E41" s="416"/>
      <c r="F41" s="558"/>
      <c r="G41" s="1327" t="s">
        <v>119</v>
      </c>
      <c r="H41" s="1327"/>
      <c r="I41" s="1327"/>
      <c r="J41" s="1327"/>
      <c r="K41" s="1327"/>
      <c r="L41" s="558"/>
      <c r="M41" s="558"/>
    </row>
    <row r="42" spans="1:13" ht="18.600000000000001" x14ac:dyDescent="0.55000000000000004">
      <c r="A42" s="81"/>
      <c r="B42" s="81"/>
      <c r="C42" s="81"/>
      <c r="D42" s="75"/>
      <c r="E42" s="75"/>
      <c r="F42" s="20"/>
      <c r="G42" s="1325" t="s">
        <v>196</v>
      </c>
      <c r="H42" s="1325"/>
      <c r="I42" s="1325"/>
      <c r="J42" s="1325"/>
      <c r="K42" s="1325"/>
      <c r="L42" s="82"/>
      <c r="M42" s="82"/>
    </row>
    <row r="43" spans="1:13" ht="18.600000000000001" hidden="1" x14ac:dyDescent="0.55000000000000004">
      <c r="A43" s="81"/>
      <c r="B43" s="81"/>
      <c r="C43" s="81"/>
      <c r="D43" s="75"/>
      <c r="E43" s="75"/>
      <c r="F43" s="20"/>
      <c r="G43" s="1322" t="s">
        <v>196</v>
      </c>
      <c r="H43" s="1322"/>
      <c r="I43" s="1322"/>
      <c r="J43" s="1322"/>
      <c r="K43" s="1322"/>
      <c r="L43" s="82"/>
      <c r="M43" s="82"/>
    </row>
    <row r="44" spans="1:13" ht="18.600000000000001" hidden="1" x14ac:dyDescent="0.55000000000000004">
      <c r="A44" s="81"/>
      <c r="B44" s="81"/>
      <c r="C44" s="81"/>
      <c r="D44" s="75"/>
      <c r="E44" s="75"/>
      <c r="F44" s="20"/>
      <c r="G44" s="1322" t="s">
        <v>191</v>
      </c>
      <c r="H44" s="1322"/>
      <c r="I44" s="1322"/>
      <c r="J44" s="1322"/>
      <c r="K44" s="1322"/>
      <c r="L44" s="20"/>
      <c r="M44" s="20"/>
    </row>
  </sheetData>
  <mergeCells count="24">
    <mergeCell ref="G44:K44"/>
    <mergeCell ref="F28:G28"/>
    <mergeCell ref="F30:G30"/>
    <mergeCell ref="D32:F32"/>
    <mergeCell ref="G42:K42"/>
    <mergeCell ref="G43:K43"/>
    <mergeCell ref="F33:G33"/>
    <mergeCell ref="A35:M35"/>
    <mergeCell ref="A36:M36"/>
    <mergeCell ref="H37:L37"/>
    <mergeCell ref="A40:C40"/>
    <mergeCell ref="G41:K41"/>
    <mergeCell ref="H6:I6"/>
    <mergeCell ref="J6:J7"/>
    <mergeCell ref="K6:L6"/>
    <mergeCell ref="M6:M7"/>
    <mergeCell ref="A6:E7"/>
    <mergeCell ref="F6:F7"/>
    <mergeCell ref="G6:G7"/>
    <mergeCell ref="A1:M1"/>
    <mergeCell ref="A2:M2"/>
    <mergeCell ref="A3:M3"/>
    <mergeCell ref="A4:M4"/>
    <mergeCell ref="C5:L5"/>
  </mergeCells>
  <pageMargins left="0" right="0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5</vt:i4>
      </vt:variant>
      <vt:variant>
        <vt:lpstr>ช่วงที่มีชื่อ</vt:lpstr>
      </vt:variant>
      <vt:variant>
        <vt:i4>2</vt:i4>
      </vt:variant>
    </vt:vector>
  </HeadingPairs>
  <TitlesOfParts>
    <vt:vector size="7" baseType="lpstr">
      <vt:lpstr>เงินกันไว้เบิกเหลื่อมปี งบปี </vt:lpstr>
      <vt:lpstr>งบบริหารจัดการเขตพื้นที่</vt:lpstr>
      <vt:lpstr>งบสพฐ</vt:lpstr>
      <vt:lpstr>งบลงทุน</vt:lpstr>
      <vt:lpstr>รายงานผลการเบิกจ่าย</vt:lpstr>
      <vt:lpstr>งบลงทุน!Print_Titles</vt:lpstr>
      <vt:lpstr>'เงินกันไว้เบิกเหลื่อมปี งบปี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WIN</cp:lastModifiedBy>
  <dcterms:created xsi:type="dcterms:W3CDTF">2022-01-02T08:37:32Z</dcterms:created>
  <dcterms:modified xsi:type="dcterms:W3CDTF">2026-10-12T10:19:49Z</dcterms:modified>
</cp:coreProperties>
</file>