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้ายมาจากอันเก่า\งวด 69\ขึ้นระบบ 69\"/>
    </mc:Choice>
  </mc:AlternateContent>
  <xr:revisionPtr revIDLastSave="0" documentId="8_{59D64BEC-E0C3-45A5-AF79-89AF1990A5C8}" xr6:coauthVersionLast="47" xr6:coauthVersionMax="47" xr10:uidLastSave="{00000000-0000-0000-0000-000000000000}"/>
  <bookViews>
    <workbookView xWindow="-108" yWindow="-108" windowWidth="16608" windowHeight="8832" activeTab="2" xr2:uid="{CA6ECDEC-3DB6-42B9-B9A3-AB49A7FE8FA7}"/>
  </bookViews>
  <sheets>
    <sheet name="เงินกันไว้เบิกเหลื่อมปี งบปี " sheetId="3" r:id="rId1"/>
    <sheet name="งบประจำและงบพัฒนาคุณภาพการศึกษา" sheetId="1" r:id="rId2"/>
    <sheet name="งบสพฐ" sheetId="6" r:id="rId3"/>
    <sheet name="งบลงทุน" sheetId="4" r:id="rId4"/>
    <sheet name="รายงานผลการเบิกจ่าย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Print_Titles" localSheetId="1">งบประจำและงบพัฒนาคุณภาพการศึกษา!$1:$7</definedName>
    <definedName name="_xlnm.Print_Titles" localSheetId="3">งบลงทุน!$1:$5</definedName>
    <definedName name="_xlnm.Print_Titles" localSheetId="0">'เงินกันไว้เบิกเหลื่อมปี งบปี '!$1:$4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3" i="1" l="1"/>
  <c r="P62" i="1"/>
  <c r="AD62" i="1" s="1"/>
  <c r="O62" i="1"/>
  <c r="AC62" i="1" s="1"/>
  <c r="N62" i="1"/>
  <c r="AB62" i="1" s="1"/>
  <c r="L62" i="1"/>
  <c r="Z62" i="1" s="1"/>
  <c r="K62" i="1"/>
  <c r="Y62" i="1" s="1"/>
  <c r="P61" i="1"/>
  <c r="O61" i="1"/>
  <c r="N61" i="1"/>
  <c r="L61" i="1"/>
  <c r="K61" i="1"/>
  <c r="Y61" i="1" s="1"/>
  <c r="I61" i="1"/>
  <c r="H61" i="1"/>
  <c r="G61" i="1"/>
  <c r="AB61" i="1" s="1"/>
  <c r="F61" i="1"/>
  <c r="E61" i="1"/>
  <c r="D61" i="1"/>
  <c r="B61" i="1"/>
  <c r="A61" i="1"/>
  <c r="P60" i="1"/>
  <c r="O60" i="1"/>
  <c r="N60" i="1"/>
  <c r="L60" i="1"/>
  <c r="Z60" i="1" s="1"/>
  <c r="K60" i="1"/>
  <c r="I60" i="1"/>
  <c r="H60" i="1"/>
  <c r="AC60" i="1" s="1"/>
  <c r="G60" i="1"/>
  <c r="F60" i="1"/>
  <c r="E60" i="1"/>
  <c r="D60" i="1"/>
  <c r="B60" i="1"/>
  <c r="A60" i="1"/>
  <c r="AG59" i="1"/>
  <c r="P59" i="1"/>
  <c r="O59" i="1"/>
  <c r="N59" i="1"/>
  <c r="L59" i="1"/>
  <c r="K59" i="1"/>
  <c r="I59" i="1"/>
  <c r="AD59" i="1" s="1"/>
  <c r="H59" i="1"/>
  <c r="G59" i="1"/>
  <c r="F59" i="1"/>
  <c r="E59" i="1"/>
  <c r="D59" i="1"/>
  <c r="B59" i="1"/>
  <c r="A59" i="1"/>
  <c r="P58" i="1"/>
  <c r="O58" i="1"/>
  <c r="N58" i="1"/>
  <c r="L58" i="1"/>
  <c r="K58" i="1"/>
  <c r="I58" i="1"/>
  <c r="H58" i="1"/>
  <c r="G58" i="1"/>
  <c r="AB58" i="1" s="1"/>
  <c r="F58" i="1"/>
  <c r="E58" i="1"/>
  <c r="D58" i="1"/>
  <c r="B58" i="1"/>
  <c r="A58" i="1"/>
  <c r="AG57" i="1"/>
  <c r="P57" i="1"/>
  <c r="O57" i="1"/>
  <c r="N57" i="1"/>
  <c r="L57" i="1"/>
  <c r="K57" i="1"/>
  <c r="I57" i="1"/>
  <c r="H57" i="1"/>
  <c r="G57" i="1"/>
  <c r="F57" i="1"/>
  <c r="E57" i="1"/>
  <c r="D57" i="1"/>
  <c r="B57" i="1"/>
  <c r="A57" i="1"/>
  <c r="P56" i="1"/>
  <c r="O56" i="1"/>
  <c r="N56" i="1"/>
  <c r="L56" i="1"/>
  <c r="K56" i="1"/>
  <c r="I56" i="1"/>
  <c r="H56" i="1"/>
  <c r="G56" i="1"/>
  <c r="AB56" i="1" s="1"/>
  <c r="F56" i="1"/>
  <c r="E56" i="1"/>
  <c r="D56" i="1"/>
  <c r="B56" i="1"/>
  <c r="A56" i="1"/>
  <c r="P55" i="1"/>
  <c r="O55" i="1"/>
  <c r="N55" i="1"/>
  <c r="L55" i="1"/>
  <c r="Z55" i="1" s="1"/>
  <c r="K55" i="1"/>
  <c r="I55" i="1"/>
  <c r="H55" i="1"/>
  <c r="AC55" i="1" s="1"/>
  <c r="G55" i="1"/>
  <c r="F55" i="1"/>
  <c r="E55" i="1"/>
  <c r="D55" i="1"/>
  <c r="B55" i="1"/>
  <c r="A55" i="1"/>
  <c r="P54" i="1"/>
  <c r="O54" i="1"/>
  <c r="N54" i="1"/>
  <c r="L54" i="1"/>
  <c r="K54" i="1"/>
  <c r="I54" i="1"/>
  <c r="H54" i="1"/>
  <c r="G54" i="1"/>
  <c r="F54" i="1"/>
  <c r="E54" i="1"/>
  <c r="D54" i="1"/>
  <c r="B54" i="1"/>
  <c r="A54" i="1"/>
  <c r="P53" i="1"/>
  <c r="O53" i="1"/>
  <c r="N53" i="1"/>
  <c r="L53" i="1"/>
  <c r="K53" i="1"/>
  <c r="I53" i="1"/>
  <c r="H53" i="1"/>
  <c r="G53" i="1"/>
  <c r="F53" i="1"/>
  <c r="E53" i="1"/>
  <c r="D53" i="1"/>
  <c r="B53" i="1"/>
  <c r="A53" i="1"/>
  <c r="P52" i="1"/>
  <c r="O52" i="1"/>
  <c r="N52" i="1"/>
  <c r="L52" i="1"/>
  <c r="K52" i="1"/>
  <c r="I52" i="1"/>
  <c r="H52" i="1"/>
  <c r="G52" i="1"/>
  <c r="AB52" i="1" s="1"/>
  <c r="F52" i="1"/>
  <c r="E52" i="1"/>
  <c r="D52" i="1"/>
  <c r="B52" i="1"/>
  <c r="A52" i="1"/>
  <c r="P51" i="1"/>
  <c r="O51" i="1"/>
  <c r="N51" i="1"/>
  <c r="L51" i="1"/>
  <c r="Z51" i="1" s="1"/>
  <c r="K51" i="1"/>
  <c r="I51" i="1"/>
  <c r="H51" i="1"/>
  <c r="AC51" i="1" s="1"/>
  <c r="G51" i="1"/>
  <c r="F51" i="1"/>
  <c r="E51" i="1"/>
  <c r="D51" i="1"/>
  <c r="B51" i="1"/>
  <c r="A51" i="1"/>
  <c r="P50" i="1"/>
  <c r="O50" i="1"/>
  <c r="N50" i="1"/>
  <c r="L50" i="1"/>
  <c r="K50" i="1"/>
  <c r="I50" i="1"/>
  <c r="H50" i="1"/>
  <c r="G50" i="1"/>
  <c r="F50" i="1"/>
  <c r="E50" i="1"/>
  <c r="D50" i="1"/>
  <c r="Y50" i="1" s="1"/>
  <c r="C50" i="1"/>
  <c r="B50" i="1"/>
  <c r="A50" i="1"/>
  <c r="I49" i="1"/>
  <c r="AD49" i="1" s="1"/>
  <c r="H49" i="1"/>
  <c r="AC49" i="1" s="1"/>
  <c r="G49" i="1"/>
  <c r="AB49" i="1" s="1"/>
  <c r="F49" i="1"/>
  <c r="E49" i="1"/>
  <c r="Z49" i="1" s="1"/>
  <c r="D49" i="1"/>
  <c r="Y49" i="1" s="1"/>
  <c r="C49" i="1"/>
  <c r="C51" i="1" s="1"/>
  <c r="B49" i="1"/>
  <c r="A49" i="1"/>
  <c r="X48" i="1"/>
  <c r="I48" i="1"/>
  <c r="H48" i="1"/>
  <c r="G48" i="1"/>
  <c r="F48" i="1"/>
  <c r="E48" i="1"/>
  <c r="D48" i="1"/>
  <c r="C48" i="1"/>
  <c r="B48" i="1"/>
  <c r="A48" i="1"/>
  <c r="P47" i="1"/>
  <c r="N47" i="1"/>
  <c r="L47" i="1"/>
  <c r="I47" i="1"/>
  <c r="H47" i="1"/>
  <c r="AC47" i="1" s="1"/>
  <c r="G47" i="1"/>
  <c r="F47" i="1"/>
  <c r="E47" i="1"/>
  <c r="D47" i="1"/>
  <c r="Y47" i="1" s="1"/>
  <c r="C47" i="1"/>
  <c r="B47" i="1"/>
  <c r="A47" i="1"/>
  <c r="P46" i="1"/>
  <c r="P45" i="1" s="1"/>
  <c r="N46" i="1"/>
  <c r="L46" i="1"/>
  <c r="M46" i="1" s="1"/>
  <c r="I46" i="1"/>
  <c r="I45" i="1" s="1"/>
  <c r="H46" i="1"/>
  <c r="AC46" i="1" s="1"/>
  <c r="G46" i="1"/>
  <c r="F46" i="1"/>
  <c r="E46" i="1"/>
  <c r="D46" i="1"/>
  <c r="Y46" i="1" s="1"/>
  <c r="C46" i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B46" i="1"/>
  <c r="A46" i="1"/>
  <c r="O45" i="1"/>
  <c r="N45" i="1"/>
  <c r="L45" i="1"/>
  <c r="C45" i="1"/>
  <c r="B45" i="1"/>
  <c r="A45" i="1"/>
  <c r="Y44" i="1"/>
  <c r="I44" i="1"/>
  <c r="AD44" i="1" s="1"/>
  <c r="H44" i="1"/>
  <c r="AC44" i="1" s="1"/>
  <c r="G44" i="1"/>
  <c r="AB44" i="1" s="1"/>
  <c r="F44" i="1"/>
  <c r="E44" i="1"/>
  <c r="Z44" i="1" s="1"/>
  <c r="C44" i="1"/>
  <c r="B44" i="1"/>
  <c r="A44" i="1"/>
  <c r="Y43" i="1"/>
  <c r="P43" i="1"/>
  <c r="N43" i="1"/>
  <c r="L43" i="1"/>
  <c r="I43" i="1"/>
  <c r="H43" i="1"/>
  <c r="AC43" i="1" s="1"/>
  <c r="G43" i="1"/>
  <c r="E43" i="1"/>
  <c r="F43" i="1" s="1"/>
  <c r="C43" i="1"/>
  <c r="B43" i="1"/>
  <c r="A43" i="1"/>
  <c r="P42" i="1"/>
  <c r="N42" i="1"/>
  <c r="L42" i="1"/>
  <c r="M42" i="1" s="1"/>
  <c r="I42" i="1"/>
  <c r="H42" i="1"/>
  <c r="G42" i="1"/>
  <c r="AB42" i="1" s="1"/>
  <c r="F42" i="1"/>
  <c r="E42" i="1"/>
  <c r="D42" i="1"/>
  <c r="C42" i="1"/>
  <c r="B42" i="1"/>
  <c r="A42" i="1"/>
  <c r="P41" i="1"/>
  <c r="N41" i="1"/>
  <c r="L41" i="1"/>
  <c r="Z41" i="1" s="1"/>
  <c r="I41" i="1"/>
  <c r="H41" i="1"/>
  <c r="AC41" i="1" s="1"/>
  <c r="G41" i="1"/>
  <c r="AB41" i="1" s="1"/>
  <c r="F41" i="1"/>
  <c r="E41" i="1"/>
  <c r="D41" i="1"/>
  <c r="Y41" i="1" s="1"/>
  <c r="C41" i="1"/>
  <c r="B41" i="1"/>
  <c r="A41" i="1"/>
  <c r="AF40" i="1"/>
  <c r="X40" i="1"/>
  <c r="W40" i="1"/>
  <c r="V40" i="1"/>
  <c r="U40" i="1"/>
  <c r="T40" i="1"/>
  <c r="S40" i="1"/>
  <c r="R40" i="1"/>
  <c r="O40" i="1"/>
  <c r="N40" i="1"/>
  <c r="K40" i="1"/>
  <c r="B40" i="1"/>
  <c r="A40" i="1"/>
  <c r="AC39" i="1"/>
  <c r="P39" i="1"/>
  <c r="AD39" i="1" s="1"/>
  <c r="N39" i="1"/>
  <c r="AB39" i="1" s="1"/>
  <c r="L39" i="1"/>
  <c r="Z39" i="1" s="1"/>
  <c r="K39" i="1"/>
  <c r="C39" i="1"/>
  <c r="B39" i="1"/>
  <c r="A39" i="1"/>
  <c r="AC38" i="1"/>
  <c r="P38" i="1"/>
  <c r="AD38" i="1" s="1"/>
  <c r="N38" i="1"/>
  <c r="AB38" i="1" s="1"/>
  <c r="L38" i="1"/>
  <c r="Z38" i="1" s="1"/>
  <c r="K38" i="1"/>
  <c r="Y38" i="1" s="1"/>
  <c r="C38" i="1"/>
  <c r="B38" i="1"/>
  <c r="A38" i="1"/>
  <c r="P37" i="1"/>
  <c r="N37" i="1"/>
  <c r="L37" i="1"/>
  <c r="K37" i="1"/>
  <c r="I37" i="1"/>
  <c r="H37" i="1"/>
  <c r="AC37" i="1" s="1"/>
  <c r="G37" i="1"/>
  <c r="E37" i="1"/>
  <c r="E29" i="1" s="1"/>
  <c r="D37" i="1"/>
  <c r="C37" i="1"/>
  <c r="B37" i="1"/>
  <c r="A37" i="1"/>
  <c r="AC36" i="1"/>
  <c r="P36" i="1"/>
  <c r="AD36" i="1" s="1"/>
  <c r="N36" i="1"/>
  <c r="AB36" i="1" s="1"/>
  <c r="L36" i="1"/>
  <c r="K36" i="1"/>
  <c r="Y36" i="1" s="1"/>
  <c r="C36" i="1"/>
  <c r="B36" i="1"/>
  <c r="A36" i="1"/>
  <c r="AC35" i="1"/>
  <c r="P35" i="1"/>
  <c r="AD35" i="1" s="1"/>
  <c r="N35" i="1"/>
  <c r="AB35" i="1" s="1"/>
  <c r="L35" i="1"/>
  <c r="K35" i="1"/>
  <c r="Y35" i="1" s="1"/>
  <c r="C35" i="1"/>
  <c r="B35" i="1"/>
  <c r="A35" i="1"/>
  <c r="AC34" i="1"/>
  <c r="P34" i="1"/>
  <c r="AD34" i="1" s="1"/>
  <c r="N34" i="1"/>
  <c r="AB34" i="1" s="1"/>
  <c r="L34" i="1"/>
  <c r="Z34" i="1" s="1"/>
  <c r="K34" i="1"/>
  <c r="C34" i="1"/>
  <c r="B34" i="1"/>
  <c r="A34" i="1"/>
  <c r="AC33" i="1"/>
  <c r="AB33" i="1"/>
  <c r="P33" i="1"/>
  <c r="AD33" i="1" s="1"/>
  <c r="N33" i="1"/>
  <c r="L33" i="1"/>
  <c r="Z33" i="1" s="1"/>
  <c r="K33" i="1"/>
  <c r="C33" i="1"/>
  <c r="B33" i="1"/>
  <c r="A33" i="1"/>
  <c r="AC32" i="1"/>
  <c r="P32" i="1"/>
  <c r="AD32" i="1" s="1"/>
  <c r="N32" i="1"/>
  <c r="AB32" i="1" s="1"/>
  <c r="L32" i="1"/>
  <c r="Z32" i="1" s="1"/>
  <c r="K32" i="1"/>
  <c r="C32" i="1"/>
  <c r="B32" i="1"/>
  <c r="A32" i="1"/>
  <c r="AC31" i="1"/>
  <c r="P31" i="1"/>
  <c r="AD31" i="1" s="1"/>
  <c r="N31" i="1"/>
  <c r="AB31" i="1" s="1"/>
  <c r="L31" i="1"/>
  <c r="K31" i="1"/>
  <c r="C31" i="1"/>
  <c r="B31" i="1"/>
  <c r="A31" i="1"/>
  <c r="AC30" i="1"/>
  <c r="P30" i="1"/>
  <c r="AD30" i="1" s="1"/>
  <c r="N30" i="1"/>
  <c r="AB30" i="1" s="1"/>
  <c r="L30" i="1"/>
  <c r="Z30" i="1" s="1"/>
  <c r="K30" i="1"/>
  <c r="C30" i="1"/>
  <c r="B30" i="1"/>
  <c r="A30" i="1"/>
  <c r="AF29" i="1"/>
  <c r="X29" i="1"/>
  <c r="X28" i="1" s="1"/>
  <c r="W29" i="1"/>
  <c r="V29" i="1"/>
  <c r="U29" i="1"/>
  <c r="T29" i="1"/>
  <c r="T28" i="1" s="1"/>
  <c r="S29" i="1"/>
  <c r="R29" i="1"/>
  <c r="O29" i="1"/>
  <c r="I29" i="1"/>
  <c r="D29" i="1"/>
  <c r="B29" i="1"/>
  <c r="A29" i="1"/>
  <c r="AF28" i="1"/>
  <c r="C28" i="1"/>
  <c r="C29" i="1" s="1"/>
  <c r="C40" i="1" s="1"/>
  <c r="B28" i="1"/>
  <c r="A28" i="1"/>
  <c r="Z27" i="1"/>
  <c r="P27" i="1"/>
  <c r="N27" i="1"/>
  <c r="K27" i="1"/>
  <c r="I27" i="1"/>
  <c r="H27" i="1"/>
  <c r="AC27" i="1" s="1"/>
  <c r="G27" i="1"/>
  <c r="AB27" i="1" s="1"/>
  <c r="D27" i="1"/>
  <c r="F27" i="1" s="1"/>
  <c r="C27" i="1"/>
  <c r="B27" i="1"/>
  <c r="A27" i="1"/>
  <c r="P26" i="1"/>
  <c r="N26" i="1"/>
  <c r="K26" i="1"/>
  <c r="I26" i="1"/>
  <c r="H26" i="1"/>
  <c r="AC26" i="1" s="1"/>
  <c r="G26" i="1"/>
  <c r="AB26" i="1" s="1"/>
  <c r="E26" i="1"/>
  <c r="F26" i="1" s="1"/>
  <c r="C26" i="1"/>
  <c r="B26" i="1"/>
  <c r="A26" i="1"/>
  <c r="Z25" i="1"/>
  <c r="I25" i="1"/>
  <c r="AD25" i="1" s="1"/>
  <c r="H25" i="1"/>
  <c r="AC25" i="1" s="1"/>
  <c r="G25" i="1"/>
  <c r="AB25" i="1" s="1"/>
  <c r="D25" i="1"/>
  <c r="F25" i="1" s="1"/>
  <c r="C25" i="1"/>
  <c r="B25" i="1"/>
  <c r="A25" i="1"/>
  <c r="Z24" i="1"/>
  <c r="P24" i="1"/>
  <c r="N24" i="1"/>
  <c r="K24" i="1"/>
  <c r="M24" i="1" s="1"/>
  <c r="I24" i="1"/>
  <c r="H24" i="1"/>
  <c r="AC24" i="1" s="1"/>
  <c r="G24" i="1"/>
  <c r="D24" i="1"/>
  <c r="F24" i="1" s="1"/>
  <c r="C24" i="1"/>
  <c r="B24" i="1"/>
  <c r="A24" i="1"/>
  <c r="C23" i="1"/>
  <c r="B23" i="1"/>
  <c r="A23" i="1"/>
  <c r="Z22" i="1"/>
  <c r="P22" i="1"/>
  <c r="N22" i="1"/>
  <c r="K22" i="1"/>
  <c r="M22" i="1" s="1"/>
  <c r="I22" i="1"/>
  <c r="H22" i="1"/>
  <c r="AC22" i="1" s="1"/>
  <c r="G22" i="1"/>
  <c r="D22" i="1"/>
  <c r="F22" i="1" s="1"/>
  <c r="C22" i="1"/>
  <c r="B22" i="1"/>
  <c r="A22" i="1"/>
  <c r="Z21" i="1"/>
  <c r="P21" i="1"/>
  <c r="N21" i="1"/>
  <c r="K21" i="1"/>
  <c r="I21" i="1"/>
  <c r="H21" i="1"/>
  <c r="AC21" i="1" s="1"/>
  <c r="G21" i="1"/>
  <c r="AB21" i="1" s="1"/>
  <c r="D21" i="1"/>
  <c r="F21" i="1" s="1"/>
  <c r="C21" i="1"/>
  <c r="B21" i="1"/>
  <c r="A21" i="1"/>
  <c r="Z20" i="1"/>
  <c r="P20" i="1"/>
  <c r="N20" i="1"/>
  <c r="K20" i="1"/>
  <c r="I20" i="1"/>
  <c r="H20" i="1"/>
  <c r="AC20" i="1" s="1"/>
  <c r="G20" i="1"/>
  <c r="AB20" i="1" s="1"/>
  <c r="F20" i="1"/>
  <c r="D20" i="1"/>
  <c r="C20" i="1"/>
  <c r="B20" i="1"/>
  <c r="A20" i="1"/>
  <c r="Z19" i="1"/>
  <c r="I19" i="1"/>
  <c r="AD19" i="1" s="1"/>
  <c r="H19" i="1"/>
  <c r="AC19" i="1" s="1"/>
  <c r="G19" i="1"/>
  <c r="AB19" i="1" s="1"/>
  <c r="D19" i="1"/>
  <c r="Y19" i="1" s="1"/>
  <c r="AA19" i="1" s="1"/>
  <c r="C19" i="1"/>
  <c r="B19" i="1"/>
  <c r="A19" i="1"/>
  <c r="Z18" i="1"/>
  <c r="P18" i="1"/>
  <c r="N18" i="1"/>
  <c r="K18" i="1"/>
  <c r="I18" i="1"/>
  <c r="H18" i="1"/>
  <c r="AC18" i="1" s="1"/>
  <c r="G18" i="1"/>
  <c r="AB18" i="1" s="1"/>
  <c r="D18" i="1"/>
  <c r="F18" i="1" s="1"/>
  <c r="C18" i="1"/>
  <c r="B18" i="1"/>
  <c r="A18" i="1"/>
  <c r="Z17" i="1"/>
  <c r="P17" i="1"/>
  <c r="N17" i="1"/>
  <c r="M17" i="1"/>
  <c r="K17" i="1"/>
  <c r="I17" i="1"/>
  <c r="AD17" i="1" s="1"/>
  <c r="H17" i="1"/>
  <c r="AC17" i="1" s="1"/>
  <c r="G17" i="1"/>
  <c r="D17" i="1"/>
  <c r="F17" i="1" s="1"/>
  <c r="C17" i="1"/>
  <c r="B17" i="1"/>
  <c r="A17" i="1"/>
  <c r="Z16" i="1"/>
  <c r="P16" i="1"/>
  <c r="N16" i="1"/>
  <c r="N14" i="1" s="1"/>
  <c r="M16" i="1"/>
  <c r="K16" i="1"/>
  <c r="I16" i="1"/>
  <c r="AD16" i="1" s="1"/>
  <c r="H16" i="1"/>
  <c r="G16" i="1"/>
  <c r="D16" i="1"/>
  <c r="F16" i="1" s="1"/>
  <c r="C16" i="1"/>
  <c r="B16" i="1"/>
  <c r="A16" i="1"/>
  <c r="Z15" i="1"/>
  <c r="I15" i="1"/>
  <c r="H15" i="1"/>
  <c r="AC15" i="1" s="1"/>
  <c r="G15" i="1"/>
  <c r="AB15" i="1" s="1"/>
  <c r="D15" i="1"/>
  <c r="C15" i="1"/>
  <c r="B15" i="1"/>
  <c r="A15" i="1"/>
  <c r="X14" i="1"/>
  <c r="W14" i="1"/>
  <c r="V14" i="1"/>
  <c r="U14" i="1"/>
  <c r="T14" i="1"/>
  <c r="S14" i="1"/>
  <c r="R14" i="1"/>
  <c r="O14" i="1"/>
  <c r="L14" i="1"/>
  <c r="B14" i="1"/>
  <c r="A14" i="1"/>
  <c r="C13" i="1"/>
  <c r="B13" i="1"/>
  <c r="C12" i="1"/>
  <c r="C14" i="1" s="1"/>
  <c r="A12" i="1"/>
  <c r="C11" i="1"/>
  <c r="B11" i="1"/>
  <c r="A11" i="1"/>
  <c r="C10" i="1"/>
  <c r="B10" i="1"/>
  <c r="B9" i="1"/>
  <c r="A9" i="1"/>
  <c r="N8" i="1"/>
  <c r="H6" i="1"/>
  <c r="R5" i="1"/>
  <c r="K5" i="1"/>
  <c r="D5" i="1"/>
  <c r="G537" i="6"/>
  <c r="H537" i="6" s="1"/>
  <c r="H536" i="6" s="1"/>
  <c r="H535" i="6" s="1"/>
  <c r="F537" i="6"/>
  <c r="E537" i="6"/>
  <c r="C537" i="6"/>
  <c r="B537" i="6"/>
  <c r="A537" i="6"/>
  <c r="F536" i="6"/>
  <c r="F535" i="6" s="1"/>
  <c r="E536" i="6"/>
  <c r="D536" i="6"/>
  <c r="D535" i="6" s="1"/>
  <c r="C536" i="6"/>
  <c r="B536" i="6"/>
  <c r="E535" i="6"/>
  <c r="E538" i="6" s="1"/>
  <c r="C535" i="6"/>
  <c r="B535" i="6"/>
  <c r="A535" i="6"/>
  <c r="E534" i="6"/>
  <c r="C534" i="6"/>
  <c r="B534" i="6"/>
  <c r="A534" i="6"/>
  <c r="E533" i="6"/>
  <c r="C533" i="6"/>
  <c r="B533" i="6"/>
  <c r="A533" i="6"/>
  <c r="C532" i="6"/>
  <c r="G522" i="6"/>
  <c r="F522" i="6"/>
  <c r="E522" i="6"/>
  <c r="D522" i="6"/>
  <c r="H522" i="6" s="1"/>
  <c r="C522" i="6"/>
  <c r="B522" i="6"/>
  <c r="A522" i="6"/>
  <c r="G521" i="6"/>
  <c r="F521" i="6"/>
  <c r="E521" i="6"/>
  <c r="D521" i="6"/>
  <c r="H521" i="6" s="1"/>
  <c r="H520" i="6" s="1"/>
  <c r="H519" i="6" s="1"/>
  <c r="C521" i="6"/>
  <c r="B521" i="6"/>
  <c r="A521" i="6"/>
  <c r="G520" i="6"/>
  <c r="G519" i="6" s="1"/>
  <c r="F520" i="6"/>
  <c r="F519" i="6" s="1"/>
  <c r="E520" i="6"/>
  <c r="D520" i="6"/>
  <c r="D519" i="6" s="1"/>
  <c r="C520" i="6"/>
  <c r="B520" i="6"/>
  <c r="E519" i="6"/>
  <c r="C519" i="6"/>
  <c r="B519" i="6"/>
  <c r="A519" i="6"/>
  <c r="G518" i="6"/>
  <c r="F518" i="6"/>
  <c r="E518" i="6"/>
  <c r="D518" i="6"/>
  <c r="H518" i="6" s="1"/>
  <c r="C518" i="6"/>
  <c r="B518" i="6"/>
  <c r="A518" i="6"/>
  <c r="G517" i="6"/>
  <c r="F517" i="6"/>
  <c r="E517" i="6"/>
  <c r="D517" i="6"/>
  <c r="H517" i="6" s="1"/>
  <c r="C517" i="6"/>
  <c r="B517" i="6"/>
  <c r="A517" i="6"/>
  <c r="G516" i="6"/>
  <c r="F516" i="6"/>
  <c r="E516" i="6"/>
  <c r="D516" i="6"/>
  <c r="H516" i="6" s="1"/>
  <c r="C516" i="6"/>
  <c r="B516" i="6"/>
  <c r="A516" i="6"/>
  <c r="G515" i="6"/>
  <c r="G514" i="6" s="1"/>
  <c r="F515" i="6"/>
  <c r="F514" i="6" s="1"/>
  <c r="E515" i="6"/>
  <c r="D515" i="6"/>
  <c r="C515" i="6"/>
  <c r="B515" i="6"/>
  <c r="E514" i="6"/>
  <c r="D514" i="6"/>
  <c r="C514" i="6"/>
  <c r="B514" i="6"/>
  <c r="A514" i="6"/>
  <c r="G513" i="6"/>
  <c r="F513" i="6"/>
  <c r="E513" i="6"/>
  <c r="D513" i="6"/>
  <c r="H513" i="6" s="1"/>
  <c r="C513" i="6"/>
  <c r="B513" i="6"/>
  <c r="A513" i="6"/>
  <c r="G512" i="6"/>
  <c r="F512" i="6"/>
  <c r="E512" i="6"/>
  <c r="D512" i="6"/>
  <c r="H512" i="6" s="1"/>
  <c r="C512" i="6"/>
  <c r="B512" i="6"/>
  <c r="A512" i="6"/>
  <c r="G511" i="6"/>
  <c r="F511" i="6"/>
  <c r="E511" i="6"/>
  <c r="D511" i="6"/>
  <c r="B511" i="6"/>
  <c r="I510" i="6"/>
  <c r="G510" i="6"/>
  <c r="F510" i="6"/>
  <c r="E510" i="6"/>
  <c r="D510" i="6"/>
  <c r="C510" i="6"/>
  <c r="B510" i="6"/>
  <c r="A510" i="6"/>
  <c r="G509" i="6"/>
  <c r="E509" i="6"/>
  <c r="E508" i="6" s="1"/>
  <c r="E507" i="6" s="1"/>
  <c r="D509" i="6"/>
  <c r="D508" i="6" s="1"/>
  <c r="D507" i="6" s="1"/>
  <c r="B509" i="6"/>
  <c r="G508" i="6"/>
  <c r="C508" i="6"/>
  <c r="C511" i="6" s="1"/>
  <c r="B508" i="6"/>
  <c r="A508" i="6"/>
  <c r="G507" i="6"/>
  <c r="C507" i="6"/>
  <c r="B507" i="6"/>
  <c r="A507" i="6"/>
  <c r="C502" i="6"/>
  <c r="H501" i="6"/>
  <c r="G501" i="6"/>
  <c r="F501" i="6"/>
  <c r="E501" i="6"/>
  <c r="C501" i="6"/>
  <c r="B501" i="6"/>
  <c r="A501" i="6"/>
  <c r="C500" i="6"/>
  <c r="G499" i="6"/>
  <c r="F499" i="6"/>
  <c r="F491" i="6" s="1"/>
  <c r="E499" i="6"/>
  <c r="D499" i="6"/>
  <c r="H499" i="6" s="1"/>
  <c r="C499" i="6"/>
  <c r="B499" i="6"/>
  <c r="A499" i="6"/>
  <c r="C498" i="6"/>
  <c r="G497" i="6"/>
  <c r="F497" i="6"/>
  <c r="E497" i="6"/>
  <c r="D497" i="6"/>
  <c r="H497" i="6" s="1"/>
  <c r="C497" i="6"/>
  <c r="B497" i="6"/>
  <c r="A497" i="6"/>
  <c r="G496" i="6"/>
  <c r="F496" i="6"/>
  <c r="E496" i="6"/>
  <c r="D496" i="6"/>
  <c r="H496" i="6" s="1"/>
  <c r="C496" i="6"/>
  <c r="B496" i="6"/>
  <c r="A496" i="6"/>
  <c r="G495" i="6"/>
  <c r="F495" i="6"/>
  <c r="E495" i="6"/>
  <c r="D495" i="6"/>
  <c r="H495" i="6" s="1"/>
  <c r="C495" i="6"/>
  <c r="B495" i="6"/>
  <c r="A495" i="6"/>
  <c r="G494" i="6"/>
  <c r="F494" i="6"/>
  <c r="E494" i="6"/>
  <c r="D494" i="6"/>
  <c r="H494" i="6" s="1"/>
  <c r="C494" i="6"/>
  <c r="B494" i="6"/>
  <c r="A494" i="6"/>
  <c r="G493" i="6"/>
  <c r="F493" i="6"/>
  <c r="E493" i="6"/>
  <c r="D493" i="6"/>
  <c r="H493" i="6" s="1"/>
  <c r="C493" i="6"/>
  <c r="B493" i="6"/>
  <c r="A493" i="6"/>
  <c r="G492" i="6"/>
  <c r="G491" i="6" s="1"/>
  <c r="G490" i="6" s="1"/>
  <c r="G489" i="6" s="1"/>
  <c r="G488" i="6" s="1"/>
  <c r="F492" i="6"/>
  <c r="E492" i="6"/>
  <c r="D492" i="6"/>
  <c r="C492" i="6"/>
  <c r="B492" i="6"/>
  <c r="A492" i="6"/>
  <c r="E491" i="6"/>
  <c r="E490" i="6" s="1"/>
  <c r="E489" i="6" s="1"/>
  <c r="E488" i="6" s="1"/>
  <c r="C491" i="6"/>
  <c r="B491" i="6"/>
  <c r="F490" i="6"/>
  <c r="C490" i="6"/>
  <c r="B490" i="6"/>
  <c r="A490" i="6"/>
  <c r="F489" i="6"/>
  <c r="C489" i="6"/>
  <c r="B489" i="6"/>
  <c r="A489" i="6"/>
  <c r="F488" i="6"/>
  <c r="C488" i="6"/>
  <c r="B488" i="6"/>
  <c r="A488" i="6"/>
  <c r="G487" i="6"/>
  <c r="F487" i="6"/>
  <c r="H487" i="6" s="1"/>
  <c r="D487" i="6"/>
  <c r="G486" i="6"/>
  <c r="F486" i="6"/>
  <c r="F485" i="6" s="1"/>
  <c r="F484" i="6" s="1"/>
  <c r="E486" i="6"/>
  <c r="D486" i="6"/>
  <c r="G485" i="6"/>
  <c r="G484" i="6" s="1"/>
  <c r="E485" i="6"/>
  <c r="E484" i="6" s="1"/>
  <c r="C485" i="6"/>
  <c r="B485" i="6"/>
  <c r="C484" i="6"/>
  <c r="B484" i="6"/>
  <c r="G483" i="6"/>
  <c r="F483" i="6"/>
  <c r="E483" i="6"/>
  <c r="D483" i="6"/>
  <c r="H483" i="6" s="1"/>
  <c r="C483" i="6"/>
  <c r="B483" i="6"/>
  <c r="A483" i="6"/>
  <c r="G482" i="6"/>
  <c r="F482" i="6"/>
  <c r="E482" i="6"/>
  <c r="D482" i="6"/>
  <c r="H482" i="6" s="1"/>
  <c r="H481" i="6" s="1"/>
  <c r="H480" i="6" s="1"/>
  <c r="C482" i="6"/>
  <c r="B482" i="6"/>
  <c r="A482" i="6"/>
  <c r="G481" i="6"/>
  <c r="G480" i="6" s="1"/>
  <c r="F481" i="6"/>
  <c r="E481" i="6"/>
  <c r="E480" i="6" s="1"/>
  <c r="D481" i="6"/>
  <c r="C481" i="6"/>
  <c r="B481" i="6"/>
  <c r="F480" i="6"/>
  <c r="D480" i="6"/>
  <c r="C480" i="6"/>
  <c r="B480" i="6"/>
  <c r="A480" i="6"/>
  <c r="G479" i="6"/>
  <c r="F479" i="6"/>
  <c r="E479" i="6"/>
  <c r="D479" i="6"/>
  <c r="H479" i="6" s="1"/>
  <c r="C479" i="6"/>
  <c r="B479" i="6"/>
  <c r="A479" i="6"/>
  <c r="G478" i="6"/>
  <c r="F478" i="6"/>
  <c r="E478" i="6"/>
  <c r="D478" i="6"/>
  <c r="H478" i="6" s="1"/>
  <c r="C478" i="6"/>
  <c r="B478" i="6"/>
  <c r="A478" i="6"/>
  <c r="G477" i="6"/>
  <c r="F477" i="6"/>
  <c r="E477" i="6"/>
  <c r="D477" i="6"/>
  <c r="H477" i="6" s="1"/>
  <c r="C477" i="6"/>
  <c r="B477" i="6"/>
  <c r="A477" i="6"/>
  <c r="G476" i="6"/>
  <c r="F476" i="6"/>
  <c r="E476" i="6"/>
  <c r="D476" i="6"/>
  <c r="H476" i="6" s="1"/>
  <c r="H475" i="6" s="1"/>
  <c r="H474" i="6" s="1"/>
  <c r="C476" i="6"/>
  <c r="B476" i="6"/>
  <c r="A476" i="6"/>
  <c r="G475" i="6"/>
  <c r="F475" i="6"/>
  <c r="F474" i="6" s="1"/>
  <c r="E475" i="6"/>
  <c r="D475" i="6"/>
  <c r="D474" i="6" s="1"/>
  <c r="C475" i="6"/>
  <c r="B475" i="6"/>
  <c r="G474" i="6"/>
  <c r="E474" i="6"/>
  <c r="C474" i="6"/>
  <c r="B474" i="6"/>
  <c r="A474" i="6"/>
  <c r="G473" i="6"/>
  <c r="E473" i="6"/>
  <c r="D473" i="6"/>
  <c r="C473" i="6"/>
  <c r="B473" i="6"/>
  <c r="A473" i="6"/>
  <c r="G472" i="6"/>
  <c r="E472" i="6"/>
  <c r="D472" i="6"/>
  <c r="C472" i="6"/>
  <c r="B472" i="6"/>
  <c r="A472" i="6"/>
  <c r="G471" i="6"/>
  <c r="E471" i="6"/>
  <c r="E467" i="6" s="1"/>
  <c r="E466" i="6" s="1"/>
  <c r="D471" i="6"/>
  <c r="C471" i="6"/>
  <c r="B471" i="6"/>
  <c r="A471" i="6"/>
  <c r="G470" i="6"/>
  <c r="E470" i="6"/>
  <c r="D470" i="6"/>
  <c r="H470" i="6" s="1"/>
  <c r="C470" i="6"/>
  <c r="B470" i="6"/>
  <c r="A470" i="6"/>
  <c r="G469" i="6"/>
  <c r="F469" i="6"/>
  <c r="E469" i="6"/>
  <c r="D469" i="6"/>
  <c r="H469" i="6" s="1"/>
  <c r="C469" i="6"/>
  <c r="B469" i="6"/>
  <c r="A469" i="6"/>
  <c r="G468" i="6"/>
  <c r="F468" i="6"/>
  <c r="E468" i="6"/>
  <c r="D468" i="6"/>
  <c r="D467" i="6" s="1"/>
  <c r="D466" i="6" s="1"/>
  <c r="C468" i="6"/>
  <c r="B468" i="6"/>
  <c r="A468" i="6"/>
  <c r="G467" i="6"/>
  <c r="G466" i="6" s="1"/>
  <c r="F467" i="6"/>
  <c r="C467" i="6"/>
  <c r="B467" i="6"/>
  <c r="F466" i="6"/>
  <c r="C466" i="6"/>
  <c r="B466" i="6"/>
  <c r="A466" i="6"/>
  <c r="G465" i="6"/>
  <c r="F465" i="6"/>
  <c r="E465" i="6"/>
  <c r="D465" i="6"/>
  <c r="C465" i="6"/>
  <c r="B465" i="6"/>
  <c r="A465" i="6"/>
  <c r="G464" i="6"/>
  <c r="F464" i="6"/>
  <c r="E464" i="6"/>
  <c r="D464" i="6"/>
  <c r="H464" i="6" s="1"/>
  <c r="C464" i="6"/>
  <c r="B464" i="6"/>
  <c r="A464" i="6"/>
  <c r="G463" i="6"/>
  <c r="F463" i="6"/>
  <c r="E463" i="6"/>
  <c r="D463" i="6"/>
  <c r="C463" i="6"/>
  <c r="B463" i="6"/>
  <c r="A463" i="6"/>
  <c r="G462" i="6"/>
  <c r="F462" i="6"/>
  <c r="E462" i="6"/>
  <c r="D462" i="6"/>
  <c r="C462" i="6"/>
  <c r="B462" i="6"/>
  <c r="A462" i="6"/>
  <c r="G461" i="6"/>
  <c r="F461" i="6"/>
  <c r="E461" i="6"/>
  <c r="D461" i="6"/>
  <c r="C461" i="6"/>
  <c r="B461" i="6"/>
  <c r="A461" i="6"/>
  <c r="G460" i="6"/>
  <c r="F460" i="6"/>
  <c r="E460" i="6"/>
  <c r="D460" i="6"/>
  <c r="H460" i="6" s="1"/>
  <c r="C460" i="6"/>
  <c r="B460" i="6"/>
  <c r="A460" i="6"/>
  <c r="G459" i="6"/>
  <c r="F459" i="6"/>
  <c r="E459" i="6"/>
  <c r="D459" i="6"/>
  <c r="C459" i="6"/>
  <c r="B459" i="6"/>
  <c r="A459" i="6"/>
  <c r="G458" i="6"/>
  <c r="F458" i="6"/>
  <c r="F457" i="6" s="1"/>
  <c r="F456" i="6" s="1"/>
  <c r="E458" i="6"/>
  <c r="D458" i="6"/>
  <c r="C458" i="6"/>
  <c r="B458" i="6"/>
  <c r="A458" i="6"/>
  <c r="E457" i="6"/>
  <c r="D457" i="6"/>
  <c r="D456" i="6" s="1"/>
  <c r="C457" i="6"/>
  <c r="B457" i="6"/>
  <c r="E456" i="6"/>
  <c r="C456" i="6"/>
  <c r="B456" i="6"/>
  <c r="A456" i="6"/>
  <c r="G455" i="6"/>
  <c r="F455" i="6"/>
  <c r="E455" i="6"/>
  <c r="D455" i="6"/>
  <c r="H455" i="6" s="1"/>
  <c r="C455" i="6"/>
  <c r="B455" i="6"/>
  <c r="A455" i="6"/>
  <c r="G454" i="6"/>
  <c r="F454" i="6"/>
  <c r="E454" i="6"/>
  <c r="D454" i="6"/>
  <c r="H454" i="6" s="1"/>
  <c r="C454" i="6"/>
  <c r="B454" i="6"/>
  <c r="A454" i="6"/>
  <c r="G453" i="6"/>
  <c r="F453" i="6"/>
  <c r="E453" i="6"/>
  <c r="D453" i="6"/>
  <c r="H453" i="6" s="1"/>
  <c r="C453" i="6"/>
  <c r="B453" i="6"/>
  <c r="A453" i="6"/>
  <c r="G452" i="6"/>
  <c r="F452" i="6"/>
  <c r="E452" i="6"/>
  <c r="E446" i="6" s="1"/>
  <c r="E445" i="6" s="1"/>
  <c r="D452" i="6"/>
  <c r="C452" i="6"/>
  <c r="B452" i="6"/>
  <c r="A452" i="6"/>
  <c r="I451" i="6"/>
  <c r="G451" i="6"/>
  <c r="F451" i="6"/>
  <c r="E451" i="6"/>
  <c r="D451" i="6"/>
  <c r="C451" i="6"/>
  <c r="B451" i="6"/>
  <c r="A451" i="6"/>
  <c r="G450" i="6"/>
  <c r="F450" i="6"/>
  <c r="E450" i="6"/>
  <c r="D450" i="6"/>
  <c r="H450" i="6" s="1"/>
  <c r="C450" i="6"/>
  <c r="B450" i="6"/>
  <c r="A450" i="6"/>
  <c r="G449" i="6"/>
  <c r="F449" i="6"/>
  <c r="E449" i="6"/>
  <c r="D449" i="6"/>
  <c r="C449" i="6"/>
  <c r="B449" i="6"/>
  <c r="A449" i="6"/>
  <c r="G448" i="6"/>
  <c r="F448" i="6"/>
  <c r="E448" i="6"/>
  <c r="D448" i="6"/>
  <c r="C448" i="6"/>
  <c r="B448" i="6"/>
  <c r="A448" i="6"/>
  <c r="G447" i="6"/>
  <c r="G446" i="6" s="1"/>
  <c r="G445" i="6" s="1"/>
  <c r="F447" i="6"/>
  <c r="F446" i="6" s="1"/>
  <c r="F445" i="6" s="1"/>
  <c r="E447" i="6"/>
  <c r="D447" i="6"/>
  <c r="C447" i="6"/>
  <c r="B447" i="6"/>
  <c r="A447" i="6"/>
  <c r="D446" i="6"/>
  <c r="C446" i="6"/>
  <c r="B446" i="6"/>
  <c r="A446" i="6"/>
  <c r="D445" i="6"/>
  <c r="C445" i="6"/>
  <c r="B445" i="6"/>
  <c r="A445" i="6"/>
  <c r="G444" i="6"/>
  <c r="F444" i="6"/>
  <c r="E444" i="6"/>
  <c r="D444" i="6"/>
  <c r="H444" i="6" s="1"/>
  <c r="C444" i="6"/>
  <c r="B444" i="6"/>
  <c r="A444" i="6"/>
  <c r="G443" i="6"/>
  <c r="G442" i="6" s="1"/>
  <c r="F443" i="6"/>
  <c r="E443" i="6"/>
  <c r="D443" i="6"/>
  <c r="C443" i="6"/>
  <c r="B443" i="6"/>
  <c r="A443" i="6"/>
  <c r="F442" i="6"/>
  <c r="E442" i="6"/>
  <c r="D442" i="6"/>
  <c r="C442" i="6"/>
  <c r="B442" i="6"/>
  <c r="A442" i="6"/>
  <c r="G441" i="6"/>
  <c r="F441" i="6"/>
  <c r="E441" i="6"/>
  <c r="D441" i="6"/>
  <c r="C441" i="6"/>
  <c r="B441" i="6"/>
  <c r="A441" i="6"/>
  <c r="C440" i="6"/>
  <c r="B440" i="6"/>
  <c r="A440" i="6"/>
  <c r="H439" i="6"/>
  <c r="G439" i="6"/>
  <c r="F439" i="6"/>
  <c r="E439" i="6"/>
  <c r="D439" i="6"/>
  <c r="C439" i="6"/>
  <c r="B439" i="6"/>
  <c r="A439" i="6"/>
  <c r="H438" i="6"/>
  <c r="C438" i="6"/>
  <c r="B438" i="6"/>
  <c r="A438" i="6"/>
  <c r="H437" i="6"/>
  <c r="C437" i="6"/>
  <c r="B437" i="6"/>
  <c r="A437" i="6"/>
  <c r="H436" i="6"/>
  <c r="C436" i="6"/>
  <c r="B436" i="6"/>
  <c r="A436" i="6"/>
  <c r="H435" i="6"/>
  <c r="G435" i="6"/>
  <c r="G434" i="6" s="1"/>
  <c r="F435" i="6"/>
  <c r="F434" i="6" s="1"/>
  <c r="E435" i="6"/>
  <c r="D435" i="6"/>
  <c r="B435" i="6"/>
  <c r="A435" i="6"/>
  <c r="H434" i="6"/>
  <c r="E434" i="6"/>
  <c r="D434" i="6"/>
  <c r="B434" i="6"/>
  <c r="A434" i="6"/>
  <c r="D433" i="6"/>
  <c r="D432" i="6"/>
  <c r="D431" i="6"/>
  <c r="D430" i="6"/>
  <c r="D429" i="6"/>
  <c r="D428" i="6"/>
  <c r="D427" i="6"/>
  <c r="D426" i="6"/>
  <c r="D425" i="6"/>
  <c r="D424" i="6"/>
  <c r="D423" i="6"/>
  <c r="G416" i="6"/>
  <c r="F416" i="6"/>
  <c r="H416" i="6" s="1"/>
  <c r="E416" i="6"/>
  <c r="G414" i="6"/>
  <c r="E414" i="6"/>
  <c r="H414" i="6" s="1"/>
  <c r="D414" i="6"/>
  <c r="C414" i="6"/>
  <c r="B414" i="6"/>
  <c r="A414" i="6"/>
  <c r="F413" i="6"/>
  <c r="F412" i="6" s="1"/>
  <c r="D413" i="6"/>
  <c r="B413" i="6"/>
  <c r="A413" i="6"/>
  <c r="D412" i="6"/>
  <c r="B412" i="6"/>
  <c r="A412" i="6"/>
  <c r="H411" i="6"/>
  <c r="C411" i="6"/>
  <c r="B411" i="6"/>
  <c r="A411" i="6"/>
  <c r="C410" i="6"/>
  <c r="B410" i="6"/>
  <c r="H409" i="6"/>
  <c r="C409" i="6"/>
  <c r="B409" i="6"/>
  <c r="H408" i="6"/>
  <c r="C408" i="6"/>
  <c r="B408" i="6"/>
  <c r="A408" i="6"/>
  <c r="H407" i="6"/>
  <c r="C407" i="6"/>
  <c r="B407" i="6"/>
  <c r="A407" i="6"/>
  <c r="H406" i="6"/>
  <c r="C406" i="6"/>
  <c r="B406" i="6"/>
  <c r="A406" i="6"/>
  <c r="H405" i="6"/>
  <c r="G405" i="6"/>
  <c r="F405" i="6"/>
  <c r="E405" i="6"/>
  <c r="D405" i="6"/>
  <c r="C405" i="6"/>
  <c r="B405" i="6"/>
  <c r="A405" i="6"/>
  <c r="H404" i="6"/>
  <c r="G404" i="6"/>
  <c r="F404" i="6"/>
  <c r="E404" i="6"/>
  <c r="D404" i="6"/>
  <c r="C404" i="6"/>
  <c r="B404" i="6"/>
  <c r="A404" i="6"/>
  <c r="G403" i="6"/>
  <c r="F403" i="6"/>
  <c r="E403" i="6"/>
  <c r="D403" i="6"/>
  <c r="H403" i="6" s="1"/>
  <c r="C403" i="6"/>
  <c r="B403" i="6"/>
  <c r="A403" i="6"/>
  <c r="G402" i="6"/>
  <c r="F402" i="6"/>
  <c r="E402" i="6"/>
  <c r="D402" i="6"/>
  <c r="H402" i="6" s="1"/>
  <c r="C402" i="6"/>
  <c r="B402" i="6"/>
  <c r="A402" i="6"/>
  <c r="G401" i="6"/>
  <c r="F401" i="6"/>
  <c r="F400" i="6" s="1"/>
  <c r="E401" i="6"/>
  <c r="E400" i="6" s="1"/>
  <c r="D401" i="6"/>
  <c r="C401" i="6"/>
  <c r="B401" i="6"/>
  <c r="G400" i="6"/>
  <c r="D400" i="6"/>
  <c r="C400" i="6"/>
  <c r="B400" i="6"/>
  <c r="A400" i="6"/>
  <c r="H399" i="6"/>
  <c r="G399" i="6"/>
  <c r="E399" i="6"/>
  <c r="D399" i="6"/>
  <c r="C399" i="6"/>
  <c r="B399" i="6"/>
  <c r="A399" i="6"/>
  <c r="G398" i="6"/>
  <c r="G397" i="6" s="1"/>
  <c r="E398" i="6"/>
  <c r="D398" i="6"/>
  <c r="C398" i="6"/>
  <c r="B398" i="6"/>
  <c r="A398" i="6"/>
  <c r="I397" i="6"/>
  <c r="F397" i="6"/>
  <c r="D397" i="6"/>
  <c r="C397" i="6"/>
  <c r="B397" i="6"/>
  <c r="A397" i="6"/>
  <c r="G396" i="6"/>
  <c r="F396" i="6"/>
  <c r="E396" i="6"/>
  <c r="D396" i="6"/>
  <c r="C396" i="6"/>
  <c r="B396" i="6"/>
  <c r="A396" i="6"/>
  <c r="G395" i="6"/>
  <c r="G394" i="6" s="1"/>
  <c r="G393" i="6" s="1"/>
  <c r="F395" i="6"/>
  <c r="F394" i="6" s="1"/>
  <c r="F393" i="6" s="1"/>
  <c r="E395" i="6"/>
  <c r="D395" i="6"/>
  <c r="C395" i="6"/>
  <c r="B395" i="6"/>
  <c r="A395" i="6"/>
  <c r="E394" i="6"/>
  <c r="D394" i="6"/>
  <c r="C394" i="6"/>
  <c r="B394" i="6"/>
  <c r="I393" i="6"/>
  <c r="D393" i="6"/>
  <c r="C393" i="6"/>
  <c r="B393" i="6"/>
  <c r="A393" i="6"/>
  <c r="G392" i="6"/>
  <c r="F392" i="6"/>
  <c r="E392" i="6"/>
  <c r="D392" i="6"/>
  <c r="C392" i="6"/>
  <c r="B392" i="6"/>
  <c r="A392" i="6"/>
  <c r="G391" i="6"/>
  <c r="G390" i="6" s="1"/>
  <c r="G389" i="6" s="1"/>
  <c r="F391" i="6"/>
  <c r="F390" i="6" s="1"/>
  <c r="F389" i="6" s="1"/>
  <c r="E391" i="6"/>
  <c r="D391" i="6"/>
  <c r="C391" i="6"/>
  <c r="B391" i="6"/>
  <c r="A391" i="6"/>
  <c r="E390" i="6"/>
  <c r="D390" i="6"/>
  <c r="D389" i="6" s="1"/>
  <c r="C390" i="6"/>
  <c r="B390" i="6"/>
  <c r="E389" i="6"/>
  <c r="C389" i="6"/>
  <c r="B389" i="6"/>
  <c r="A389" i="6"/>
  <c r="H388" i="6"/>
  <c r="B388" i="6"/>
  <c r="A388" i="6"/>
  <c r="H387" i="6"/>
  <c r="B387" i="6"/>
  <c r="A387" i="6"/>
  <c r="H386" i="6"/>
  <c r="B386" i="6"/>
  <c r="A386" i="6"/>
  <c r="H385" i="6"/>
  <c r="C385" i="6"/>
  <c r="B385" i="6"/>
  <c r="A385" i="6"/>
  <c r="H384" i="6"/>
  <c r="G384" i="6"/>
  <c r="F384" i="6"/>
  <c r="E384" i="6"/>
  <c r="D384" i="6"/>
  <c r="C384" i="6"/>
  <c r="C388" i="6" s="1"/>
  <c r="B384" i="6"/>
  <c r="A384" i="6"/>
  <c r="G383" i="6"/>
  <c r="F383" i="6"/>
  <c r="E383" i="6"/>
  <c r="D383" i="6"/>
  <c r="H383" i="6" s="1"/>
  <c r="C383" i="6"/>
  <c r="B383" i="6"/>
  <c r="A383" i="6"/>
  <c r="G382" i="6"/>
  <c r="F382" i="6"/>
  <c r="E382" i="6"/>
  <c r="D382" i="6"/>
  <c r="H382" i="6" s="1"/>
  <c r="C382" i="6"/>
  <c r="B382" i="6"/>
  <c r="A382" i="6"/>
  <c r="G381" i="6"/>
  <c r="F381" i="6"/>
  <c r="E381" i="6"/>
  <c r="D381" i="6"/>
  <c r="C381" i="6"/>
  <c r="B381" i="6"/>
  <c r="A381" i="6"/>
  <c r="G380" i="6"/>
  <c r="F380" i="6"/>
  <c r="E380" i="6"/>
  <c r="D380" i="6"/>
  <c r="C380" i="6"/>
  <c r="B380" i="6"/>
  <c r="A380" i="6"/>
  <c r="C379" i="6"/>
  <c r="B379" i="6"/>
  <c r="A379" i="6"/>
  <c r="C378" i="6"/>
  <c r="B378" i="6"/>
  <c r="A378" i="6"/>
  <c r="G377" i="6"/>
  <c r="F377" i="6"/>
  <c r="E377" i="6"/>
  <c r="D377" i="6"/>
  <c r="D373" i="6" s="1"/>
  <c r="D372" i="6" s="1"/>
  <c r="C377" i="6"/>
  <c r="B377" i="6"/>
  <c r="A377" i="6"/>
  <c r="C376" i="6"/>
  <c r="B376" i="6"/>
  <c r="A376" i="6"/>
  <c r="C375" i="6"/>
  <c r="B375" i="6"/>
  <c r="A375" i="6"/>
  <c r="G374" i="6"/>
  <c r="F374" i="6"/>
  <c r="E374" i="6"/>
  <c r="D374" i="6"/>
  <c r="H374" i="6" s="1"/>
  <c r="B374" i="6"/>
  <c r="A374" i="6"/>
  <c r="E373" i="6"/>
  <c r="E372" i="6" s="1"/>
  <c r="B373" i="6"/>
  <c r="C372" i="6"/>
  <c r="B372" i="6"/>
  <c r="A372" i="6"/>
  <c r="C371" i="6"/>
  <c r="B371" i="6"/>
  <c r="H370" i="6"/>
  <c r="G370" i="6"/>
  <c r="F370" i="6"/>
  <c r="E370" i="6"/>
  <c r="D370" i="6"/>
  <c r="C370" i="6"/>
  <c r="B370" i="6"/>
  <c r="A370" i="6"/>
  <c r="G369" i="6"/>
  <c r="F369" i="6"/>
  <c r="F367" i="6" s="1"/>
  <c r="F366" i="6" s="1"/>
  <c r="E369" i="6"/>
  <c r="E367" i="6" s="1"/>
  <c r="E366" i="6" s="1"/>
  <c r="D369" i="6"/>
  <c r="H369" i="6" s="1"/>
  <c r="C369" i="6"/>
  <c r="B369" i="6"/>
  <c r="A369" i="6"/>
  <c r="H368" i="6"/>
  <c r="F368" i="6"/>
  <c r="E368" i="6"/>
  <c r="D368" i="6"/>
  <c r="C368" i="6"/>
  <c r="B368" i="6"/>
  <c r="A368" i="6"/>
  <c r="G367" i="6"/>
  <c r="D367" i="6"/>
  <c r="D366" i="6" s="1"/>
  <c r="C367" i="6"/>
  <c r="B367" i="6"/>
  <c r="G366" i="6"/>
  <c r="C366" i="6"/>
  <c r="B366" i="6"/>
  <c r="A366" i="6"/>
  <c r="G365" i="6"/>
  <c r="F365" i="6"/>
  <c r="E365" i="6"/>
  <c r="D365" i="6"/>
  <c r="C365" i="6"/>
  <c r="B365" i="6"/>
  <c r="A365" i="6"/>
  <c r="G364" i="6"/>
  <c r="F364" i="6"/>
  <c r="E364" i="6"/>
  <c r="D364" i="6"/>
  <c r="C364" i="6"/>
  <c r="B364" i="6"/>
  <c r="A364" i="6"/>
  <c r="G363" i="6"/>
  <c r="F363" i="6"/>
  <c r="E363" i="6"/>
  <c r="D363" i="6"/>
  <c r="H363" i="6" s="1"/>
  <c r="C363" i="6"/>
  <c r="B363" i="6"/>
  <c r="A363" i="6"/>
  <c r="G362" i="6"/>
  <c r="F362" i="6"/>
  <c r="E362" i="6"/>
  <c r="D362" i="6"/>
  <c r="C362" i="6"/>
  <c r="B362" i="6"/>
  <c r="A362" i="6"/>
  <c r="G361" i="6"/>
  <c r="F361" i="6"/>
  <c r="E361" i="6"/>
  <c r="D361" i="6"/>
  <c r="C361" i="6"/>
  <c r="B361" i="6"/>
  <c r="A361" i="6"/>
  <c r="G360" i="6"/>
  <c r="F360" i="6"/>
  <c r="E360" i="6"/>
  <c r="D360" i="6"/>
  <c r="C360" i="6"/>
  <c r="B360" i="6"/>
  <c r="A360" i="6"/>
  <c r="E359" i="6"/>
  <c r="D359" i="6"/>
  <c r="D358" i="6" s="1"/>
  <c r="C359" i="6"/>
  <c r="B359" i="6"/>
  <c r="E358" i="6"/>
  <c r="C358" i="6"/>
  <c r="B358" i="6"/>
  <c r="A358" i="6"/>
  <c r="G357" i="6"/>
  <c r="F357" i="6"/>
  <c r="E357" i="6"/>
  <c r="D357" i="6"/>
  <c r="H357" i="6" s="1"/>
  <c r="C357" i="6"/>
  <c r="B357" i="6"/>
  <c r="A357" i="6"/>
  <c r="G356" i="6"/>
  <c r="F356" i="6"/>
  <c r="F355" i="6" s="1"/>
  <c r="F354" i="6" s="1"/>
  <c r="E356" i="6"/>
  <c r="D356" i="6"/>
  <c r="C356" i="6"/>
  <c r="B356" i="6"/>
  <c r="A356" i="6"/>
  <c r="G355" i="6"/>
  <c r="G354" i="6" s="1"/>
  <c r="E355" i="6"/>
  <c r="E354" i="6" s="1"/>
  <c r="D355" i="6"/>
  <c r="C355" i="6"/>
  <c r="B355" i="6"/>
  <c r="D354" i="6"/>
  <c r="C354" i="6"/>
  <c r="B354" i="6"/>
  <c r="A354" i="6"/>
  <c r="D353" i="6"/>
  <c r="C353" i="6"/>
  <c r="B353" i="6"/>
  <c r="A353" i="6"/>
  <c r="H352" i="6"/>
  <c r="C352" i="6"/>
  <c r="B352" i="6"/>
  <c r="A352" i="6"/>
  <c r="H351" i="6"/>
  <c r="C351" i="6"/>
  <c r="B351" i="6"/>
  <c r="A351" i="6"/>
  <c r="H350" i="6"/>
  <c r="H349" i="6" s="1"/>
  <c r="G350" i="6"/>
  <c r="F350" i="6"/>
  <c r="F349" i="6" s="1"/>
  <c r="E350" i="6"/>
  <c r="E349" i="6" s="1"/>
  <c r="D350" i="6"/>
  <c r="D349" i="6" s="1"/>
  <c r="D345" i="6" s="1"/>
  <c r="D344" i="6" s="1"/>
  <c r="D343" i="6" s="1"/>
  <c r="D342" i="6" s="1"/>
  <c r="C350" i="6"/>
  <c r="B350" i="6"/>
  <c r="G349" i="6"/>
  <c r="G345" i="6" s="1"/>
  <c r="G344" i="6" s="1"/>
  <c r="G343" i="6" s="1"/>
  <c r="C349" i="6"/>
  <c r="B349" i="6"/>
  <c r="A349" i="6"/>
  <c r="G348" i="6"/>
  <c r="G347" i="6" s="1"/>
  <c r="F348" i="6"/>
  <c r="E348" i="6"/>
  <c r="D348" i="6"/>
  <c r="H348" i="6" s="1"/>
  <c r="C348" i="6"/>
  <c r="F347" i="6"/>
  <c r="E347" i="6"/>
  <c r="D347" i="6"/>
  <c r="C347" i="6"/>
  <c r="B347" i="6"/>
  <c r="G346" i="6"/>
  <c r="F346" i="6"/>
  <c r="E346" i="6"/>
  <c r="E345" i="6" s="1"/>
  <c r="E344" i="6" s="1"/>
  <c r="E343" i="6" s="1"/>
  <c r="D346" i="6"/>
  <c r="C346" i="6"/>
  <c r="B346" i="6"/>
  <c r="A346" i="6"/>
  <c r="F345" i="6"/>
  <c r="F344" i="6" s="1"/>
  <c r="F343" i="6" s="1"/>
  <c r="B345" i="6"/>
  <c r="A345" i="6"/>
  <c r="B344" i="6"/>
  <c r="C343" i="6"/>
  <c r="B343" i="6"/>
  <c r="A343" i="6"/>
  <c r="C342" i="6"/>
  <c r="B342" i="6"/>
  <c r="A342" i="6"/>
  <c r="H340" i="6"/>
  <c r="C340" i="6"/>
  <c r="B340" i="6"/>
  <c r="A340" i="6"/>
  <c r="H339" i="6"/>
  <c r="H338" i="6" s="1"/>
  <c r="G339" i="6"/>
  <c r="G338" i="6" s="1"/>
  <c r="F339" i="6"/>
  <c r="F338" i="6" s="1"/>
  <c r="E339" i="6"/>
  <c r="D339" i="6"/>
  <c r="D338" i="6" s="1"/>
  <c r="C339" i="6"/>
  <c r="B339" i="6"/>
  <c r="E338" i="6"/>
  <c r="C338" i="6"/>
  <c r="B338" i="6"/>
  <c r="A338" i="6"/>
  <c r="G337" i="6"/>
  <c r="E337" i="6"/>
  <c r="D337" i="6"/>
  <c r="H337" i="6" s="1"/>
  <c r="C337" i="6"/>
  <c r="B337" i="6"/>
  <c r="A337" i="6"/>
  <c r="H336" i="6"/>
  <c r="G336" i="6"/>
  <c r="E336" i="6"/>
  <c r="D336" i="6"/>
  <c r="C336" i="6"/>
  <c r="B336" i="6"/>
  <c r="A336" i="6"/>
  <c r="G335" i="6"/>
  <c r="E335" i="6"/>
  <c r="D335" i="6"/>
  <c r="C335" i="6"/>
  <c r="B335" i="6"/>
  <c r="A335" i="6"/>
  <c r="G334" i="6"/>
  <c r="E334" i="6"/>
  <c r="H334" i="6" s="1"/>
  <c r="D334" i="6"/>
  <c r="C334" i="6"/>
  <c r="B334" i="6"/>
  <c r="A334" i="6"/>
  <c r="G333" i="6"/>
  <c r="G332" i="6" s="1"/>
  <c r="F333" i="6"/>
  <c r="C333" i="6"/>
  <c r="B333" i="6"/>
  <c r="F332" i="6"/>
  <c r="C332" i="6"/>
  <c r="B332" i="6"/>
  <c r="A332" i="6"/>
  <c r="F331" i="6"/>
  <c r="C331" i="6"/>
  <c r="B331" i="6"/>
  <c r="A331" i="6"/>
  <c r="G330" i="6"/>
  <c r="E330" i="6"/>
  <c r="H330" i="6" s="1"/>
  <c r="D330" i="6"/>
  <c r="C330" i="6"/>
  <c r="B330" i="6"/>
  <c r="A330" i="6"/>
  <c r="G329" i="6"/>
  <c r="G328" i="6" s="1"/>
  <c r="F329" i="6"/>
  <c r="E329" i="6"/>
  <c r="D329" i="6"/>
  <c r="C329" i="6"/>
  <c r="B329" i="6"/>
  <c r="A329" i="6"/>
  <c r="F328" i="6"/>
  <c r="D328" i="6"/>
  <c r="C328" i="6"/>
  <c r="B328" i="6"/>
  <c r="A328" i="6"/>
  <c r="F327" i="6"/>
  <c r="D327" i="6"/>
  <c r="C327" i="6"/>
  <c r="B327" i="6"/>
  <c r="A327" i="6"/>
  <c r="F326" i="6"/>
  <c r="D326" i="6"/>
  <c r="D325" i="6" s="1"/>
  <c r="B326" i="6"/>
  <c r="F325" i="6"/>
  <c r="C325" i="6"/>
  <c r="B325" i="6"/>
  <c r="A325" i="6"/>
  <c r="H324" i="6"/>
  <c r="C324" i="6"/>
  <c r="B324" i="6"/>
  <c r="A324" i="6"/>
  <c r="H323" i="6"/>
  <c r="C323" i="6"/>
  <c r="B323" i="6"/>
  <c r="A323" i="6"/>
  <c r="I322" i="6"/>
  <c r="H322" i="6"/>
  <c r="G322" i="6"/>
  <c r="F322" i="6"/>
  <c r="E322" i="6"/>
  <c r="D322" i="6"/>
  <c r="C322" i="6"/>
  <c r="B322" i="6"/>
  <c r="A322" i="6"/>
  <c r="C321" i="6"/>
  <c r="B321" i="6"/>
  <c r="A321" i="6"/>
  <c r="C320" i="6"/>
  <c r="B320" i="6"/>
  <c r="A320" i="6"/>
  <c r="G319" i="6"/>
  <c r="F319" i="6"/>
  <c r="E319" i="6"/>
  <c r="E317" i="6" s="1"/>
  <c r="D319" i="6"/>
  <c r="H319" i="6" s="1"/>
  <c r="H317" i="6" s="1"/>
  <c r="C319" i="6"/>
  <c r="B319" i="6"/>
  <c r="A319" i="6"/>
  <c r="I318" i="6"/>
  <c r="H318" i="6"/>
  <c r="G318" i="6"/>
  <c r="F318" i="6"/>
  <c r="E318" i="6"/>
  <c r="D318" i="6"/>
  <c r="C318" i="6"/>
  <c r="B318" i="6"/>
  <c r="A318" i="6"/>
  <c r="I317" i="6"/>
  <c r="G317" i="6"/>
  <c r="F317" i="6"/>
  <c r="D317" i="6"/>
  <c r="C317" i="6"/>
  <c r="B317" i="6"/>
  <c r="A317" i="6"/>
  <c r="I316" i="6"/>
  <c r="H316" i="6"/>
  <c r="C316" i="6"/>
  <c r="B316" i="6"/>
  <c r="A316" i="6"/>
  <c r="I315" i="6"/>
  <c r="G315" i="6"/>
  <c r="F315" i="6"/>
  <c r="F309" i="6" s="1"/>
  <c r="E315" i="6"/>
  <c r="E309" i="6" s="1"/>
  <c r="D315" i="6"/>
  <c r="C315" i="6"/>
  <c r="B315" i="6"/>
  <c r="A315" i="6"/>
  <c r="I314" i="6"/>
  <c r="H314" i="6"/>
  <c r="C314" i="6"/>
  <c r="B314" i="6"/>
  <c r="A314" i="6"/>
  <c r="H313" i="6"/>
  <c r="C313" i="6"/>
  <c r="B313" i="6"/>
  <c r="A313" i="6"/>
  <c r="I312" i="6"/>
  <c r="H312" i="6"/>
  <c r="C312" i="6"/>
  <c r="B312" i="6"/>
  <c r="A312" i="6"/>
  <c r="H311" i="6"/>
  <c r="C311" i="6"/>
  <c r="B311" i="6"/>
  <c r="A311" i="6"/>
  <c r="H310" i="6"/>
  <c r="C310" i="6"/>
  <c r="B310" i="6"/>
  <c r="A310" i="6"/>
  <c r="G309" i="6"/>
  <c r="D309" i="6"/>
  <c r="B309" i="6"/>
  <c r="A309" i="6"/>
  <c r="G308" i="6"/>
  <c r="F308" i="6"/>
  <c r="E308" i="6"/>
  <c r="D308" i="6"/>
  <c r="H308" i="6" s="1"/>
  <c r="B308" i="6"/>
  <c r="A308" i="6"/>
  <c r="C307" i="6"/>
  <c r="B307" i="6"/>
  <c r="A307" i="6"/>
  <c r="B306" i="6"/>
  <c r="G305" i="6"/>
  <c r="F305" i="6"/>
  <c r="E305" i="6"/>
  <c r="D305" i="6"/>
  <c r="C305" i="6"/>
  <c r="B305" i="6"/>
  <c r="A305" i="6"/>
  <c r="B304" i="6"/>
  <c r="G303" i="6"/>
  <c r="F303" i="6"/>
  <c r="F295" i="6" s="1"/>
  <c r="F294" i="6" s="1"/>
  <c r="F293" i="6" s="1"/>
  <c r="F292" i="6" s="1"/>
  <c r="E303" i="6"/>
  <c r="D303" i="6"/>
  <c r="C303" i="6"/>
  <c r="B303" i="6"/>
  <c r="A303" i="6"/>
  <c r="B302" i="6"/>
  <c r="G301" i="6"/>
  <c r="F301" i="6"/>
  <c r="E301" i="6"/>
  <c r="D301" i="6"/>
  <c r="C301" i="6"/>
  <c r="B301" i="6"/>
  <c r="A301" i="6"/>
  <c r="G300" i="6"/>
  <c r="G295" i="6" s="1"/>
  <c r="G294" i="6" s="1"/>
  <c r="F300" i="6"/>
  <c r="E300" i="6"/>
  <c r="D300" i="6"/>
  <c r="C300" i="6"/>
  <c r="B300" i="6"/>
  <c r="A300" i="6"/>
  <c r="B299" i="6"/>
  <c r="G298" i="6"/>
  <c r="F298" i="6"/>
  <c r="E298" i="6"/>
  <c r="D298" i="6"/>
  <c r="D295" i="6" s="1"/>
  <c r="D294" i="6" s="1"/>
  <c r="D293" i="6" s="1"/>
  <c r="D292" i="6" s="1"/>
  <c r="C298" i="6"/>
  <c r="B298" i="6"/>
  <c r="A298" i="6"/>
  <c r="B297" i="6"/>
  <c r="G296" i="6"/>
  <c r="F296" i="6"/>
  <c r="E296" i="6"/>
  <c r="D296" i="6"/>
  <c r="H296" i="6" s="1"/>
  <c r="C296" i="6"/>
  <c r="B296" i="6"/>
  <c r="A296" i="6"/>
  <c r="B295" i="6"/>
  <c r="C294" i="6"/>
  <c r="B294" i="6"/>
  <c r="A294" i="6"/>
  <c r="G293" i="6"/>
  <c r="G292" i="6" s="1"/>
  <c r="C293" i="6"/>
  <c r="B293" i="6"/>
  <c r="I292" i="6"/>
  <c r="B292" i="6"/>
  <c r="A292" i="6"/>
  <c r="C291" i="6"/>
  <c r="B291" i="6"/>
  <c r="A291" i="6"/>
  <c r="C290" i="6"/>
  <c r="B290" i="6"/>
  <c r="A290" i="6"/>
  <c r="G289" i="6"/>
  <c r="F289" i="6"/>
  <c r="E289" i="6"/>
  <c r="D289" i="6"/>
  <c r="H289" i="6" s="1"/>
  <c r="C289" i="6"/>
  <c r="B289" i="6"/>
  <c r="A289" i="6"/>
  <c r="C288" i="6"/>
  <c r="B288" i="6"/>
  <c r="A288" i="6"/>
  <c r="C287" i="6"/>
  <c r="B287" i="6"/>
  <c r="A287" i="6"/>
  <c r="G286" i="6"/>
  <c r="F286" i="6"/>
  <c r="E286" i="6"/>
  <c r="D286" i="6"/>
  <c r="H286" i="6" s="1"/>
  <c r="C286" i="6"/>
  <c r="B286" i="6"/>
  <c r="A286" i="6"/>
  <c r="C285" i="6"/>
  <c r="B285" i="6"/>
  <c r="A285" i="6"/>
  <c r="C284" i="6"/>
  <c r="B284" i="6"/>
  <c r="A284" i="6"/>
  <c r="G283" i="6"/>
  <c r="F283" i="6"/>
  <c r="E283" i="6"/>
  <c r="D283" i="6"/>
  <c r="H283" i="6" s="1"/>
  <c r="C283" i="6"/>
  <c r="B283" i="6"/>
  <c r="A283" i="6"/>
  <c r="C282" i="6"/>
  <c r="B282" i="6"/>
  <c r="A282" i="6"/>
  <c r="C281" i="6"/>
  <c r="B281" i="6"/>
  <c r="A281" i="6"/>
  <c r="H280" i="6"/>
  <c r="G280" i="6"/>
  <c r="F280" i="6"/>
  <c r="E280" i="6"/>
  <c r="E274" i="6" s="1"/>
  <c r="D280" i="6"/>
  <c r="C280" i="6"/>
  <c r="B280" i="6"/>
  <c r="A280" i="6"/>
  <c r="C279" i="6"/>
  <c r="B279" i="6"/>
  <c r="A279" i="6"/>
  <c r="C278" i="6"/>
  <c r="B278" i="6"/>
  <c r="A278" i="6"/>
  <c r="G277" i="6"/>
  <c r="F277" i="6"/>
  <c r="E277" i="6"/>
  <c r="D277" i="6"/>
  <c r="H277" i="6" s="1"/>
  <c r="C277" i="6"/>
  <c r="B277" i="6"/>
  <c r="A277" i="6"/>
  <c r="B276" i="6"/>
  <c r="A276" i="6"/>
  <c r="B275" i="6"/>
  <c r="A275" i="6"/>
  <c r="G274" i="6"/>
  <c r="F274" i="6"/>
  <c r="D274" i="6"/>
  <c r="C274" i="6"/>
  <c r="B274" i="6"/>
  <c r="A274" i="6"/>
  <c r="G273" i="6"/>
  <c r="F273" i="6"/>
  <c r="E273" i="6"/>
  <c r="D273" i="6"/>
  <c r="H273" i="6" s="1"/>
  <c r="C273" i="6"/>
  <c r="B273" i="6"/>
  <c r="A273" i="6"/>
  <c r="G272" i="6"/>
  <c r="G269" i="6" s="1"/>
  <c r="F272" i="6"/>
  <c r="E272" i="6"/>
  <c r="D272" i="6"/>
  <c r="D269" i="6" s="1"/>
  <c r="C272" i="6"/>
  <c r="B272" i="6"/>
  <c r="A272" i="6"/>
  <c r="B271" i="6"/>
  <c r="H270" i="6"/>
  <c r="C270" i="6"/>
  <c r="B270" i="6"/>
  <c r="A270" i="6"/>
  <c r="I269" i="6"/>
  <c r="F269" i="6"/>
  <c r="E269" i="6"/>
  <c r="C269" i="6"/>
  <c r="B269" i="6"/>
  <c r="A269" i="6"/>
  <c r="G268" i="6"/>
  <c r="F268" i="6"/>
  <c r="E268" i="6"/>
  <c r="D268" i="6"/>
  <c r="C268" i="6"/>
  <c r="B268" i="6"/>
  <c r="A268" i="6"/>
  <c r="G267" i="6"/>
  <c r="F267" i="6"/>
  <c r="E267" i="6"/>
  <c r="D267" i="6"/>
  <c r="H267" i="6" s="1"/>
  <c r="C267" i="6"/>
  <c r="B267" i="6"/>
  <c r="A267" i="6"/>
  <c r="G266" i="6"/>
  <c r="F266" i="6"/>
  <c r="E266" i="6"/>
  <c r="D266" i="6"/>
  <c r="H266" i="6" s="1"/>
  <c r="C266" i="6"/>
  <c r="B266" i="6"/>
  <c r="A266" i="6"/>
  <c r="G265" i="6"/>
  <c r="F265" i="6"/>
  <c r="E265" i="6"/>
  <c r="D265" i="6"/>
  <c r="H265" i="6" s="1"/>
  <c r="C265" i="6"/>
  <c r="B265" i="6"/>
  <c r="A265" i="6"/>
  <c r="G264" i="6"/>
  <c r="F264" i="6"/>
  <c r="E264" i="6"/>
  <c r="E258" i="6" s="1"/>
  <c r="D264" i="6"/>
  <c r="C264" i="6"/>
  <c r="B264" i="6"/>
  <c r="A264" i="6"/>
  <c r="C263" i="6"/>
  <c r="B263" i="6"/>
  <c r="A263" i="6"/>
  <c r="C262" i="6"/>
  <c r="B262" i="6"/>
  <c r="A262" i="6"/>
  <c r="C261" i="6"/>
  <c r="B261" i="6"/>
  <c r="A261" i="6"/>
  <c r="C260" i="6"/>
  <c r="B260" i="6"/>
  <c r="A260" i="6"/>
  <c r="C259" i="6"/>
  <c r="B259" i="6"/>
  <c r="A259" i="6"/>
  <c r="I258" i="6"/>
  <c r="G258" i="6"/>
  <c r="F258" i="6"/>
  <c r="D258" i="6"/>
  <c r="C258" i="6"/>
  <c r="B258" i="6"/>
  <c r="A258" i="6"/>
  <c r="H257" i="6"/>
  <c r="C257" i="6"/>
  <c r="B257" i="6"/>
  <c r="A257" i="6"/>
  <c r="H256" i="6"/>
  <c r="C256" i="6"/>
  <c r="B256" i="6"/>
  <c r="A256" i="6"/>
  <c r="H255" i="6"/>
  <c r="C255" i="6"/>
  <c r="B255" i="6"/>
  <c r="A255" i="6"/>
  <c r="H254" i="6"/>
  <c r="C254" i="6"/>
  <c r="B254" i="6"/>
  <c r="A254" i="6"/>
  <c r="H253" i="6"/>
  <c r="H252" i="6" s="1"/>
  <c r="C253" i="6"/>
  <c r="B253" i="6"/>
  <c r="A253" i="6"/>
  <c r="I252" i="6"/>
  <c r="G252" i="6"/>
  <c r="F252" i="6"/>
  <c r="E252" i="6"/>
  <c r="D252" i="6"/>
  <c r="C252" i="6"/>
  <c r="B252" i="6"/>
  <c r="A252" i="6"/>
  <c r="C251" i="6"/>
  <c r="B251" i="6"/>
  <c r="A251" i="6"/>
  <c r="C250" i="6"/>
  <c r="B250" i="6"/>
  <c r="C249" i="6"/>
  <c r="B249" i="6"/>
  <c r="A249" i="6"/>
  <c r="C248" i="6"/>
  <c r="B248" i="6"/>
  <c r="A248" i="6"/>
  <c r="F246" i="6"/>
  <c r="B245" i="6"/>
  <c r="A245" i="6"/>
  <c r="G244" i="6"/>
  <c r="G243" i="6" s="1"/>
  <c r="G242" i="6" s="1"/>
  <c r="F244" i="6"/>
  <c r="F243" i="6" s="1"/>
  <c r="F242" i="6" s="1"/>
  <c r="E244" i="6"/>
  <c r="D244" i="6"/>
  <c r="C244" i="6"/>
  <c r="B244" i="6"/>
  <c r="A244" i="6"/>
  <c r="E243" i="6"/>
  <c r="E242" i="6" s="1"/>
  <c r="D243" i="6"/>
  <c r="C243" i="6"/>
  <c r="B243" i="6"/>
  <c r="A243" i="6"/>
  <c r="D242" i="6"/>
  <c r="C242" i="6"/>
  <c r="B242" i="6"/>
  <c r="A242" i="6"/>
  <c r="G241" i="6"/>
  <c r="G240" i="6" s="1"/>
  <c r="G231" i="6" s="1"/>
  <c r="F241" i="6"/>
  <c r="E241" i="6"/>
  <c r="D241" i="6"/>
  <c r="C241" i="6"/>
  <c r="B241" i="6"/>
  <c r="A241" i="6"/>
  <c r="F240" i="6"/>
  <c r="F231" i="6" s="1"/>
  <c r="E240" i="6"/>
  <c r="D240" i="6"/>
  <c r="C240" i="6"/>
  <c r="B240" i="6"/>
  <c r="A240" i="6"/>
  <c r="G239" i="6"/>
  <c r="F239" i="6"/>
  <c r="E239" i="6"/>
  <c r="D239" i="6"/>
  <c r="C239" i="6"/>
  <c r="B239" i="6"/>
  <c r="A239" i="6"/>
  <c r="G238" i="6"/>
  <c r="F238" i="6"/>
  <c r="E238" i="6"/>
  <c r="D238" i="6"/>
  <c r="H238" i="6" s="1"/>
  <c r="C238" i="6"/>
  <c r="B238" i="6"/>
  <c r="A238" i="6"/>
  <c r="G237" i="6"/>
  <c r="F237" i="6"/>
  <c r="E237" i="6"/>
  <c r="D237" i="6"/>
  <c r="C237" i="6"/>
  <c r="B237" i="6"/>
  <c r="A237" i="6"/>
  <c r="G236" i="6"/>
  <c r="F236" i="6"/>
  <c r="E236" i="6"/>
  <c r="D236" i="6"/>
  <c r="C236" i="6"/>
  <c r="B236" i="6"/>
  <c r="A236" i="6"/>
  <c r="G235" i="6"/>
  <c r="F235" i="6"/>
  <c r="E235" i="6"/>
  <c r="E234" i="6" s="1"/>
  <c r="D235" i="6"/>
  <c r="C235" i="6"/>
  <c r="B235" i="6"/>
  <c r="A235" i="6"/>
  <c r="D234" i="6"/>
  <c r="C234" i="6"/>
  <c r="B234" i="6"/>
  <c r="A234" i="6"/>
  <c r="D233" i="6"/>
  <c r="C233" i="6"/>
  <c r="B233" i="6"/>
  <c r="A233" i="6"/>
  <c r="D232" i="6"/>
  <c r="C232" i="6"/>
  <c r="B232" i="6"/>
  <c r="A232" i="6"/>
  <c r="E231" i="6"/>
  <c r="D231" i="6"/>
  <c r="C231" i="6"/>
  <c r="B231" i="6"/>
  <c r="A231" i="6"/>
  <c r="I230" i="6"/>
  <c r="D230" i="6"/>
  <c r="C230" i="6"/>
  <c r="B230" i="6"/>
  <c r="A230" i="6"/>
  <c r="G228" i="6"/>
  <c r="E228" i="6"/>
  <c r="H228" i="6" s="1"/>
  <c r="D228" i="6"/>
  <c r="C228" i="6"/>
  <c r="B228" i="6"/>
  <c r="A228" i="6"/>
  <c r="G227" i="6"/>
  <c r="F227" i="6"/>
  <c r="E227" i="6"/>
  <c r="D227" i="6"/>
  <c r="C227" i="6"/>
  <c r="B227" i="6"/>
  <c r="A227" i="6"/>
  <c r="G226" i="6"/>
  <c r="F226" i="6"/>
  <c r="E226" i="6"/>
  <c r="D226" i="6"/>
  <c r="C226" i="6"/>
  <c r="B226" i="6"/>
  <c r="A226" i="6"/>
  <c r="G225" i="6"/>
  <c r="F225" i="6"/>
  <c r="E225" i="6"/>
  <c r="D225" i="6"/>
  <c r="H225" i="6" s="1"/>
  <c r="C225" i="6"/>
  <c r="B225" i="6"/>
  <c r="A225" i="6"/>
  <c r="G224" i="6"/>
  <c r="G223" i="6" s="1"/>
  <c r="F224" i="6"/>
  <c r="D224" i="6"/>
  <c r="D223" i="6" s="1"/>
  <c r="C224" i="6"/>
  <c r="B224" i="6"/>
  <c r="A224" i="6"/>
  <c r="F223" i="6"/>
  <c r="C223" i="6"/>
  <c r="B223" i="6"/>
  <c r="A223" i="6"/>
  <c r="H221" i="6"/>
  <c r="G221" i="6"/>
  <c r="F221" i="6"/>
  <c r="E221" i="6"/>
  <c r="D221" i="6"/>
  <c r="C221" i="6"/>
  <c r="B221" i="6"/>
  <c r="A221" i="6"/>
  <c r="G220" i="6"/>
  <c r="E220" i="6"/>
  <c r="D220" i="6"/>
  <c r="C220" i="6"/>
  <c r="B220" i="6"/>
  <c r="F219" i="6"/>
  <c r="E219" i="6"/>
  <c r="D219" i="6"/>
  <c r="D218" i="6" s="1"/>
  <c r="F218" i="6"/>
  <c r="C218" i="6"/>
  <c r="B218" i="6"/>
  <c r="A218" i="6"/>
  <c r="H217" i="6"/>
  <c r="C217" i="6"/>
  <c r="B217" i="6"/>
  <c r="A217" i="6"/>
  <c r="H216" i="6"/>
  <c r="C216" i="6"/>
  <c r="B216" i="6"/>
  <c r="A216" i="6"/>
  <c r="G215" i="6"/>
  <c r="F215" i="6"/>
  <c r="F214" i="6" s="1"/>
  <c r="E215" i="6"/>
  <c r="D215" i="6"/>
  <c r="C215" i="6"/>
  <c r="B215" i="6"/>
  <c r="A215" i="6"/>
  <c r="G214" i="6"/>
  <c r="G213" i="6" s="1"/>
  <c r="E214" i="6"/>
  <c r="D214" i="6"/>
  <c r="C214" i="6"/>
  <c r="B214" i="6"/>
  <c r="B198" i="6" s="1"/>
  <c r="E213" i="6"/>
  <c r="D213" i="6"/>
  <c r="C213" i="6"/>
  <c r="B213" i="6"/>
  <c r="A213" i="6"/>
  <c r="G211" i="6"/>
  <c r="E211" i="6"/>
  <c r="D211" i="6"/>
  <c r="H211" i="6" s="1"/>
  <c r="C211" i="6"/>
  <c r="B211" i="6"/>
  <c r="A211" i="6"/>
  <c r="H210" i="6"/>
  <c r="G210" i="6"/>
  <c r="E210" i="6"/>
  <c r="D210" i="6"/>
  <c r="C210" i="6"/>
  <c r="B210" i="6"/>
  <c r="A210" i="6"/>
  <c r="G209" i="6"/>
  <c r="H209" i="6" s="1"/>
  <c r="E209" i="6"/>
  <c r="D209" i="6"/>
  <c r="C209" i="6"/>
  <c r="B209" i="6"/>
  <c r="A209" i="6"/>
  <c r="G208" i="6"/>
  <c r="E208" i="6"/>
  <c r="D208" i="6"/>
  <c r="H208" i="6" s="1"/>
  <c r="C208" i="6"/>
  <c r="B208" i="6"/>
  <c r="A208" i="6"/>
  <c r="G207" i="6"/>
  <c r="E207" i="6"/>
  <c r="D207" i="6"/>
  <c r="H207" i="6" s="1"/>
  <c r="C207" i="6"/>
  <c r="B207" i="6"/>
  <c r="A207" i="6"/>
  <c r="H206" i="6"/>
  <c r="G206" i="6"/>
  <c r="E206" i="6"/>
  <c r="D206" i="6"/>
  <c r="C206" i="6"/>
  <c r="B206" i="6"/>
  <c r="A206" i="6"/>
  <c r="G205" i="6"/>
  <c r="H205" i="6" s="1"/>
  <c r="E205" i="6"/>
  <c r="D205" i="6"/>
  <c r="C205" i="6"/>
  <c r="B205" i="6"/>
  <c r="A205" i="6"/>
  <c r="G204" i="6"/>
  <c r="E204" i="6"/>
  <c r="D204" i="6"/>
  <c r="H204" i="6" s="1"/>
  <c r="C204" i="6"/>
  <c r="B204" i="6"/>
  <c r="A204" i="6"/>
  <c r="G203" i="6"/>
  <c r="E203" i="6"/>
  <c r="E200" i="6" s="1"/>
  <c r="E199" i="6" s="1"/>
  <c r="D203" i="6"/>
  <c r="H203" i="6" s="1"/>
  <c r="C203" i="6"/>
  <c r="B203" i="6"/>
  <c r="A203" i="6"/>
  <c r="H202" i="6"/>
  <c r="G202" i="6"/>
  <c r="E202" i="6"/>
  <c r="D202" i="6"/>
  <c r="D200" i="6" s="1"/>
  <c r="C202" i="6"/>
  <c r="B202" i="6"/>
  <c r="A202" i="6"/>
  <c r="G201" i="6"/>
  <c r="E201" i="6"/>
  <c r="D201" i="6"/>
  <c r="C201" i="6"/>
  <c r="B201" i="6"/>
  <c r="A201" i="6"/>
  <c r="F200" i="6"/>
  <c r="F196" i="6" s="1"/>
  <c r="C200" i="6"/>
  <c r="B200" i="6"/>
  <c r="A200" i="6"/>
  <c r="F199" i="6"/>
  <c r="C199" i="6"/>
  <c r="B199" i="6"/>
  <c r="A199" i="6"/>
  <c r="B197" i="6"/>
  <c r="C196" i="6"/>
  <c r="B196" i="6"/>
  <c r="I195" i="6"/>
  <c r="C195" i="6"/>
  <c r="B195" i="6"/>
  <c r="A195" i="6"/>
  <c r="G194" i="6"/>
  <c r="E194" i="6"/>
  <c r="D194" i="6"/>
  <c r="H194" i="6" s="1"/>
  <c r="C194" i="6"/>
  <c r="B194" i="6"/>
  <c r="A194" i="6"/>
  <c r="G193" i="6"/>
  <c r="F193" i="6"/>
  <c r="E193" i="6"/>
  <c r="D193" i="6"/>
  <c r="H193" i="6" s="1"/>
  <c r="C193" i="6"/>
  <c r="B193" i="6"/>
  <c r="A193" i="6"/>
  <c r="G192" i="6"/>
  <c r="G191" i="6" s="1"/>
  <c r="G190" i="6" s="1"/>
  <c r="F192" i="6"/>
  <c r="E192" i="6"/>
  <c r="D192" i="6"/>
  <c r="D191" i="6" s="1"/>
  <c r="D190" i="6" s="1"/>
  <c r="C192" i="6"/>
  <c r="B192" i="6"/>
  <c r="A192" i="6"/>
  <c r="F191" i="6"/>
  <c r="E191" i="6"/>
  <c r="E190" i="6" s="1"/>
  <c r="C191" i="6"/>
  <c r="B191" i="6"/>
  <c r="F190" i="6"/>
  <c r="C190" i="6"/>
  <c r="B190" i="6"/>
  <c r="A190" i="6"/>
  <c r="H189" i="6"/>
  <c r="H188" i="6" s="1"/>
  <c r="C189" i="6"/>
  <c r="B189" i="6"/>
  <c r="A189" i="6"/>
  <c r="I188" i="6"/>
  <c r="G188" i="6"/>
  <c r="F188" i="6"/>
  <c r="E188" i="6"/>
  <c r="D188" i="6"/>
  <c r="C188" i="6"/>
  <c r="B188" i="6"/>
  <c r="A188" i="6"/>
  <c r="H187" i="6"/>
  <c r="C187" i="6"/>
  <c r="B187" i="6"/>
  <c r="A187" i="6"/>
  <c r="H186" i="6"/>
  <c r="C186" i="6"/>
  <c r="B186" i="6"/>
  <c r="A186" i="6"/>
  <c r="H185" i="6"/>
  <c r="G185" i="6"/>
  <c r="G184" i="6" s="1"/>
  <c r="F185" i="6"/>
  <c r="F184" i="6" s="1"/>
  <c r="E185" i="6"/>
  <c r="D185" i="6"/>
  <c r="C185" i="6"/>
  <c r="B185" i="6"/>
  <c r="E184" i="6"/>
  <c r="D184" i="6"/>
  <c r="D182" i="6" s="1"/>
  <c r="C184" i="6"/>
  <c r="B184" i="6"/>
  <c r="A184" i="6"/>
  <c r="D183" i="6"/>
  <c r="C183" i="6"/>
  <c r="B183" i="6"/>
  <c r="C182" i="6"/>
  <c r="B182" i="6"/>
  <c r="A182" i="6"/>
  <c r="H181" i="6"/>
  <c r="H180" i="6" s="1"/>
  <c r="H179" i="6" s="1"/>
  <c r="C181" i="6"/>
  <c r="B181" i="6"/>
  <c r="A181" i="6"/>
  <c r="I180" i="6"/>
  <c r="I179" i="6" s="1"/>
  <c r="G180" i="6"/>
  <c r="F180" i="6"/>
  <c r="E180" i="6"/>
  <c r="E179" i="6" s="1"/>
  <c r="D180" i="6"/>
  <c r="D179" i="6" s="1"/>
  <c r="C180" i="6"/>
  <c r="B180" i="6"/>
  <c r="A180" i="6"/>
  <c r="G179" i="6"/>
  <c r="F179" i="6"/>
  <c r="C179" i="6"/>
  <c r="B179" i="6"/>
  <c r="A179" i="6"/>
  <c r="G178" i="6"/>
  <c r="F178" i="6"/>
  <c r="E178" i="6"/>
  <c r="D178" i="6"/>
  <c r="C178" i="6"/>
  <c r="B178" i="6"/>
  <c r="A178" i="6"/>
  <c r="G177" i="6"/>
  <c r="F177" i="6"/>
  <c r="F176" i="6" s="1"/>
  <c r="E177" i="6"/>
  <c r="D177" i="6"/>
  <c r="C177" i="6"/>
  <c r="B177" i="6"/>
  <c r="A177" i="6"/>
  <c r="G176" i="6"/>
  <c r="E176" i="6"/>
  <c r="D176" i="6"/>
  <c r="C176" i="6"/>
  <c r="B176" i="6"/>
  <c r="A176" i="6"/>
  <c r="G175" i="6"/>
  <c r="F175" i="6"/>
  <c r="E175" i="6"/>
  <c r="D175" i="6"/>
  <c r="H175" i="6" s="1"/>
  <c r="D174" i="6"/>
  <c r="C174" i="6"/>
  <c r="B174" i="6"/>
  <c r="A174" i="6"/>
  <c r="G173" i="6"/>
  <c r="F173" i="6"/>
  <c r="E173" i="6"/>
  <c r="D173" i="6"/>
  <c r="C173" i="6"/>
  <c r="B173" i="6"/>
  <c r="A173" i="6"/>
  <c r="C172" i="6"/>
  <c r="B172" i="6"/>
  <c r="A172" i="6"/>
  <c r="C171" i="6"/>
  <c r="B171" i="6"/>
  <c r="A171" i="6"/>
  <c r="C170" i="6"/>
  <c r="B170" i="6"/>
  <c r="A170" i="6"/>
  <c r="C169" i="6"/>
  <c r="B169" i="6"/>
  <c r="A169" i="6"/>
  <c r="G168" i="6"/>
  <c r="F168" i="6"/>
  <c r="E168" i="6"/>
  <c r="D168" i="6"/>
  <c r="C168" i="6"/>
  <c r="B168" i="6"/>
  <c r="A168" i="6"/>
  <c r="H167" i="6"/>
  <c r="C167" i="6"/>
  <c r="B167" i="6"/>
  <c r="H166" i="6"/>
  <c r="C166" i="6"/>
  <c r="B166" i="6"/>
  <c r="A166" i="6"/>
  <c r="H165" i="6"/>
  <c r="C165" i="6"/>
  <c r="B165" i="6"/>
  <c r="A165" i="6"/>
  <c r="H164" i="6"/>
  <c r="C164" i="6"/>
  <c r="B164" i="6"/>
  <c r="A164" i="6"/>
  <c r="G163" i="6"/>
  <c r="F163" i="6"/>
  <c r="E163" i="6"/>
  <c r="D163" i="6"/>
  <c r="H163" i="6" s="1"/>
  <c r="C163" i="6"/>
  <c r="B163" i="6"/>
  <c r="A163" i="6"/>
  <c r="C162" i="6"/>
  <c r="B162" i="6"/>
  <c r="A162" i="6"/>
  <c r="C161" i="6"/>
  <c r="B161" i="6"/>
  <c r="A161" i="6"/>
  <c r="C160" i="6"/>
  <c r="B160" i="6"/>
  <c r="A160" i="6"/>
  <c r="C159" i="6"/>
  <c r="B159" i="6"/>
  <c r="A159" i="6"/>
  <c r="G158" i="6"/>
  <c r="F158" i="6"/>
  <c r="E158" i="6"/>
  <c r="E157" i="6" s="1"/>
  <c r="E156" i="6" s="1"/>
  <c r="D158" i="6"/>
  <c r="H158" i="6" s="1"/>
  <c r="C158" i="6"/>
  <c r="B158" i="6"/>
  <c r="A158" i="6"/>
  <c r="I157" i="6"/>
  <c r="G157" i="6"/>
  <c r="G156" i="6" s="1"/>
  <c r="D157" i="6"/>
  <c r="C157" i="6"/>
  <c r="B157" i="6"/>
  <c r="A157" i="6"/>
  <c r="I156" i="6"/>
  <c r="D156" i="6"/>
  <c r="C156" i="6"/>
  <c r="B156" i="6"/>
  <c r="A156" i="6"/>
  <c r="C155" i="6"/>
  <c r="B155" i="6"/>
  <c r="A155" i="6"/>
  <c r="C154" i="6"/>
  <c r="B154" i="6"/>
  <c r="A154" i="6"/>
  <c r="C153" i="6"/>
  <c r="B153" i="6"/>
  <c r="A153" i="6"/>
  <c r="G152" i="6"/>
  <c r="F152" i="6"/>
  <c r="E152" i="6"/>
  <c r="E141" i="6" s="1"/>
  <c r="E140" i="6" s="1"/>
  <c r="D152" i="6"/>
  <c r="H152" i="6" s="1"/>
  <c r="C152" i="6"/>
  <c r="B152" i="6"/>
  <c r="A152" i="6"/>
  <c r="C151" i="6"/>
  <c r="B151" i="6"/>
  <c r="A151" i="6"/>
  <c r="C150" i="6"/>
  <c r="B150" i="6"/>
  <c r="A150" i="6"/>
  <c r="G149" i="6"/>
  <c r="F149" i="6"/>
  <c r="E149" i="6"/>
  <c r="D149" i="6"/>
  <c r="H149" i="6" s="1"/>
  <c r="C149" i="6"/>
  <c r="B149" i="6"/>
  <c r="A149" i="6"/>
  <c r="G148" i="6"/>
  <c r="G141" i="6" s="1"/>
  <c r="G140" i="6" s="1"/>
  <c r="F148" i="6"/>
  <c r="E148" i="6"/>
  <c r="D148" i="6"/>
  <c r="C148" i="6"/>
  <c r="B148" i="6"/>
  <c r="A148" i="6"/>
  <c r="C147" i="6"/>
  <c r="B147" i="6"/>
  <c r="A147" i="6"/>
  <c r="C146" i="6"/>
  <c r="B146" i="6"/>
  <c r="A146" i="6"/>
  <c r="C145" i="6"/>
  <c r="B145" i="6"/>
  <c r="A145" i="6"/>
  <c r="C144" i="6"/>
  <c r="B144" i="6"/>
  <c r="A144" i="6"/>
  <c r="C143" i="6"/>
  <c r="B143" i="6"/>
  <c r="A143" i="6"/>
  <c r="G142" i="6"/>
  <c r="F142" i="6"/>
  <c r="F141" i="6" s="1"/>
  <c r="F140" i="6" s="1"/>
  <c r="D142" i="6"/>
  <c r="H142" i="6" s="1"/>
  <c r="C142" i="6"/>
  <c r="B142" i="6"/>
  <c r="A142" i="6"/>
  <c r="I141" i="6"/>
  <c r="I140" i="6" s="1"/>
  <c r="C141" i="6"/>
  <c r="B141" i="6"/>
  <c r="A141" i="6"/>
  <c r="C140" i="6"/>
  <c r="B140" i="6"/>
  <c r="A140" i="6"/>
  <c r="C139" i="6"/>
  <c r="B139" i="6"/>
  <c r="A139" i="6"/>
  <c r="C138" i="6"/>
  <c r="B138" i="6"/>
  <c r="A138" i="6"/>
  <c r="C137" i="6"/>
  <c r="B137" i="6"/>
  <c r="A137" i="6"/>
  <c r="C136" i="6"/>
  <c r="B136" i="6"/>
  <c r="A136" i="6"/>
  <c r="C135" i="6"/>
  <c r="B135" i="6"/>
  <c r="A135" i="6"/>
  <c r="H134" i="6"/>
  <c r="C134" i="6"/>
  <c r="B134" i="6"/>
  <c r="A134" i="6"/>
  <c r="C133" i="6"/>
  <c r="B133" i="6"/>
  <c r="A133" i="6"/>
  <c r="G132" i="6"/>
  <c r="F132" i="6"/>
  <c r="E132" i="6"/>
  <c r="E131" i="6" s="1"/>
  <c r="E130" i="6" s="1"/>
  <c r="D132" i="6"/>
  <c r="H132" i="6" s="1"/>
  <c r="H131" i="6" s="1"/>
  <c r="H130" i="6" s="1"/>
  <c r="C132" i="6"/>
  <c r="B132" i="6"/>
  <c r="A132" i="6"/>
  <c r="I131" i="6"/>
  <c r="I130" i="6" s="1"/>
  <c r="G131" i="6"/>
  <c r="F131" i="6"/>
  <c r="F130" i="6" s="1"/>
  <c r="C131" i="6"/>
  <c r="B131" i="6"/>
  <c r="A131" i="6"/>
  <c r="G130" i="6"/>
  <c r="C130" i="6"/>
  <c r="B130" i="6"/>
  <c r="A130" i="6"/>
  <c r="C129" i="6"/>
  <c r="B129" i="6"/>
  <c r="A129" i="6"/>
  <c r="C128" i="6"/>
  <c r="B128" i="6"/>
  <c r="A128" i="6"/>
  <c r="C127" i="6"/>
  <c r="B127" i="6"/>
  <c r="A127" i="6"/>
  <c r="G126" i="6"/>
  <c r="G125" i="6" s="1"/>
  <c r="G124" i="6" s="1"/>
  <c r="F126" i="6"/>
  <c r="E126" i="6"/>
  <c r="D126" i="6"/>
  <c r="D125" i="6" s="1"/>
  <c r="D124" i="6" s="1"/>
  <c r="C126" i="6"/>
  <c r="B126" i="6"/>
  <c r="A126" i="6"/>
  <c r="I125" i="6"/>
  <c r="I124" i="6" s="1"/>
  <c r="F125" i="6"/>
  <c r="F124" i="6" s="1"/>
  <c r="E125" i="6"/>
  <c r="E124" i="6" s="1"/>
  <c r="C125" i="6"/>
  <c r="B125" i="6"/>
  <c r="A125" i="6"/>
  <c r="C124" i="6"/>
  <c r="B124" i="6"/>
  <c r="A124" i="6"/>
  <c r="I118" i="6"/>
  <c r="H118" i="6"/>
  <c r="G118" i="6"/>
  <c r="G117" i="6" s="1"/>
  <c r="F118" i="6"/>
  <c r="E118" i="6"/>
  <c r="D118" i="6"/>
  <c r="B118" i="6"/>
  <c r="A118" i="6"/>
  <c r="I117" i="6"/>
  <c r="H117" i="6"/>
  <c r="F117" i="6"/>
  <c r="E117" i="6"/>
  <c r="D117" i="6"/>
  <c r="C117" i="6"/>
  <c r="B117" i="6"/>
  <c r="A117" i="6"/>
  <c r="G116" i="6"/>
  <c r="H116" i="6" s="1"/>
  <c r="E116" i="6"/>
  <c r="D116" i="6"/>
  <c r="C116" i="6"/>
  <c r="B116" i="6"/>
  <c r="A116" i="6"/>
  <c r="G115" i="6"/>
  <c r="E115" i="6"/>
  <c r="E112" i="6" s="1"/>
  <c r="E111" i="6" s="1"/>
  <c r="D115" i="6"/>
  <c r="H115" i="6" s="1"/>
  <c r="C115" i="6"/>
  <c r="B115" i="6"/>
  <c r="A115" i="6"/>
  <c r="G114" i="6"/>
  <c r="E114" i="6"/>
  <c r="D114" i="6"/>
  <c r="H114" i="6" s="1"/>
  <c r="C114" i="6"/>
  <c r="B114" i="6"/>
  <c r="A114" i="6"/>
  <c r="H113" i="6"/>
  <c r="G113" i="6"/>
  <c r="E113" i="6"/>
  <c r="D113" i="6"/>
  <c r="C113" i="6"/>
  <c r="B113" i="6"/>
  <c r="A113" i="6"/>
  <c r="I112" i="6"/>
  <c r="I111" i="6" s="1"/>
  <c r="F112" i="6"/>
  <c r="F111" i="6" s="1"/>
  <c r="D112" i="6"/>
  <c r="D111" i="6" s="1"/>
  <c r="B112" i="6"/>
  <c r="A112" i="6"/>
  <c r="C111" i="6"/>
  <c r="B111" i="6"/>
  <c r="A111" i="6"/>
  <c r="H110" i="6"/>
  <c r="G110" i="6"/>
  <c r="F110" i="6"/>
  <c r="I109" i="6"/>
  <c r="H109" i="6"/>
  <c r="G109" i="6"/>
  <c r="F109" i="6"/>
  <c r="F108" i="6" s="1"/>
  <c r="E109" i="6"/>
  <c r="D109" i="6"/>
  <c r="B109" i="6"/>
  <c r="A109" i="6"/>
  <c r="I108" i="6"/>
  <c r="H108" i="6"/>
  <c r="G108" i="6"/>
  <c r="E108" i="6"/>
  <c r="D108" i="6"/>
  <c r="B108" i="6"/>
  <c r="A108" i="6"/>
  <c r="G107" i="6"/>
  <c r="F107" i="6"/>
  <c r="E107" i="6"/>
  <c r="D107" i="6"/>
  <c r="H107" i="6" s="1"/>
  <c r="A107" i="6"/>
  <c r="G106" i="6"/>
  <c r="E106" i="6"/>
  <c r="D106" i="6"/>
  <c r="H106" i="6" s="1"/>
  <c r="C106" i="6"/>
  <c r="B106" i="6"/>
  <c r="A106" i="6"/>
  <c r="H105" i="6"/>
  <c r="G105" i="6"/>
  <c r="E105" i="6"/>
  <c r="D105" i="6"/>
  <c r="C105" i="6"/>
  <c r="B105" i="6"/>
  <c r="A105" i="6"/>
  <c r="G104" i="6"/>
  <c r="E104" i="6"/>
  <c r="D104" i="6"/>
  <c r="C104" i="6"/>
  <c r="B104" i="6"/>
  <c r="A104" i="6"/>
  <c r="G103" i="6"/>
  <c r="E103" i="6"/>
  <c r="D103" i="6"/>
  <c r="H103" i="6" s="1"/>
  <c r="C103" i="6"/>
  <c r="B103" i="6"/>
  <c r="A103" i="6"/>
  <c r="G102" i="6"/>
  <c r="F102" i="6"/>
  <c r="E102" i="6"/>
  <c r="D102" i="6"/>
  <c r="H102" i="6" s="1"/>
  <c r="C102" i="6"/>
  <c r="B102" i="6"/>
  <c r="A102" i="6"/>
  <c r="I101" i="6"/>
  <c r="F101" i="6"/>
  <c r="F100" i="6" s="1"/>
  <c r="C101" i="6"/>
  <c r="B101" i="6"/>
  <c r="A101" i="6"/>
  <c r="I100" i="6"/>
  <c r="C100" i="6"/>
  <c r="B100" i="6"/>
  <c r="A100" i="6"/>
  <c r="G99" i="6"/>
  <c r="E99" i="6"/>
  <c r="D99" i="6"/>
  <c r="C99" i="6"/>
  <c r="B99" i="6"/>
  <c r="A99" i="6"/>
  <c r="G98" i="6"/>
  <c r="E98" i="6"/>
  <c r="E97" i="6" s="1"/>
  <c r="E96" i="6" s="1"/>
  <c r="D98" i="6"/>
  <c r="H98" i="6" s="1"/>
  <c r="C98" i="6"/>
  <c r="B98" i="6"/>
  <c r="A98" i="6"/>
  <c r="I97" i="6"/>
  <c r="F97" i="6"/>
  <c r="F96" i="6" s="1"/>
  <c r="D97" i="6"/>
  <c r="C97" i="6"/>
  <c r="B97" i="6"/>
  <c r="A97" i="6"/>
  <c r="I96" i="6"/>
  <c r="D96" i="6"/>
  <c r="C96" i="6"/>
  <c r="B96" i="6"/>
  <c r="A96" i="6"/>
  <c r="H95" i="6"/>
  <c r="C95" i="6"/>
  <c r="B95" i="6"/>
  <c r="A95" i="6"/>
  <c r="H94" i="6"/>
  <c r="C94" i="6"/>
  <c r="B94" i="6"/>
  <c r="A94" i="6"/>
  <c r="G93" i="6"/>
  <c r="G92" i="6" s="1"/>
  <c r="F93" i="6"/>
  <c r="F92" i="6" s="1"/>
  <c r="F91" i="6" s="1"/>
  <c r="F89" i="6" s="1"/>
  <c r="E93" i="6"/>
  <c r="D93" i="6"/>
  <c r="C93" i="6"/>
  <c r="B93" i="6"/>
  <c r="A93" i="6"/>
  <c r="I92" i="6"/>
  <c r="E92" i="6"/>
  <c r="D92" i="6"/>
  <c r="B92" i="6"/>
  <c r="A92" i="6"/>
  <c r="I91" i="6"/>
  <c r="E91" i="6"/>
  <c r="D91" i="6"/>
  <c r="C91" i="6"/>
  <c r="B91" i="6"/>
  <c r="A91" i="6"/>
  <c r="G90" i="6"/>
  <c r="F90" i="6"/>
  <c r="E90" i="6"/>
  <c r="D90" i="6"/>
  <c r="D89" i="6" s="1"/>
  <c r="D88" i="6" s="1"/>
  <c r="C90" i="6"/>
  <c r="B90" i="6"/>
  <c r="A90" i="6"/>
  <c r="I89" i="6"/>
  <c r="I88" i="6" s="1"/>
  <c r="E89" i="6"/>
  <c r="C89" i="6"/>
  <c r="B89" i="6"/>
  <c r="A89" i="6"/>
  <c r="F88" i="6"/>
  <c r="C88" i="6"/>
  <c r="B88" i="6"/>
  <c r="A88" i="6"/>
  <c r="B87" i="6"/>
  <c r="B86" i="6"/>
  <c r="C85" i="6"/>
  <c r="B85" i="6"/>
  <c r="A85" i="6"/>
  <c r="E83" i="6"/>
  <c r="H82" i="6"/>
  <c r="G82" i="6"/>
  <c r="F82" i="6"/>
  <c r="E82" i="6"/>
  <c r="D82" i="6"/>
  <c r="C82" i="6"/>
  <c r="B82" i="6"/>
  <c r="A82" i="6"/>
  <c r="H81" i="6"/>
  <c r="G81" i="6"/>
  <c r="F81" i="6"/>
  <c r="E81" i="6"/>
  <c r="D81" i="6"/>
  <c r="C81" i="6"/>
  <c r="B81" i="6"/>
  <c r="A81" i="6"/>
  <c r="G80" i="6"/>
  <c r="E80" i="6"/>
  <c r="D80" i="6"/>
  <c r="C80" i="6"/>
  <c r="B80" i="6"/>
  <c r="A80" i="6"/>
  <c r="F79" i="6"/>
  <c r="F78" i="6" s="1"/>
  <c r="E79" i="6"/>
  <c r="D79" i="6"/>
  <c r="C79" i="6"/>
  <c r="B79" i="6"/>
  <c r="E78" i="6"/>
  <c r="D78" i="6"/>
  <c r="C78" i="6"/>
  <c r="B78" i="6"/>
  <c r="A78" i="6"/>
  <c r="G77" i="6"/>
  <c r="F77" i="6"/>
  <c r="F76" i="6" s="1"/>
  <c r="F75" i="6" s="1"/>
  <c r="E77" i="6"/>
  <c r="E76" i="6" s="1"/>
  <c r="E75" i="6" s="1"/>
  <c r="D77" i="6"/>
  <c r="H77" i="6" s="1"/>
  <c r="C77" i="6"/>
  <c r="B77" i="6"/>
  <c r="G76" i="6"/>
  <c r="D76" i="6"/>
  <c r="H76" i="6" s="1"/>
  <c r="H75" i="6" s="1"/>
  <c r="C76" i="6"/>
  <c r="B76" i="6"/>
  <c r="G75" i="6"/>
  <c r="D75" i="6"/>
  <c r="C75" i="6"/>
  <c r="B75" i="6"/>
  <c r="A75" i="6"/>
  <c r="G74" i="6"/>
  <c r="H74" i="6" s="1"/>
  <c r="E74" i="6"/>
  <c r="D74" i="6"/>
  <c r="C74" i="6"/>
  <c r="B74" i="6"/>
  <c r="A74" i="6"/>
  <c r="G73" i="6"/>
  <c r="E73" i="6"/>
  <c r="D73" i="6"/>
  <c r="H73" i="6" s="1"/>
  <c r="C73" i="6"/>
  <c r="B73" i="6"/>
  <c r="A73" i="6"/>
  <c r="G72" i="6"/>
  <c r="E72" i="6"/>
  <c r="D72" i="6"/>
  <c r="H72" i="6" s="1"/>
  <c r="C72" i="6"/>
  <c r="B72" i="6"/>
  <c r="A72" i="6"/>
  <c r="H71" i="6"/>
  <c r="G71" i="6"/>
  <c r="E71" i="6"/>
  <c r="D71" i="6"/>
  <c r="C71" i="6"/>
  <c r="B71" i="6"/>
  <c r="A71" i="6"/>
  <c r="G70" i="6"/>
  <c r="E70" i="6"/>
  <c r="D70" i="6"/>
  <c r="C70" i="6"/>
  <c r="B70" i="6"/>
  <c r="A70" i="6"/>
  <c r="G69" i="6"/>
  <c r="F69" i="6"/>
  <c r="E69" i="6"/>
  <c r="D69" i="6"/>
  <c r="C69" i="6"/>
  <c r="A69" i="6"/>
  <c r="I68" i="6"/>
  <c r="F68" i="6"/>
  <c r="F66" i="6" s="1"/>
  <c r="F65" i="6" s="1"/>
  <c r="E68" i="6"/>
  <c r="E66" i="6" s="1"/>
  <c r="E65" i="6" s="1"/>
  <c r="C68" i="6"/>
  <c r="B68" i="6"/>
  <c r="I67" i="6"/>
  <c r="F67" i="6"/>
  <c r="C67" i="6"/>
  <c r="B67" i="6"/>
  <c r="A67" i="6"/>
  <c r="C66" i="6"/>
  <c r="B66" i="6"/>
  <c r="C65" i="6"/>
  <c r="B65" i="6"/>
  <c r="A65" i="6"/>
  <c r="G64" i="6"/>
  <c r="G63" i="6" s="1"/>
  <c r="G62" i="6" s="1"/>
  <c r="F64" i="6"/>
  <c r="F63" i="6" s="1"/>
  <c r="F62" i="6" s="1"/>
  <c r="E64" i="6"/>
  <c r="D64" i="6"/>
  <c r="C64" i="6"/>
  <c r="B64" i="6"/>
  <c r="A64" i="6"/>
  <c r="E63" i="6"/>
  <c r="E62" i="6" s="1"/>
  <c r="D63" i="6"/>
  <c r="C63" i="6"/>
  <c r="B63" i="6"/>
  <c r="D62" i="6"/>
  <c r="C62" i="6"/>
  <c r="B62" i="6"/>
  <c r="A62" i="6"/>
  <c r="H60" i="6"/>
  <c r="G60" i="6"/>
  <c r="F60" i="6"/>
  <c r="E60" i="6"/>
  <c r="D60" i="6"/>
  <c r="C60" i="6"/>
  <c r="B60" i="6"/>
  <c r="A60" i="6"/>
  <c r="G58" i="6"/>
  <c r="F58" i="6"/>
  <c r="E58" i="6"/>
  <c r="E53" i="6" s="1"/>
  <c r="D58" i="6"/>
  <c r="H58" i="6" s="1"/>
  <c r="G57" i="6"/>
  <c r="F57" i="6"/>
  <c r="E57" i="6"/>
  <c r="D57" i="6"/>
  <c r="H57" i="6" s="1"/>
  <c r="A57" i="6"/>
  <c r="H56" i="6"/>
  <c r="A56" i="6"/>
  <c r="G55" i="6"/>
  <c r="F55" i="6"/>
  <c r="E55" i="6"/>
  <c r="D55" i="6"/>
  <c r="C55" i="6"/>
  <c r="B55" i="6"/>
  <c r="A55" i="6"/>
  <c r="G54" i="6"/>
  <c r="G53" i="6" s="1"/>
  <c r="G52" i="6" s="1"/>
  <c r="F54" i="6"/>
  <c r="F53" i="6" s="1"/>
  <c r="F52" i="6" s="1"/>
  <c r="E54" i="6"/>
  <c r="D54" i="6"/>
  <c r="C54" i="6"/>
  <c r="B54" i="6"/>
  <c r="A54" i="6"/>
  <c r="D53" i="6"/>
  <c r="C53" i="6"/>
  <c r="B53" i="6"/>
  <c r="E52" i="6"/>
  <c r="D52" i="6"/>
  <c r="C52" i="6"/>
  <c r="B52" i="6"/>
  <c r="A52" i="6"/>
  <c r="G51" i="6"/>
  <c r="F51" i="6"/>
  <c r="E51" i="6"/>
  <c r="D51" i="6"/>
  <c r="H51" i="6" s="1"/>
  <c r="C51" i="6"/>
  <c r="B51" i="6"/>
  <c r="A51" i="6"/>
  <c r="G50" i="6"/>
  <c r="F50" i="6"/>
  <c r="E50" i="6"/>
  <c r="E49" i="6" s="1"/>
  <c r="D50" i="6"/>
  <c r="H50" i="6" s="1"/>
  <c r="C50" i="6"/>
  <c r="B50" i="6"/>
  <c r="A50" i="6"/>
  <c r="G49" i="6"/>
  <c r="F49" i="6"/>
  <c r="D49" i="6"/>
  <c r="C49" i="6"/>
  <c r="B49" i="6"/>
  <c r="H48" i="6"/>
  <c r="G48" i="6"/>
  <c r="D48" i="6"/>
  <c r="C48" i="6"/>
  <c r="B48" i="6"/>
  <c r="A48" i="6"/>
  <c r="G47" i="6"/>
  <c r="F47" i="6"/>
  <c r="F45" i="6" s="1"/>
  <c r="F44" i="6" s="1"/>
  <c r="E47" i="6"/>
  <c r="D47" i="6"/>
  <c r="H46" i="6"/>
  <c r="C46" i="6"/>
  <c r="B46" i="6"/>
  <c r="A46" i="6"/>
  <c r="G45" i="6"/>
  <c r="G44" i="6" s="1"/>
  <c r="E45" i="6"/>
  <c r="E44" i="6" s="1"/>
  <c r="D45" i="6"/>
  <c r="D44" i="6" s="1"/>
  <c r="C45" i="6"/>
  <c r="B45" i="6"/>
  <c r="C44" i="6"/>
  <c r="B44" i="6"/>
  <c r="A44" i="6"/>
  <c r="H43" i="6"/>
  <c r="C43" i="6"/>
  <c r="B43" i="6"/>
  <c r="A43" i="6"/>
  <c r="H42" i="6"/>
  <c r="C42" i="6"/>
  <c r="B42" i="6"/>
  <c r="A42" i="6"/>
  <c r="H41" i="6"/>
  <c r="C41" i="6"/>
  <c r="B41" i="6"/>
  <c r="A41" i="6"/>
  <c r="H40" i="6"/>
  <c r="H39" i="6" s="1"/>
  <c r="G40" i="6"/>
  <c r="G39" i="6" s="1"/>
  <c r="F40" i="6"/>
  <c r="F39" i="6" s="1"/>
  <c r="E40" i="6"/>
  <c r="D40" i="6"/>
  <c r="C40" i="6"/>
  <c r="B40" i="6"/>
  <c r="E39" i="6"/>
  <c r="D39" i="6"/>
  <c r="C39" i="6"/>
  <c r="B39" i="6"/>
  <c r="A39" i="6"/>
  <c r="G38" i="6"/>
  <c r="F38" i="6"/>
  <c r="E38" i="6"/>
  <c r="D38" i="6"/>
  <c r="H38" i="6" s="1"/>
  <c r="C38" i="6"/>
  <c r="B38" i="6"/>
  <c r="A38" i="6"/>
  <c r="G37" i="6"/>
  <c r="F37" i="6"/>
  <c r="E37" i="6"/>
  <c r="D37" i="6"/>
  <c r="C37" i="6"/>
  <c r="B37" i="6"/>
  <c r="A37" i="6"/>
  <c r="G36" i="6"/>
  <c r="F36" i="6"/>
  <c r="F35" i="6" s="1"/>
  <c r="F34" i="6" s="1"/>
  <c r="E36" i="6"/>
  <c r="E35" i="6" s="1"/>
  <c r="E34" i="6" s="1"/>
  <c r="D36" i="6"/>
  <c r="C36" i="6"/>
  <c r="B36" i="6"/>
  <c r="A36" i="6"/>
  <c r="G35" i="6"/>
  <c r="G34" i="6" s="1"/>
  <c r="D35" i="6"/>
  <c r="C35" i="6"/>
  <c r="B35" i="6"/>
  <c r="D34" i="6"/>
  <c r="C34" i="6"/>
  <c r="B34" i="6"/>
  <c r="A34" i="6"/>
  <c r="G33" i="6"/>
  <c r="E33" i="6"/>
  <c r="D33" i="6"/>
  <c r="H33" i="6" s="1"/>
  <c r="H32" i="6" s="1"/>
  <c r="H31" i="6" s="1"/>
  <c r="C33" i="6"/>
  <c r="B33" i="6"/>
  <c r="A33" i="6"/>
  <c r="I32" i="6"/>
  <c r="G32" i="6"/>
  <c r="F32" i="6"/>
  <c r="F31" i="6" s="1"/>
  <c r="E32" i="6"/>
  <c r="E31" i="6" s="1"/>
  <c r="C32" i="6"/>
  <c r="B32" i="6"/>
  <c r="G31" i="6"/>
  <c r="C31" i="6"/>
  <c r="B31" i="6"/>
  <c r="A31" i="6"/>
  <c r="C30" i="6"/>
  <c r="B30" i="6"/>
  <c r="A30" i="6"/>
  <c r="I29" i="6"/>
  <c r="I528" i="6" s="1"/>
  <c r="C29" i="6"/>
  <c r="B29" i="6"/>
  <c r="A29" i="6"/>
  <c r="C28" i="6"/>
  <c r="B28" i="6"/>
  <c r="A28" i="6"/>
  <c r="C27" i="6"/>
  <c r="B27" i="6"/>
  <c r="A27" i="6"/>
  <c r="G26" i="6"/>
  <c r="F26" i="6"/>
  <c r="E26" i="6"/>
  <c r="D26" i="6"/>
  <c r="H26" i="6" s="1"/>
  <c r="C26" i="6"/>
  <c r="B26" i="6"/>
  <c r="A26" i="6"/>
  <c r="C25" i="6"/>
  <c r="B25" i="6"/>
  <c r="A25" i="6"/>
  <c r="C24" i="6"/>
  <c r="B24" i="6"/>
  <c r="A24" i="6"/>
  <c r="G23" i="6"/>
  <c r="F23" i="6"/>
  <c r="E23" i="6"/>
  <c r="E19" i="6" s="1"/>
  <c r="D23" i="6"/>
  <c r="D19" i="6" s="1"/>
  <c r="C23" i="6"/>
  <c r="B23" i="6"/>
  <c r="A23" i="6"/>
  <c r="C22" i="6"/>
  <c r="B22" i="6"/>
  <c r="A22" i="6"/>
  <c r="C21" i="6"/>
  <c r="B21" i="6"/>
  <c r="A21" i="6"/>
  <c r="G20" i="6"/>
  <c r="G19" i="6" s="1"/>
  <c r="F20" i="6"/>
  <c r="E20" i="6"/>
  <c r="D20" i="6"/>
  <c r="C20" i="6"/>
  <c r="B20" i="6"/>
  <c r="A20" i="6"/>
  <c r="F19" i="6"/>
  <c r="C19" i="6"/>
  <c r="B19" i="6"/>
  <c r="A19" i="6"/>
  <c r="G17" i="6"/>
  <c r="F17" i="6"/>
  <c r="E17" i="6"/>
  <c r="D17" i="6"/>
  <c r="C17" i="6"/>
  <c r="B17" i="6"/>
  <c r="A17" i="6"/>
  <c r="G16" i="6"/>
  <c r="F16" i="6"/>
  <c r="F12" i="6" s="1"/>
  <c r="E16" i="6"/>
  <c r="D16" i="6"/>
  <c r="C16" i="6"/>
  <c r="B16" i="6"/>
  <c r="A16" i="6"/>
  <c r="C15" i="6"/>
  <c r="B15" i="6"/>
  <c r="A15" i="6"/>
  <c r="C14" i="6"/>
  <c r="B14" i="6"/>
  <c r="A14" i="6"/>
  <c r="G13" i="6"/>
  <c r="F13" i="6"/>
  <c r="E13" i="6"/>
  <c r="E12" i="6" s="1"/>
  <c r="E8" i="6" s="1"/>
  <c r="E7" i="6" s="1"/>
  <c r="E6" i="6" s="1"/>
  <c r="D13" i="6"/>
  <c r="D12" i="6" s="1"/>
  <c r="D8" i="6" s="1"/>
  <c r="D7" i="6" s="1"/>
  <c r="D6" i="6" s="1"/>
  <c r="C13" i="6"/>
  <c r="B13" i="6"/>
  <c r="A13" i="6"/>
  <c r="C12" i="6"/>
  <c r="B12" i="6"/>
  <c r="G11" i="6"/>
  <c r="H11" i="6" s="1"/>
  <c r="F11" i="6"/>
  <c r="E11" i="6"/>
  <c r="C11" i="6"/>
  <c r="B11" i="6"/>
  <c r="A11" i="6"/>
  <c r="G10" i="6"/>
  <c r="G9" i="6" s="1"/>
  <c r="F10" i="6"/>
  <c r="E10" i="6"/>
  <c r="D10" i="6"/>
  <c r="C10" i="6"/>
  <c r="B10" i="6"/>
  <c r="A10" i="6"/>
  <c r="F9" i="6"/>
  <c r="F8" i="6" s="1"/>
  <c r="F7" i="6" s="1"/>
  <c r="F6" i="6" s="1"/>
  <c r="E9" i="6"/>
  <c r="D9" i="6"/>
  <c r="C9" i="6"/>
  <c r="B9" i="6"/>
  <c r="C8" i="6"/>
  <c r="B8" i="6"/>
  <c r="A8" i="6"/>
  <c r="C7" i="6"/>
  <c r="B7" i="6"/>
  <c r="A7" i="6"/>
  <c r="C6" i="6"/>
  <c r="B6" i="6"/>
  <c r="A6" i="6"/>
  <c r="B4" i="6"/>
  <c r="C374" i="4"/>
  <c r="C373" i="4"/>
  <c r="C375" i="4" s="1"/>
  <c r="G372" i="4"/>
  <c r="F372" i="4"/>
  <c r="E372" i="4"/>
  <c r="D372" i="4"/>
  <c r="J372" i="4" s="1"/>
  <c r="C372" i="4"/>
  <c r="B372" i="4"/>
  <c r="A372" i="4"/>
  <c r="G371" i="4"/>
  <c r="F371" i="4"/>
  <c r="E371" i="4"/>
  <c r="D371" i="4"/>
  <c r="J371" i="4" s="1"/>
  <c r="C371" i="4"/>
  <c r="B371" i="4"/>
  <c r="A371" i="4"/>
  <c r="G370" i="4"/>
  <c r="F370" i="4"/>
  <c r="E370" i="4"/>
  <c r="D370" i="4"/>
  <c r="J370" i="4" s="1"/>
  <c r="C370" i="4"/>
  <c r="B370" i="4"/>
  <c r="A370" i="4"/>
  <c r="G369" i="4"/>
  <c r="F369" i="4"/>
  <c r="E369" i="4"/>
  <c r="D369" i="4"/>
  <c r="J369" i="4" s="1"/>
  <c r="C369" i="4"/>
  <c r="B369" i="4"/>
  <c r="A369" i="4"/>
  <c r="G368" i="4"/>
  <c r="F368" i="4"/>
  <c r="E368" i="4"/>
  <c r="D368" i="4"/>
  <c r="J368" i="4" s="1"/>
  <c r="C368" i="4"/>
  <c r="B368" i="4"/>
  <c r="A368" i="4"/>
  <c r="G367" i="4"/>
  <c r="F367" i="4"/>
  <c r="E367" i="4"/>
  <c r="D367" i="4"/>
  <c r="J367" i="4" s="1"/>
  <c r="C367" i="4"/>
  <c r="B367" i="4"/>
  <c r="A367" i="4"/>
  <c r="G366" i="4"/>
  <c r="F366" i="4"/>
  <c r="E366" i="4"/>
  <c r="D366" i="4"/>
  <c r="J366" i="4" s="1"/>
  <c r="C366" i="4"/>
  <c r="B366" i="4"/>
  <c r="A366" i="4"/>
  <c r="G365" i="4"/>
  <c r="F365" i="4"/>
  <c r="E365" i="4"/>
  <c r="D365" i="4"/>
  <c r="C365" i="4"/>
  <c r="B365" i="4"/>
  <c r="A365" i="4"/>
  <c r="G364" i="4"/>
  <c r="F364" i="4"/>
  <c r="E364" i="4"/>
  <c r="D364" i="4"/>
  <c r="C364" i="4"/>
  <c r="B364" i="4"/>
  <c r="A364" i="4"/>
  <c r="G363" i="4"/>
  <c r="F363" i="4"/>
  <c r="E363" i="4"/>
  <c r="D363" i="4"/>
  <c r="J363" i="4" s="1"/>
  <c r="C363" i="4"/>
  <c r="B363" i="4"/>
  <c r="A363" i="4"/>
  <c r="G362" i="4"/>
  <c r="G361" i="4" s="1"/>
  <c r="G358" i="4" s="1"/>
  <c r="G357" i="4" s="1"/>
  <c r="G356" i="4" s="1"/>
  <c r="F362" i="4"/>
  <c r="E362" i="4"/>
  <c r="D362" i="4"/>
  <c r="J362" i="4" s="1"/>
  <c r="C362" i="4"/>
  <c r="B362" i="4"/>
  <c r="A362" i="4"/>
  <c r="K361" i="4"/>
  <c r="I361" i="4"/>
  <c r="H361" i="4"/>
  <c r="H358" i="4" s="1"/>
  <c r="H357" i="4" s="1"/>
  <c r="H356" i="4" s="1"/>
  <c r="H355" i="4" s="1"/>
  <c r="E361" i="4"/>
  <c r="E358" i="4" s="1"/>
  <c r="E357" i="4" s="1"/>
  <c r="E356" i="4" s="1"/>
  <c r="E355" i="4" s="1"/>
  <c r="D361" i="4"/>
  <c r="D358" i="4" s="1"/>
  <c r="D357" i="4" s="1"/>
  <c r="D356" i="4" s="1"/>
  <c r="D355" i="4" s="1"/>
  <c r="C361" i="4"/>
  <c r="B361" i="4"/>
  <c r="A361" i="4"/>
  <c r="K359" i="4"/>
  <c r="B359" i="4"/>
  <c r="I358" i="4"/>
  <c r="I357" i="4" s="1"/>
  <c r="I356" i="4" s="1"/>
  <c r="I355" i="4" s="1"/>
  <c r="C358" i="4"/>
  <c r="B358" i="4"/>
  <c r="C357" i="4"/>
  <c r="B357" i="4"/>
  <c r="A357" i="4"/>
  <c r="C356" i="4"/>
  <c r="B356" i="4"/>
  <c r="A356" i="4"/>
  <c r="K355" i="4"/>
  <c r="G355" i="4"/>
  <c r="J354" i="4"/>
  <c r="B354" i="4"/>
  <c r="A354" i="4"/>
  <c r="J353" i="4"/>
  <c r="J352" i="4" s="1"/>
  <c r="J351" i="4" s="1"/>
  <c r="C353" i="4"/>
  <c r="B353" i="4"/>
  <c r="I352" i="4"/>
  <c r="I351" i="4" s="1"/>
  <c r="I326" i="4" s="1"/>
  <c r="H352" i="4"/>
  <c r="H351" i="4" s="1"/>
  <c r="H326" i="4" s="1"/>
  <c r="H295" i="4" s="1"/>
  <c r="G352" i="4"/>
  <c r="G351" i="4" s="1"/>
  <c r="G326" i="4" s="1"/>
  <c r="F352" i="4"/>
  <c r="F351" i="4" s="1"/>
  <c r="F326" i="4" s="1"/>
  <c r="E352" i="4"/>
  <c r="E351" i="4" s="1"/>
  <c r="E326" i="4" s="1"/>
  <c r="D352" i="4"/>
  <c r="D351" i="4" s="1"/>
  <c r="D326" i="4" s="1"/>
  <c r="C352" i="4"/>
  <c r="B352" i="4"/>
  <c r="B351" i="4"/>
  <c r="J349" i="4"/>
  <c r="J347" i="4" s="1"/>
  <c r="J348" i="4"/>
  <c r="I347" i="4"/>
  <c r="H347" i="4"/>
  <c r="J345" i="4"/>
  <c r="C345" i="4"/>
  <c r="B345" i="4"/>
  <c r="A345" i="4"/>
  <c r="J344" i="4"/>
  <c r="C344" i="4"/>
  <c r="B344" i="4"/>
  <c r="A344" i="4"/>
  <c r="J343" i="4"/>
  <c r="I343" i="4"/>
  <c r="I311" i="4" s="1"/>
  <c r="H343" i="4"/>
  <c r="G343" i="4"/>
  <c r="F343" i="4"/>
  <c r="E343" i="4"/>
  <c r="D343" i="4"/>
  <c r="C343" i="4"/>
  <c r="B343" i="4"/>
  <c r="A343" i="4"/>
  <c r="J342" i="4"/>
  <c r="C342" i="4"/>
  <c r="B342" i="4"/>
  <c r="A342" i="4"/>
  <c r="J341" i="4"/>
  <c r="C341" i="4"/>
  <c r="B341" i="4"/>
  <c r="A341" i="4"/>
  <c r="J340" i="4"/>
  <c r="I340" i="4"/>
  <c r="H340" i="4"/>
  <c r="G340" i="4"/>
  <c r="F340" i="4"/>
  <c r="E340" i="4"/>
  <c r="D340" i="4"/>
  <c r="C340" i="4"/>
  <c r="B340" i="4"/>
  <c r="A340" i="4"/>
  <c r="J339" i="4"/>
  <c r="C339" i="4"/>
  <c r="B339" i="4"/>
  <c r="A339" i="4"/>
  <c r="J338" i="4"/>
  <c r="J337" i="4" s="1"/>
  <c r="C338" i="4"/>
  <c r="B338" i="4"/>
  <c r="A338" i="4"/>
  <c r="I337" i="4"/>
  <c r="H337" i="4"/>
  <c r="G337" i="4"/>
  <c r="F337" i="4"/>
  <c r="E337" i="4"/>
  <c r="D337" i="4"/>
  <c r="C337" i="4"/>
  <c r="B337" i="4"/>
  <c r="A337" i="4"/>
  <c r="J336" i="4"/>
  <c r="C336" i="4"/>
  <c r="B336" i="4"/>
  <c r="A336" i="4"/>
  <c r="J335" i="4"/>
  <c r="C335" i="4"/>
  <c r="B335" i="4"/>
  <c r="A335" i="4"/>
  <c r="J334" i="4"/>
  <c r="C334" i="4"/>
  <c r="B334" i="4"/>
  <c r="A334" i="4"/>
  <c r="J333" i="4"/>
  <c r="C333" i="4"/>
  <c r="B333" i="4"/>
  <c r="A333" i="4"/>
  <c r="J332" i="4"/>
  <c r="I332" i="4"/>
  <c r="H332" i="4"/>
  <c r="G332" i="4"/>
  <c r="G331" i="4" s="1"/>
  <c r="F332" i="4"/>
  <c r="E332" i="4"/>
  <c r="D332" i="4"/>
  <c r="C332" i="4"/>
  <c r="B332" i="4"/>
  <c r="A332" i="4"/>
  <c r="K331" i="4"/>
  <c r="E331" i="4"/>
  <c r="B331" i="4"/>
  <c r="A331" i="4"/>
  <c r="J330" i="4"/>
  <c r="C330" i="4"/>
  <c r="B330" i="4"/>
  <c r="A330" i="4"/>
  <c r="J329" i="4"/>
  <c r="C329" i="4"/>
  <c r="B329" i="4"/>
  <c r="A329" i="4"/>
  <c r="J328" i="4"/>
  <c r="J327" i="4" s="1"/>
  <c r="I328" i="4"/>
  <c r="I327" i="4" s="1"/>
  <c r="H328" i="4"/>
  <c r="H327" i="4" s="1"/>
  <c r="G328" i="4"/>
  <c r="G327" i="4" s="1"/>
  <c r="F328" i="4"/>
  <c r="F327" i="4" s="1"/>
  <c r="E328" i="4"/>
  <c r="E327" i="4" s="1"/>
  <c r="E325" i="4" s="1"/>
  <c r="D328" i="4"/>
  <c r="D327" i="4" s="1"/>
  <c r="C328" i="4"/>
  <c r="B328" i="4"/>
  <c r="A328" i="4"/>
  <c r="B327" i="4"/>
  <c r="J326" i="4"/>
  <c r="B326" i="4"/>
  <c r="C324" i="4"/>
  <c r="B324" i="4"/>
  <c r="A324" i="4"/>
  <c r="C321" i="4"/>
  <c r="B321" i="4"/>
  <c r="C320" i="4"/>
  <c r="B320" i="4"/>
  <c r="J319" i="4"/>
  <c r="C319" i="4"/>
  <c r="B319" i="4"/>
  <c r="C318" i="4"/>
  <c r="B318" i="4"/>
  <c r="G317" i="4"/>
  <c r="F317" i="4"/>
  <c r="E317" i="4"/>
  <c r="D317" i="4"/>
  <c r="J317" i="4" s="1"/>
  <c r="C317" i="4"/>
  <c r="B317" i="4"/>
  <c r="A317" i="4"/>
  <c r="C316" i="4"/>
  <c r="B316" i="4"/>
  <c r="A316" i="4"/>
  <c r="J315" i="4"/>
  <c r="C315" i="4"/>
  <c r="B315" i="4"/>
  <c r="G314" i="4"/>
  <c r="F314" i="4"/>
  <c r="E314" i="4"/>
  <c r="D314" i="4"/>
  <c r="D313" i="4" s="1"/>
  <c r="C314" i="4"/>
  <c r="B314" i="4"/>
  <c r="A314" i="4"/>
  <c r="I313" i="4"/>
  <c r="H313" i="4"/>
  <c r="G313" i="4"/>
  <c r="F313" i="4"/>
  <c r="E313" i="4"/>
  <c r="C313" i="4"/>
  <c r="B313" i="4"/>
  <c r="A313" i="4"/>
  <c r="K312" i="4"/>
  <c r="H311" i="4"/>
  <c r="G311" i="4"/>
  <c r="F311" i="4"/>
  <c r="E311" i="4"/>
  <c r="D311" i="4"/>
  <c r="J311" i="4" s="1"/>
  <c r="C311" i="4"/>
  <c r="B311" i="4"/>
  <c r="A311" i="4"/>
  <c r="I310" i="4"/>
  <c r="H310" i="4"/>
  <c r="G310" i="4"/>
  <c r="F310" i="4"/>
  <c r="J310" i="4" s="1"/>
  <c r="E310" i="4"/>
  <c r="D310" i="4"/>
  <c r="C310" i="4"/>
  <c r="B310" i="4"/>
  <c r="A310" i="4"/>
  <c r="I309" i="4"/>
  <c r="H309" i="4"/>
  <c r="G309" i="4"/>
  <c r="F309" i="4"/>
  <c r="E309" i="4"/>
  <c r="D309" i="4"/>
  <c r="J309" i="4" s="1"/>
  <c r="C309" i="4"/>
  <c r="B309" i="4"/>
  <c r="A309" i="4"/>
  <c r="J308" i="4"/>
  <c r="G308" i="4"/>
  <c r="F308" i="4"/>
  <c r="E308" i="4"/>
  <c r="D308" i="4"/>
  <c r="C308" i="4"/>
  <c r="B308" i="4"/>
  <c r="A308" i="4"/>
  <c r="I307" i="4"/>
  <c r="I306" i="4" s="1"/>
  <c r="H307" i="4"/>
  <c r="H306" i="4" s="1"/>
  <c r="G307" i="4"/>
  <c r="F307" i="4"/>
  <c r="E307" i="4"/>
  <c r="E306" i="4" s="1"/>
  <c r="D307" i="4"/>
  <c r="C307" i="4"/>
  <c r="B307" i="4"/>
  <c r="A307" i="4"/>
  <c r="G306" i="4"/>
  <c r="F306" i="4"/>
  <c r="C306" i="4"/>
  <c r="B306" i="4"/>
  <c r="A306" i="4"/>
  <c r="G304" i="4"/>
  <c r="F304" i="4"/>
  <c r="E304" i="4"/>
  <c r="D304" i="4"/>
  <c r="C304" i="4"/>
  <c r="B304" i="4"/>
  <c r="A304" i="4"/>
  <c r="G303" i="4"/>
  <c r="F303" i="4"/>
  <c r="E303" i="4"/>
  <c r="C303" i="4"/>
  <c r="B303" i="4"/>
  <c r="A303" i="4"/>
  <c r="G302" i="4"/>
  <c r="F302" i="4"/>
  <c r="E302" i="4"/>
  <c r="D302" i="4"/>
  <c r="C302" i="4"/>
  <c r="B302" i="4"/>
  <c r="A302" i="4"/>
  <c r="G301" i="4"/>
  <c r="F301" i="4"/>
  <c r="E301" i="4"/>
  <c r="C301" i="4"/>
  <c r="B301" i="4"/>
  <c r="A301" i="4"/>
  <c r="G300" i="4"/>
  <c r="F300" i="4"/>
  <c r="E300" i="4"/>
  <c r="D300" i="4"/>
  <c r="C300" i="4"/>
  <c r="B300" i="4"/>
  <c r="A300" i="4"/>
  <c r="G299" i="4"/>
  <c r="F299" i="4"/>
  <c r="E299" i="4"/>
  <c r="C299" i="4"/>
  <c r="B299" i="4"/>
  <c r="A299" i="4"/>
  <c r="G298" i="4"/>
  <c r="F298" i="4"/>
  <c r="E298" i="4"/>
  <c r="D298" i="4"/>
  <c r="C298" i="4"/>
  <c r="B298" i="4"/>
  <c r="A298" i="4"/>
  <c r="G297" i="4"/>
  <c r="F297" i="4"/>
  <c r="E297" i="4"/>
  <c r="C297" i="4"/>
  <c r="B297" i="4"/>
  <c r="A297" i="4"/>
  <c r="G296" i="4"/>
  <c r="F296" i="4"/>
  <c r="E296" i="4"/>
  <c r="D296" i="4"/>
  <c r="J296" i="4" s="1"/>
  <c r="C296" i="4"/>
  <c r="B296" i="4"/>
  <c r="A296" i="4"/>
  <c r="G295" i="4"/>
  <c r="F295" i="4"/>
  <c r="F294" i="4" s="1"/>
  <c r="E295" i="4"/>
  <c r="D295" i="4"/>
  <c r="C295" i="4"/>
  <c r="B295" i="4"/>
  <c r="A295" i="4"/>
  <c r="H294" i="4"/>
  <c r="G294" i="4"/>
  <c r="E294" i="4"/>
  <c r="E293" i="4" s="1"/>
  <c r="D294" i="4"/>
  <c r="C294" i="4"/>
  <c r="B294" i="4"/>
  <c r="A294" i="4"/>
  <c r="B293" i="4"/>
  <c r="B292" i="4"/>
  <c r="B291" i="4"/>
  <c r="C290" i="4"/>
  <c r="B290" i="4"/>
  <c r="A290" i="4"/>
  <c r="C289" i="4"/>
  <c r="B289" i="4"/>
  <c r="G288" i="4"/>
  <c r="F288" i="4"/>
  <c r="E288" i="4"/>
  <c r="E287" i="4" s="1"/>
  <c r="E187" i="4" s="1"/>
  <c r="D288" i="4"/>
  <c r="D287" i="4" s="1"/>
  <c r="C288" i="4"/>
  <c r="B288" i="4"/>
  <c r="A288" i="4"/>
  <c r="I287" i="4"/>
  <c r="H287" i="4"/>
  <c r="G287" i="4"/>
  <c r="F287" i="4"/>
  <c r="C287" i="4"/>
  <c r="B287" i="4"/>
  <c r="G266" i="4"/>
  <c r="F266" i="4"/>
  <c r="F265" i="4" s="1"/>
  <c r="E266" i="4"/>
  <c r="E265" i="4" s="1"/>
  <c r="D266" i="4"/>
  <c r="C266" i="4"/>
  <c r="B266" i="4"/>
  <c r="A266" i="4"/>
  <c r="I265" i="4"/>
  <c r="H265" i="4"/>
  <c r="G265" i="4"/>
  <c r="D265" i="4"/>
  <c r="C265" i="4"/>
  <c r="B265" i="4"/>
  <c r="G264" i="4"/>
  <c r="G263" i="4" s="1"/>
  <c r="F264" i="4"/>
  <c r="F263" i="4" s="1"/>
  <c r="E264" i="4"/>
  <c r="D264" i="4"/>
  <c r="J264" i="4" s="1"/>
  <c r="C264" i="4"/>
  <c r="B264" i="4"/>
  <c r="A264" i="4"/>
  <c r="I263" i="4"/>
  <c r="H263" i="4"/>
  <c r="E263" i="4"/>
  <c r="D263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C250" i="4"/>
  <c r="B250" i="4"/>
  <c r="B249" i="4"/>
  <c r="B248" i="4"/>
  <c r="G247" i="4"/>
  <c r="F247" i="4"/>
  <c r="F246" i="4" s="1"/>
  <c r="E247" i="4"/>
  <c r="D247" i="4"/>
  <c r="C247" i="4"/>
  <c r="B247" i="4"/>
  <c r="A247" i="4"/>
  <c r="I246" i="4"/>
  <c r="H246" i="4"/>
  <c r="G246" i="4"/>
  <c r="E246" i="4"/>
  <c r="D246" i="4"/>
  <c r="C246" i="4"/>
  <c r="B246" i="4"/>
  <c r="A246" i="4"/>
  <c r="J245" i="4"/>
  <c r="J244" i="4"/>
  <c r="J242" i="4"/>
  <c r="J240" i="4"/>
  <c r="J239" i="4"/>
  <c r="I239" i="4"/>
  <c r="H239" i="4"/>
  <c r="J238" i="4"/>
  <c r="C238" i="4"/>
  <c r="B238" i="4"/>
  <c r="J237" i="4"/>
  <c r="C237" i="4"/>
  <c r="B237" i="4"/>
  <c r="G236" i="4"/>
  <c r="F236" i="4"/>
  <c r="E236" i="4"/>
  <c r="E235" i="4" s="1"/>
  <c r="D236" i="4"/>
  <c r="J236" i="4" s="1"/>
  <c r="J235" i="4" s="1"/>
  <c r="C236" i="4"/>
  <c r="B236" i="4"/>
  <c r="A236" i="4"/>
  <c r="I235" i="4"/>
  <c r="H235" i="4"/>
  <c r="G235" i="4"/>
  <c r="F235" i="4"/>
  <c r="D235" i="4"/>
  <c r="C235" i="4"/>
  <c r="B235" i="4"/>
  <c r="A235" i="4"/>
  <c r="J234" i="4"/>
  <c r="C234" i="4"/>
  <c r="B234" i="4"/>
  <c r="A234" i="4"/>
  <c r="J233" i="4"/>
  <c r="C233" i="4"/>
  <c r="B233" i="4"/>
  <c r="A233" i="4"/>
  <c r="J232" i="4"/>
  <c r="C232" i="4"/>
  <c r="B232" i="4"/>
  <c r="A232" i="4"/>
  <c r="J231" i="4"/>
  <c r="C231" i="4"/>
  <c r="B231" i="4"/>
  <c r="J230" i="4"/>
  <c r="C230" i="4"/>
  <c r="B230" i="4"/>
  <c r="A230" i="4"/>
  <c r="J229" i="4"/>
  <c r="C229" i="4"/>
  <c r="B229" i="4"/>
  <c r="J228" i="4"/>
  <c r="C228" i="4"/>
  <c r="B228" i="4"/>
  <c r="A228" i="4"/>
  <c r="J227" i="4"/>
  <c r="C227" i="4"/>
  <c r="B227" i="4"/>
  <c r="J226" i="4"/>
  <c r="C226" i="4"/>
  <c r="B226" i="4"/>
  <c r="A226" i="4"/>
  <c r="J225" i="4"/>
  <c r="C225" i="4"/>
  <c r="B225" i="4"/>
  <c r="J224" i="4"/>
  <c r="C224" i="4"/>
  <c r="B224" i="4"/>
  <c r="A224" i="4"/>
  <c r="B223" i="4"/>
  <c r="J222" i="4"/>
  <c r="C222" i="4"/>
  <c r="B222" i="4"/>
  <c r="G221" i="4"/>
  <c r="F221" i="4"/>
  <c r="E221" i="4"/>
  <c r="D221" i="4"/>
  <c r="J221" i="4" s="1"/>
  <c r="C221" i="4"/>
  <c r="B221" i="4"/>
  <c r="A221" i="4"/>
  <c r="J220" i="4"/>
  <c r="C220" i="4"/>
  <c r="B220" i="4"/>
  <c r="J219" i="4"/>
  <c r="C219" i="4"/>
  <c r="B219" i="4"/>
  <c r="A219" i="4"/>
  <c r="J218" i="4"/>
  <c r="C218" i="4"/>
  <c r="B218" i="4"/>
  <c r="J217" i="4"/>
  <c r="C217" i="4"/>
  <c r="B217" i="4"/>
  <c r="A217" i="4"/>
  <c r="J216" i="4"/>
  <c r="C216" i="4"/>
  <c r="B216" i="4"/>
  <c r="J215" i="4"/>
  <c r="C215" i="4"/>
  <c r="B215" i="4"/>
  <c r="A215" i="4"/>
  <c r="J214" i="4"/>
  <c r="C214" i="4"/>
  <c r="B214" i="4"/>
  <c r="J213" i="4"/>
  <c r="C213" i="4"/>
  <c r="B213" i="4"/>
  <c r="A213" i="4"/>
  <c r="J212" i="4"/>
  <c r="C212" i="4"/>
  <c r="B212" i="4"/>
  <c r="J211" i="4"/>
  <c r="C211" i="4"/>
  <c r="B211" i="4"/>
  <c r="A211" i="4"/>
  <c r="J210" i="4"/>
  <c r="C210" i="4"/>
  <c r="B210" i="4"/>
  <c r="J209" i="4"/>
  <c r="C209" i="4"/>
  <c r="B209" i="4"/>
  <c r="A209" i="4"/>
  <c r="J208" i="4"/>
  <c r="C208" i="4"/>
  <c r="B208" i="4"/>
  <c r="J207" i="4"/>
  <c r="C207" i="4"/>
  <c r="B207" i="4"/>
  <c r="A207" i="4"/>
  <c r="J206" i="4"/>
  <c r="C206" i="4"/>
  <c r="B206" i="4"/>
  <c r="J205" i="4"/>
  <c r="C205" i="4"/>
  <c r="B205" i="4"/>
  <c r="A205" i="4"/>
  <c r="J204" i="4"/>
  <c r="C204" i="4"/>
  <c r="B204" i="4"/>
  <c r="J203" i="4"/>
  <c r="C203" i="4"/>
  <c r="B203" i="4"/>
  <c r="J202" i="4"/>
  <c r="C202" i="4"/>
  <c r="B202" i="4"/>
  <c r="J201" i="4"/>
  <c r="C201" i="4"/>
  <c r="B201" i="4"/>
  <c r="A201" i="4"/>
  <c r="J200" i="4"/>
  <c r="C200" i="4"/>
  <c r="B200" i="4"/>
  <c r="J199" i="4"/>
  <c r="C199" i="4"/>
  <c r="B199" i="4"/>
  <c r="A199" i="4"/>
  <c r="J198" i="4"/>
  <c r="C198" i="4"/>
  <c r="B198" i="4"/>
  <c r="G197" i="4"/>
  <c r="F197" i="4"/>
  <c r="F194" i="4" s="1"/>
  <c r="E197" i="4"/>
  <c r="D197" i="4"/>
  <c r="C197" i="4"/>
  <c r="B197" i="4"/>
  <c r="A197" i="4"/>
  <c r="J196" i="4"/>
  <c r="C196" i="4"/>
  <c r="B196" i="4"/>
  <c r="G195" i="4"/>
  <c r="F195" i="4"/>
  <c r="E195" i="4"/>
  <c r="E194" i="4" s="1"/>
  <c r="D195" i="4"/>
  <c r="J195" i="4" s="1"/>
  <c r="C195" i="4"/>
  <c r="B195" i="4"/>
  <c r="A195" i="4"/>
  <c r="I194" i="4"/>
  <c r="H194" i="4"/>
  <c r="G194" i="4"/>
  <c r="C194" i="4"/>
  <c r="B194" i="4"/>
  <c r="A194" i="4"/>
  <c r="G193" i="4"/>
  <c r="F193" i="4"/>
  <c r="E193" i="4"/>
  <c r="D193" i="4"/>
  <c r="J193" i="4" s="1"/>
  <c r="C193" i="4"/>
  <c r="B193" i="4"/>
  <c r="A193" i="4"/>
  <c r="G192" i="4"/>
  <c r="F192" i="4"/>
  <c r="E192" i="4"/>
  <c r="D192" i="4"/>
  <c r="J192" i="4" s="1"/>
  <c r="C192" i="4"/>
  <c r="B192" i="4"/>
  <c r="A192" i="4"/>
  <c r="G191" i="4"/>
  <c r="F191" i="4"/>
  <c r="E191" i="4"/>
  <c r="D191" i="4"/>
  <c r="C191" i="4"/>
  <c r="B191" i="4"/>
  <c r="A191" i="4"/>
  <c r="J190" i="4"/>
  <c r="C190" i="4"/>
  <c r="B190" i="4"/>
  <c r="G189" i="4"/>
  <c r="F189" i="4"/>
  <c r="E189" i="4"/>
  <c r="D189" i="4"/>
  <c r="J189" i="4" s="1"/>
  <c r="C189" i="4"/>
  <c r="B189" i="4"/>
  <c r="A189" i="4"/>
  <c r="I188" i="4"/>
  <c r="H188" i="4"/>
  <c r="H187" i="4" s="1"/>
  <c r="H186" i="4" s="1"/>
  <c r="G188" i="4"/>
  <c r="E188" i="4"/>
  <c r="D188" i="4"/>
  <c r="C188" i="4"/>
  <c r="B188" i="4"/>
  <c r="A188" i="4"/>
  <c r="B187" i="4"/>
  <c r="C186" i="4"/>
  <c r="B186" i="4"/>
  <c r="A186" i="4"/>
  <c r="C184" i="4"/>
  <c r="B184" i="4"/>
  <c r="A184" i="4"/>
  <c r="B183" i="4"/>
  <c r="A183" i="4"/>
  <c r="C182" i="4"/>
  <c r="B182" i="4"/>
  <c r="A182" i="4"/>
  <c r="G181" i="4"/>
  <c r="F181" i="4"/>
  <c r="E181" i="4"/>
  <c r="D181" i="4"/>
  <c r="J181" i="4" s="1"/>
  <c r="C181" i="4"/>
  <c r="B181" i="4"/>
  <c r="A181" i="4"/>
  <c r="G180" i="4"/>
  <c r="F180" i="4"/>
  <c r="E180" i="4"/>
  <c r="D180" i="4"/>
  <c r="J180" i="4" s="1"/>
  <c r="C180" i="4"/>
  <c r="B180" i="4"/>
  <c r="A180" i="4"/>
  <c r="I179" i="4"/>
  <c r="H179" i="4"/>
  <c r="G179" i="4"/>
  <c r="F179" i="4"/>
  <c r="D179" i="4"/>
  <c r="C179" i="4"/>
  <c r="B179" i="4"/>
  <c r="A179" i="4"/>
  <c r="J177" i="4"/>
  <c r="J176" i="4"/>
  <c r="I176" i="4"/>
  <c r="H176" i="4"/>
  <c r="G176" i="4"/>
  <c r="G170" i="4" s="1"/>
  <c r="F176" i="4"/>
  <c r="E176" i="4"/>
  <c r="D176" i="4"/>
  <c r="J173" i="4"/>
  <c r="I173" i="4"/>
  <c r="H173" i="4"/>
  <c r="G173" i="4"/>
  <c r="F173" i="4"/>
  <c r="E173" i="4"/>
  <c r="D173" i="4"/>
  <c r="G172" i="4"/>
  <c r="F172" i="4"/>
  <c r="F171" i="4" s="1"/>
  <c r="E172" i="4"/>
  <c r="D172" i="4"/>
  <c r="J172" i="4" s="1"/>
  <c r="J171" i="4" s="1"/>
  <c r="C172" i="4"/>
  <c r="B172" i="4"/>
  <c r="A172" i="4"/>
  <c r="I171" i="4"/>
  <c r="H171" i="4"/>
  <c r="G171" i="4"/>
  <c r="E171" i="4"/>
  <c r="D171" i="4"/>
  <c r="D170" i="4" s="1"/>
  <c r="C171" i="4"/>
  <c r="B171" i="4"/>
  <c r="A171" i="4"/>
  <c r="K170" i="4"/>
  <c r="B170" i="4"/>
  <c r="A170" i="4"/>
  <c r="G169" i="4"/>
  <c r="F169" i="4"/>
  <c r="F168" i="4" s="1"/>
  <c r="E169" i="4"/>
  <c r="D169" i="4"/>
  <c r="J169" i="4" s="1"/>
  <c r="J168" i="4" s="1"/>
  <c r="C169" i="4"/>
  <c r="B169" i="4"/>
  <c r="A169" i="4"/>
  <c r="I168" i="4"/>
  <c r="H168" i="4"/>
  <c r="H164" i="4" s="1"/>
  <c r="G168" i="4"/>
  <c r="E168" i="4"/>
  <c r="D168" i="4"/>
  <c r="C168" i="4"/>
  <c r="B168" i="4"/>
  <c r="A168" i="4"/>
  <c r="G167" i="4"/>
  <c r="F167" i="4"/>
  <c r="E167" i="4"/>
  <c r="D167" i="4"/>
  <c r="J167" i="4" s="1"/>
  <c r="C167" i="4"/>
  <c r="B167" i="4"/>
  <c r="A167" i="4"/>
  <c r="G166" i="4"/>
  <c r="F166" i="4"/>
  <c r="E166" i="4"/>
  <c r="D166" i="4"/>
  <c r="D165" i="4" s="1"/>
  <c r="D164" i="4" s="1"/>
  <c r="C166" i="4"/>
  <c r="B166" i="4"/>
  <c r="A166" i="4"/>
  <c r="I165" i="4"/>
  <c r="H165" i="4"/>
  <c r="G165" i="4"/>
  <c r="F165" i="4"/>
  <c r="F164" i="4" s="1"/>
  <c r="E165" i="4"/>
  <c r="C165" i="4"/>
  <c r="B165" i="4"/>
  <c r="A165" i="4"/>
  <c r="I164" i="4"/>
  <c r="G164" i="4"/>
  <c r="E164" i="4"/>
  <c r="B164" i="4"/>
  <c r="A164" i="4"/>
  <c r="G163" i="4"/>
  <c r="G162" i="4" s="1"/>
  <c r="F163" i="4"/>
  <c r="E163" i="4"/>
  <c r="D163" i="4"/>
  <c r="C163" i="4"/>
  <c r="B163" i="4"/>
  <c r="A163" i="4"/>
  <c r="I162" i="4"/>
  <c r="I157" i="4" s="1"/>
  <c r="H162" i="4"/>
  <c r="F162" i="4"/>
  <c r="E162" i="4"/>
  <c r="D162" i="4"/>
  <c r="C162" i="4"/>
  <c r="B162" i="4"/>
  <c r="A162" i="4"/>
  <c r="G161" i="4"/>
  <c r="G160" i="4" s="1"/>
  <c r="E161" i="4"/>
  <c r="D161" i="4"/>
  <c r="C161" i="4"/>
  <c r="B161" i="4"/>
  <c r="A161" i="4"/>
  <c r="I160" i="4"/>
  <c r="H160" i="4"/>
  <c r="F160" i="4"/>
  <c r="E160" i="4"/>
  <c r="B160" i="4"/>
  <c r="A160" i="4"/>
  <c r="G159" i="4"/>
  <c r="F159" i="4"/>
  <c r="F158" i="4" s="1"/>
  <c r="E159" i="4"/>
  <c r="E158" i="4" s="1"/>
  <c r="D159" i="4"/>
  <c r="J159" i="4" s="1"/>
  <c r="J158" i="4" s="1"/>
  <c r="C159" i="4"/>
  <c r="B159" i="4"/>
  <c r="A159" i="4"/>
  <c r="I158" i="4"/>
  <c r="H158" i="4"/>
  <c r="G158" i="4"/>
  <c r="D158" i="4"/>
  <c r="C158" i="4"/>
  <c r="B158" i="4"/>
  <c r="A158" i="4"/>
  <c r="H157" i="4"/>
  <c r="E157" i="4"/>
  <c r="B157" i="4"/>
  <c r="A157" i="4"/>
  <c r="K156" i="4"/>
  <c r="K155" i="4" s="1"/>
  <c r="B156" i="4"/>
  <c r="B155" i="4"/>
  <c r="A155" i="4"/>
  <c r="J153" i="4"/>
  <c r="C153" i="4"/>
  <c r="B153" i="4"/>
  <c r="A153" i="4"/>
  <c r="J152" i="4"/>
  <c r="I152" i="4"/>
  <c r="I151" i="4" s="1"/>
  <c r="H152" i="4"/>
  <c r="G152" i="4"/>
  <c r="F152" i="4"/>
  <c r="E152" i="4"/>
  <c r="E151" i="4" s="1"/>
  <c r="D152" i="4"/>
  <c r="C152" i="4"/>
  <c r="B152" i="4"/>
  <c r="K151" i="4"/>
  <c r="J151" i="4"/>
  <c r="H151" i="4"/>
  <c r="G151" i="4"/>
  <c r="F151" i="4"/>
  <c r="D151" i="4"/>
  <c r="B151" i="4"/>
  <c r="A151" i="4"/>
  <c r="G148" i="4"/>
  <c r="F148" i="4"/>
  <c r="F145" i="4" s="1"/>
  <c r="F144" i="4" s="1"/>
  <c r="E148" i="4"/>
  <c r="D148" i="4"/>
  <c r="J148" i="4" s="1"/>
  <c r="C148" i="4"/>
  <c r="B148" i="4"/>
  <c r="A148" i="4"/>
  <c r="I147" i="4"/>
  <c r="H147" i="4"/>
  <c r="G147" i="4"/>
  <c r="F147" i="4"/>
  <c r="E147" i="4"/>
  <c r="D147" i="4"/>
  <c r="C147" i="4"/>
  <c r="B147" i="4"/>
  <c r="A147" i="4"/>
  <c r="K146" i="4"/>
  <c r="I146" i="4"/>
  <c r="G146" i="4"/>
  <c r="F146" i="4"/>
  <c r="E146" i="4"/>
  <c r="C146" i="4"/>
  <c r="B146" i="4"/>
  <c r="A146" i="4"/>
  <c r="I145" i="4"/>
  <c r="I144" i="4" s="1"/>
  <c r="G145" i="4"/>
  <c r="E145" i="4"/>
  <c r="E144" i="4" s="1"/>
  <c r="C145" i="4"/>
  <c r="B145" i="4"/>
  <c r="A145" i="4"/>
  <c r="G144" i="4"/>
  <c r="C144" i="4"/>
  <c r="B144" i="4"/>
  <c r="A144" i="4"/>
  <c r="C143" i="4"/>
  <c r="B143" i="4"/>
  <c r="A143" i="4"/>
  <c r="J142" i="4"/>
  <c r="C142" i="4"/>
  <c r="B142" i="4"/>
  <c r="A142" i="4"/>
  <c r="C141" i="4"/>
  <c r="B141" i="4"/>
  <c r="A141" i="4"/>
  <c r="J140" i="4"/>
  <c r="C140" i="4"/>
  <c r="B140" i="4"/>
  <c r="A140" i="4"/>
  <c r="C139" i="4"/>
  <c r="B139" i="4"/>
  <c r="A139" i="4"/>
  <c r="J138" i="4"/>
  <c r="C138" i="4"/>
  <c r="B138" i="4"/>
  <c r="A138" i="4"/>
  <c r="J137" i="4"/>
  <c r="I137" i="4"/>
  <c r="H137" i="4"/>
  <c r="G137" i="4"/>
  <c r="F137" i="4"/>
  <c r="E137" i="4"/>
  <c r="D137" i="4"/>
  <c r="C137" i="4"/>
  <c r="B137" i="4"/>
  <c r="C136" i="4"/>
  <c r="B136" i="4"/>
  <c r="A136" i="4"/>
  <c r="J135" i="4"/>
  <c r="C135" i="4"/>
  <c r="B135" i="4"/>
  <c r="A135" i="4"/>
  <c r="J134" i="4"/>
  <c r="J133" i="4" s="1"/>
  <c r="I134" i="4"/>
  <c r="H134" i="4"/>
  <c r="G134" i="4"/>
  <c r="F134" i="4"/>
  <c r="F133" i="4" s="1"/>
  <c r="E134" i="4"/>
  <c r="D134" i="4"/>
  <c r="C134" i="4"/>
  <c r="B134" i="4"/>
  <c r="K133" i="4"/>
  <c r="I133" i="4"/>
  <c r="H133" i="4"/>
  <c r="G133" i="4"/>
  <c r="E133" i="4"/>
  <c r="D133" i="4"/>
  <c r="B133" i="4"/>
  <c r="C132" i="4"/>
  <c r="B132" i="4"/>
  <c r="J131" i="4"/>
  <c r="G129" i="4"/>
  <c r="F129" i="4"/>
  <c r="E129" i="4"/>
  <c r="E128" i="4" s="1"/>
  <c r="E124" i="4" s="1"/>
  <c r="D129" i="4"/>
  <c r="J129" i="4" s="1"/>
  <c r="J128" i="4" s="1"/>
  <c r="C129" i="4"/>
  <c r="B129" i="4"/>
  <c r="A129" i="4"/>
  <c r="I128" i="4"/>
  <c r="H128" i="4"/>
  <c r="G128" i="4"/>
  <c r="F128" i="4"/>
  <c r="D128" i="4"/>
  <c r="C128" i="4"/>
  <c r="B128" i="4"/>
  <c r="A128" i="4"/>
  <c r="C127" i="4"/>
  <c r="B127" i="4"/>
  <c r="A127" i="4"/>
  <c r="G126" i="4"/>
  <c r="F126" i="4"/>
  <c r="F125" i="4" s="1"/>
  <c r="F124" i="4" s="1"/>
  <c r="E126" i="4"/>
  <c r="D126" i="4"/>
  <c r="C126" i="4"/>
  <c r="B126" i="4"/>
  <c r="A126" i="4"/>
  <c r="I125" i="4"/>
  <c r="H125" i="4"/>
  <c r="H124" i="4" s="1"/>
  <c r="G125" i="4"/>
  <c r="E125" i="4"/>
  <c r="D125" i="4"/>
  <c r="D124" i="4" s="1"/>
  <c r="C125" i="4"/>
  <c r="B125" i="4"/>
  <c r="A125" i="4"/>
  <c r="K124" i="4"/>
  <c r="I124" i="4"/>
  <c r="G124" i="4"/>
  <c r="B124" i="4"/>
  <c r="A124" i="4"/>
  <c r="C122" i="4"/>
  <c r="B122" i="4"/>
  <c r="A122" i="4"/>
  <c r="J121" i="4"/>
  <c r="C121" i="4"/>
  <c r="B121" i="4"/>
  <c r="A121" i="4"/>
  <c r="C120" i="4"/>
  <c r="B120" i="4"/>
  <c r="A120" i="4"/>
  <c r="J119" i="4"/>
  <c r="C119" i="4"/>
  <c r="B119" i="4"/>
  <c r="A119" i="4"/>
  <c r="C118" i="4"/>
  <c r="B118" i="4"/>
  <c r="A118" i="4"/>
  <c r="G117" i="4"/>
  <c r="G116" i="4" s="1"/>
  <c r="G115" i="4" s="1"/>
  <c r="F117" i="4"/>
  <c r="E117" i="4"/>
  <c r="D117" i="4"/>
  <c r="C117" i="4"/>
  <c r="B117" i="4"/>
  <c r="A117" i="4"/>
  <c r="F116" i="4"/>
  <c r="E116" i="4"/>
  <c r="D116" i="4"/>
  <c r="C116" i="4"/>
  <c r="B116" i="4"/>
  <c r="A116" i="4"/>
  <c r="K115" i="4"/>
  <c r="I115" i="4"/>
  <c r="H115" i="4"/>
  <c r="F115" i="4"/>
  <c r="E115" i="4"/>
  <c r="D115" i="4"/>
  <c r="B115" i="4"/>
  <c r="A115" i="4"/>
  <c r="G113" i="4"/>
  <c r="F113" i="4"/>
  <c r="E113" i="4"/>
  <c r="E112" i="4" s="1"/>
  <c r="D113" i="4"/>
  <c r="C113" i="4"/>
  <c r="B113" i="4"/>
  <c r="A113" i="4"/>
  <c r="I112" i="4"/>
  <c r="H112" i="4"/>
  <c r="G112" i="4"/>
  <c r="F112" i="4"/>
  <c r="D112" i="4"/>
  <c r="C112" i="4"/>
  <c r="B112" i="4"/>
  <c r="A112" i="4"/>
  <c r="G110" i="4"/>
  <c r="G109" i="4" s="1"/>
  <c r="F110" i="4"/>
  <c r="E110" i="4"/>
  <c r="D110" i="4"/>
  <c r="J110" i="4" s="1"/>
  <c r="J109" i="4" s="1"/>
  <c r="C110" i="4"/>
  <c r="B110" i="4"/>
  <c r="A110" i="4"/>
  <c r="I109" i="4"/>
  <c r="H109" i="4"/>
  <c r="F109" i="4"/>
  <c r="E109" i="4"/>
  <c r="D109" i="4"/>
  <c r="C109" i="4"/>
  <c r="B109" i="4"/>
  <c r="A109" i="4"/>
  <c r="C108" i="4"/>
  <c r="B108" i="4"/>
  <c r="G107" i="4"/>
  <c r="G106" i="4" s="1"/>
  <c r="F107" i="4"/>
  <c r="E107" i="4"/>
  <c r="D107" i="4"/>
  <c r="C107" i="4"/>
  <c r="B107" i="4"/>
  <c r="A107" i="4"/>
  <c r="I106" i="4"/>
  <c r="H106" i="4"/>
  <c r="F106" i="4"/>
  <c r="E106" i="4"/>
  <c r="D106" i="4"/>
  <c r="C106" i="4"/>
  <c r="B106" i="4"/>
  <c r="A106" i="4"/>
  <c r="K105" i="4"/>
  <c r="H105" i="4"/>
  <c r="H104" i="4" s="1"/>
  <c r="F105" i="4"/>
  <c r="D105" i="4"/>
  <c r="D104" i="4" s="1"/>
  <c r="B105" i="4"/>
  <c r="A105" i="4"/>
  <c r="B104" i="4"/>
  <c r="K103" i="4"/>
  <c r="B103" i="4"/>
  <c r="A103" i="4"/>
  <c r="B102" i="4"/>
  <c r="B101" i="4"/>
  <c r="B325" i="4" s="1"/>
  <c r="C100" i="4"/>
  <c r="B100" i="4"/>
  <c r="A100" i="4"/>
  <c r="G99" i="4"/>
  <c r="F99" i="4"/>
  <c r="E99" i="4"/>
  <c r="D99" i="4"/>
  <c r="J99" i="4" s="1"/>
  <c r="C99" i="4"/>
  <c r="B99" i="4"/>
  <c r="G98" i="4"/>
  <c r="F98" i="4"/>
  <c r="E98" i="4"/>
  <c r="D98" i="4"/>
  <c r="C98" i="4"/>
  <c r="B98" i="4"/>
  <c r="A98" i="4"/>
  <c r="J97" i="4"/>
  <c r="C97" i="4"/>
  <c r="B97" i="4"/>
  <c r="J96" i="4"/>
  <c r="C96" i="4"/>
  <c r="B96" i="4"/>
  <c r="A96" i="4"/>
  <c r="J95" i="4"/>
  <c r="I95" i="4"/>
  <c r="H95" i="4"/>
  <c r="G95" i="4"/>
  <c r="G87" i="4" s="1"/>
  <c r="G86" i="4" s="1"/>
  <c r="G85" i="4" s="1"/>
  <c r="G84" i="4" s="1"/>
  <c r="F95" i="4"/>
  <c r="E95" i="4"/>
  <c r="D95" i="4"/>
  <c r="C95" i="4"/>
  <c r="B95" i="4"/>
  <c r="A95" i="4"/>
  <c r="J94" i="4"/>
  <c r="C94" i="4"/>
  <c r="B94" i="4"/>
  <c r="J93" i="4"/>
  <c r="C93" i="4"/>
  <c r="B93" i="4"/>
  <c r="A93" i="4"/>
  <c r="J92" i="4"/>
  <c r="C92" i="4"/>
  <c r="B92" i="4"/>
  <c r="J91" i="4"/>
  <c r="C91" i="4"/>
  <c r="B91" i="4"/>
  <c r="A91" i="4"/>
  <c r="J90" i="4"/>
  <c r="C90" i="4"/>
  <c r="B90" i="4"/>
  <c r="J89" i="4"/>
  <c r="J88" i="4" s="1"/>
  <c r="J87" i="4" s="1"/>
  <c r="J86" i="4" s="1"/>
  <c r="J85" i="4" s="1"/>
  <c r="J84" i="4" s="1"/>
  <c r="C89" i="4"/>
  <c r="B89" i="4"/>
  <c r="A89" i="4"/>
  <c r="I88" i="4"/>
  <c r="I87" i="4" s="1"/>
  <c r="I86" i="4" s="1"/>
  <c r="I85" i="4" s="1"/>
  <c r="I84" i="4" s="1"/>
  <c r="H88" i="4"/>
  <c r="G88" i="4"/>
  <c r="F88" i="4"/>
  <c r="F87" i="4" s="1"/>
  <c r="F86" i="4" s="1"/>
  <c r="F85" i="4" s="1"/>
  <c r="E88" i="4"/>
  <c r="E87" i="4" s="1"/>
  <c r="E86" i="4" s="1"/>
  <c r="E85" i="4" s="1"/>
  <c r="E84" i="4" s="1"/>
  <c r="D88" i="4"/>
  <c r="C88" i="4"/>
  <c r="B88" i="4"/>
  <c r="H87" i="4"/>
  <c r="D87" i="4"/>
  <c r="B87" i="4"/>
  <c r="H86" i="4"/>
  <c r="D86" i="4"/>
  <c r="B86" i="4"/>
  <c r="K85" i="4"/>
  <c r="H85" i="4"/>
  <c r="H84" i="4" s="1"/>
  <c r="D85" i="4"/>
  <c r="D84" i="4" s="1"/>
  <c r="C85" i="4"/>
  <c r="B85" i="4"/>
  <c r="K84" i="4"/>
  <c r="F84" i="4"/>
  <c r="C84" i="4"/>
  <c r="B84" i="4"/>
  <c r="A84" i="4"/>
  <c r="K83" i="4"/>
  <c r="B83" i="4"/>
  <c r="A83" i="4"/>
  <c r="J82" i="4"/>
  <c r="J81" i="4"/>
  <c r="C81" i="4"/>
  <c r="B81" i="4"/>
  <c r="A81" i="4"/>
  <c r="J80" i="4"/>
  <c r="C80" i="4"/>
  <c r="B80" i="4"/>
  <c r="A80" i="4"/>
  <c r="J79" i="4"/>
  <c r="C79" i="4"/>
  <c r="B79" i="4"/>
  <c r="A79" i="4"/>
  <c r="J78" i="4"/>
  <c r="I78" i="4"/>
  <c r="H78" i="4"/>
  <c r="G78" i="4"/>
  <c r="G77" i="4" s="1"/>
  <c r="F78" i="4"/>
  <c r="E78" i="4"/>
  <c r="D78" i="4"/>
  <c r="C78" i="4"/>
  <c r="B78" i="4"/>
  <c r="A78" i="4"/>
  <c r="J77" i="4"/>
  <c r="I77" i="4"/>
  <c r="H77" i="4"/>
  <c r="F77" i="4"/>
  <c r="E77" i="4"/>
  <c r="D77" i="4"/>
  <c r="B77" i="4"/>
  <c r="C76" i="4"/>
  <c r="B76" i="4"/>
  <c r="J75" i="4"/>
  <c r="C75" i="4"/>
  <c r="B75" i="4"/>
  <c r="A75" i="4"/>
  <c r="J74" i="4"/>
  <c r="I74" i="4"/>
  <c r="I73" i="4" s="1"/>
  <c r="H74" i="4"/>
  <c r="G74" i="4"/>
  <c r="F74" i="4"/>
  <c r="E74" i="4"/>
  <c r="E73" i="4" s="1"/>
  <c r="D74" i="4"/>
  <c r="C74" i="4"/>
  <c r="B74" i="4"/>
  <c r="J73" i="4"/>
  <c r="H73" i="4"/>
  <c r="F73" i="4"/>
  <c r="D73" i="4"/>
  <c r="B73" i="4"/>
  <c r="J72" i="4"/>
  <c r="H72" i="4"/>
  <c r="H67" i="4" s="1"/>
  <c r="F72" i="4"/>
  <c r="D72" i="4"/>
  <c r="C72" i="4"/>
  <c r="B72" i="4"/>
  <c r="B71" i="4"/>
  <c r="J70" i="4"/>
  <c r="J69" i="4" s="1"/>
  <c r="J68" i="4" s="1"/>
  <c r="J67" i="4" s="1"/>
  <c r="I70" i="4"/>
  <c r="H70" i="4"/>
  <c r="G70" i="4"/>
  <c r="F70" i="4"/>
  <c r="F69" i="4" s="1"/>
  <c r="F68" i="4" s="1"/>
  <c r="F67" i="4" s="1"/>
  <c r="E70" i="4"/>
  <c r="D70" i="4"/>
  <c r="C70" i="4"/>
  <c r="B70" i="4"/>
  <c r="A70" i="4"/>
  <c r="I69" i="4"/>
  <c r="H69" i="4"/>
  <c r="H68" i="4" s="1"/>
  <c r="G69" i="4"/>
  <c r="E69" i="4"/>
  <c r="D69" i="4"/>
  <c r="D68" i="4" s="1"/>
  <c r="D67" i="4" s="1"/>
  <c r="C69" i="4"/>
  <c r="B69" i="4"/>
  <c r="I68" i="4"/>
  <c r="E68" i="4"/>
  <c r="C67" i="4"/>
  <c r="B67" i="4"/>
  <c r="B62" i="4"/>
  <c r="G61" i="4"/>
  <c r="F61" i="4"/>
  <c r="E61" i="4"/>
  <c r="D61" i="4"/>
  <c r="D58" i="4" s="1"/>
  <c r="C61" i="4"/>
  <c r="B61" i="4"/>
  <c r="A61" i="4"/>
  <c r="B60" i="4"/>
  <c r="G59" i="4"/>
  <c r="F59" i="4"/>
  <c r="E59" i="4"/>
  <c r="E58" i="4" s="1"/>
  <c r="D59" i="4"/>
  <c r="C59" i="4"/>
  <c r="B59" i="4"/>
  <c r="A59" i="4"/>
  <c r="I58" i="4"/>
  <c r="H58" i="4"/>
  <c r="G58" i="4"/>
  <c r="F58" i="4"/>
  <c r="C58" i="4"/>
  <c r="B58" i="4"/>
  <c r="A58" i="4"/>
  <c r="J57" i="4"/>
  <c r="J56" i="4"/>
  <c r="J55" i="4"/>
  <c r="B55" i="4"/>
  <c r="G54" i="4"/>
  <c r="E54" i="4"/>
  <c r="D54" i="4"/>
  <c r="J54" i="4" s="1"/>
  <c r="C54" i="4"/>
  <c r="B54" i="4"/>
  <c r="A54" i="4"/>
  <c r="J53" i="4"/>
  <c r="B53" i="4"/>
  <c r="J52" i="4"/>
  <c r="G52" i="4"/>
  <c r="E52" i="4"/>
  <c r="D52" i="4"/>
  <c r="C52" i="4"/>
  <c r="B52" i="4"/>
  <c r="A52" i="4"/>
  <c r="G51" i="4"/>
  <c r="F51" i="4"/>
  <c r="E51" i="4"/>
  <c r="C51" i="4"/>
  <c r="B51" i="4"/>
  <c r="A51" i="4"/>
  <c r="C50" i="4"/>
  <c r="B50" i="4"/>
  <c r="J49" i="4"/>
  <c r="C49" i="4"/>
  <c r="B49" i="4"/>
  <c r="A49" i="4"/>
  <c r="B48" i="4"/>
  <c r="G47" i="4"/>
  <c r="F47" i="4"/>
  <c r="F46" i="4" s="1"/>
  <c r="E47" i="4"/>
  <c r="E46" i="4" s="1"/>
  <c r="E45" i="4" s="1"/>
  <c r="D47" i="4"/>
  <c r="J47" i="4" s="1"/>
  <c r="J46" i="4" s="1"/>
  <c r="C47" i="4"/>
  <c r="B47" i="4"/>
  <c r="A47" i="4"/>
  <c r="I46" i="4"/>
  <c r="H46" i="4"/>
  <c r="H45" i="4" s="1"/>
  <c r="H44" i="4" s="1"/>
  <c r="G46" i="4"/>
  <c r="D46" i="4"/>
  <c r="C46" i="4"/>
  <c r="B46" i="4"/>
  <c r="A46" i="4"/>
  <c r="I45" i="4"/>
  <c r="I44" i="4" s="1"/>
  <c r="F45" i="4"/>
  <c r="F44" i="4" s="1"/>
  <c r="F16" i="4" s="1"/>
  <c r="B45" i="4"/>
  <c r="C44" i="4"/>
  <c r="B44" i="4"/>
  <c r="A44" i="4"/>
  <c r="G41" i="4"/>
  <c r="F41" i="4"/>
  <c r="F39" i="4" s="1"/>
  <c r="F9" i="4" s="1"/>
  <c r="E41" i="4"/>
  <c r="E39" i="4" s="1"/>
  <c r="D41" i="4"/>
  <c r="C41" i="4"/>
  <c r="B41" i="4"/>
  <c r="A41" i="4"/>
  <c r="C40" i="4"/>
  <c r="B40" i="4"/>
  <c r="A40" i="4"/>
  <c r="I39" i="4"/>
  <c r="H39" i="4"/>
  <c r="G39" i="4"/>
  <c r="D39" i="4"/>
  <c r="G37" i="4"/>
  <c r="G36" i="4" s="1"/>
  <c r="G33" i="4" s="1"/>
  <c r="E37" i="4"/>
  <c r="D37" i="4"/>
  <c r="C37" i="4"/>
  <c r="B37" i="4"/>
  <c r="A37" i="4"/>
  <c r="I36" i="4"/>
  <c r="H36" i="4"/>
  <c r="H33" i="4" s="1"/>
  <c r="F36" i="4"/>
  <c r="E36" i="4"/>
  <c r="D36" i="4"/>
  <c r="C36" i="4"/>
  <c r="B36" i="4"/>
  <c r="A36" i="4"/>
  <c r="G35" i="4"/>
  <c r="E35" i="4"/>
  <c r="D35" i="4"/>
  <c r="D34" i="4" s="1"/>
  <c r="C35" i="4"/>
  <c r="B35" i="4"/>
  <c r="A35" i="4"/>
  <c r="I34" i="4"/>
  <c r="I33" i="4" s="1"/>
  <c r="H34" i="4"/>
  <c r="G34" i="4"/>
  <c r="F34" i="4"/>
  <c r="F33" i="4" s="1"/>
  <c r="E34" i="4"/>
  <c r="C34" i="4"/>
  <c r="B34" i="4"/>
  <c r="A34" i="4"/>
  <c r="D33" i="4"/>
  <c r="C33" i="4"/>
  <c r="B33" i="4"/>
  <c r="A33" i="4"/>
  <c r="J32" i="4"/>
  <c r="J31" i="4" s="1"/>
  <c r="G32" i="4"/>
  <c r="G31" i="4" s="1"/>
  <c r="E32" i="4"/>
  <c r="D32" i="4"/>
  <c r="C32" i="4"/>
  <c r="B32" i="4"/>
  <c r="A32" i="4"/>
  <c r="I31" i="4"/>
  <c r="H31" i="4"/>
  <c r="H26" i="4" s="1"/>
  <c r="H25" i="4" s="1"/>
  <c r="H24" i="4" s="1"/>
  <c r="F31" i="4"/>
  <c r="E31" i="4"/>
  <c r="D31" i="4"/>
  <c r="C31" i="4"/>
  <c r="B31" i="4"/>
  <c r="A31" i="4"/>
  <c r="J30" i="4"/>
  <c r="J29" i="4" s="1"/>
  <c r="G30" i="4"/>
  <c r="E30" i="4"/>
  <c r="D30" i="4"/>
  <c r="D29" i="4" s="1"/>
  <c r="C30" i="4"/>
  <c r="B30" i="4"/>
  <c r="A30" i="4"/>
  <c r="I29" i="4"/>
  <c r="I26" i="4" s="1"/>
  <c r="I25" i="4" s="1"/>
  <c r="I24" i="4" s="1"/>
  <c r="H29" i="4"/>
  <c r="G29" i="4"/>
  <c r="F29" i="4"/>
  <c r="E29" i="4"/>
  <c r="C29" i="4"/>
  <c r="B29" i="4"/>
  <c r="A29" i="4"/>
  <c r="G28" i="4"/>
  <c r="E28" i="4"/>
  <c r="E27" i="4" s="1"/>
  <c r="E26" i="4" s="1"/>
  <c r="D28" i="4"/>
  <c r="C28" i="4"/>
  <c r="B28" i="4"/>
  <c r="A28" i="4"/>
  <c r="I27" i="4"/>
  <c r="H27" i="4"/>
  <c r="G27" i="4"/>
  <c r="G26" i="4" s="1"/>
  <c r="F27" i="4"/>
  <c r="F26" i="4" s="1"/>
  <c r="C27" i="4"/>
  <c r="B27" i="4"/>
  <c r="A27" i="4"/>
  <c r="C26" i="4"/>
  <c r="B26" i="4"/>
  <c r="F25" i="4"/>
  <c r="F24" i="4" s="1"/>
  <c r="C25" i="4"/>
  <c r="B25" i="4"/>
  <c r="A25" i="4"/>
  <c r="C24" i="4"/>
  <c r="B24" i="4"/>
  <c r="A24" i="4"/>
  <c r="J23" i="4"/>
  <c r="J22" i="4" s="1"/>
  <c r="G23" i="4"/>
  <c r="G22" i="4" s="1"/>
  <c r="E23" i="4"/>
  <c r="D23" i="4"/>
  <c r="C23" i="4"/>
  <c r="B23" i="4"/>
  <c r="A23" i="4"/>
  <c r="I22" i="4"/>
  <c r="H22" i="4"/>
  <c r="H19" i="4" s="1"/>
  <c r="H18" i="4" s="1"/>
  <c r="F22" i="4"/>
  <c r="E22" i="4"/>
  <c r="D22" i="4"/>
  <c r="D19" i="4" s="1"/>
  <c r="D18" i="4" s="1"/>
  <c r="C22" i="4"/>
  <c r="B22" i="4"/>
  <c r="A22" i="4"/>
  <c r="J21" i="4"/>
  <c r="J20" i="4" s="1"/>
  <c r="J19" i="4" s="1"/>
  <c r="J18" i="4" s="1"/>
  <c r="J17" i="4" s="1"/>
  <c r="G21" i="4"/>
  <c r="E21" i="4"/>
  <c r="D21" i="4"/>
  <c r="D20" i="4" s="1"/>
  <c r="C21" i="4"/>
  <c r="B21" i="4"/>
  <c r="A21" i="4"/>
  <c r="I20" i="4"/>
  <c r="I19" i="4" s="1"/>
  <c r="I18" i="4" s="1"/>
  <c r="I17" i="4" s="1"/>
  <c r="H20" i="4"/>
  <c r="G20" i="4"/>
  <c r="F20" i="4"/>
  <c r="F19" i="4" s="1"/>
  <c r="F18" i="4" s="1"/>
  <c r="E20" i="4"/>
  <c r="E19" i="4" s="1"/>
  <c r="E18" i="4" s="1"/>
  <c r="C20" i="4"/>
  <c r="B20" i="4"/>
  <c r="A20" i="4"/>
  <c r="G19" i="4"/>
  <c r="G18" i="4" s="1"/>
  <c r="B19" i="4"/>
  <c r="B18" i="4"/>
  <c r="F17" i="4"/>
  <c r="E17" i="4"/>
  <c r="C17" i="4"/>
  <c r="B17" i="4"/>
  <c r="A17" i="4"/>
  <c r="C16" i="4"/>
  <c r="B16" i="4"/>
  <c r="A16" i="4"/>
  <c r="G15" i="4"/>
  <c r="F15" i="4"/>
  <c r="E15" i="4"/>
  <c r="D15" i="4"/>
  <c r="J15" i="4" s="1"/>
  <c r="C15" i="4"/>
  <c r="B15" i="4"/>
  <c r="A15" i="4"/>
  <c r="G14" i="4"/>
  <c r="F14" i="4"/>
  <c r="F12" i="4" s="1"/>
  <c r="E14" i="4"/>
  <c r="D14" i="4"/>
  <c r="J14" i="4" s="1"/>
  <c r="J12" i="4" s="1"/>
  <c r="C14" i="4"/>
  <c r="B14" i="4"/>
  <c r="A14" i="4"/>
  <c r="C13" i="4"/>
  <c r="B13" i="4"/>
  <c r="A13" i="4"/>
  <c r="I12" i="4"/>
  <c r="H12" i="4"/>
  <c r="G12" i="4"/>
  <c r="E12" i="4"/>
  <c r="D12" i="4"/>
  <c r="D11" i="4" s="1"/>
  <c r="D10" i="4" s="1"/>
  <c r="B12" i="4"/>
  <c r="I11" i="4"/>
  <c r="H11" i="4"/>
  <c r="H10" i="4" s="1"/>
  <c r="G11" i="4"/>
  <c r="G10" i="4" s="1"/>
  <c r="E11" i="4"/>
  <c r="C11" i="4"/>
  <c r="B11" i="4"/>
  <c r="A11" i="4"/>
  <c r="I10" i="4"/>
  <c r="E10" i="4"/>
  <c r="B10" i="4"/>
  <c r="A10" i="4"/>
  <c r="K9" i="4"/>
  <c r="H9" i="4"/>
  <c r="B9" i="4"/>
  <c r="B8" i="4"/>
  <c r="B7" i="4"/>
  <c r="A7" i="4"/>
  <c r="A4" i="4"/>
  <c r="J390" i="4"/>
  <c r="M25" i="5"/>
  <c r="H25" i="5"/>
  <c r="I25" i="5" s="1"/>
  <c r="H23" i="5"/>
  <c r="I23" i="5" s="1"/>
  <c r="K22" i="5"/>
  <c r="L22" i="5" s="1"/>
  <c r="H22" i="5"/>
  <c r="I22" i="5" s="1"/>
  <c r="G22" i="5"/>
  <c r="I26" i="5" s="1"/>
  <c r="L21" i="5"/>
  <c r="I21" i="5"/>
  <c r="K20" i="5"/>
  <c r="L20" i="5" s="1"/>
  <c r="I20" i="5"/>
  <c r="H20" i="5"/>
  <c r="G20" i="5"/>
  <c r="K19" i="5"/>
  <c r="L19" i="5" s="1"/>
  <c r="H19" i="5"/>
  <c r="I19" i="5" s="1"/>
  <c r="G19" i="5"/>
  <c r="K17" i="5"/>
  <c r="H17" i="5"/>
  <c r="I17" i="5" s="1"/>
  <c r="G17" i="5"/>
  <c r="L17" i="5" s="1"/>
  <c r="L16" i="5"/>
  <c r="I16" i="5"/>
  <c r="K15" i="5"/>
  <c r="L15" i="5" s="1"/>
  <c r="H15" i="5"/>
  <c r="I15" i="5" s="1"/>
  <c r="G15" i="5"/>
  <c r="K14" i="5"/>
  <c r="H14" i="5"/>
  <c r="G14" i="5"/>
  <c r="I14" i="5" s="1"/>
  <c r="J13" i="5"/>
  <c r="K12" i="5"/>
  <c r="L12" i="5" s="1"/>
  <c r="I12" i="5"/>
  <c r="H12" i="5"/>
  <c r="G12" i="5"/>
  <c r="K11" i="5"/>
  <c r="L11" i="5" s="1"/>
  <c r="H11" i="5"/>
  <c r="I11" i="5" s="1"/>
  <c r="G11" i="5"/>
  <c r="K10" i="5"/>
  <c r="H10" i="5"/>
  <c r="I10" i="5" s="1"/>
  <c r="G10" i="5"/>
  <c r="L10" i="5" s="1"/>
  <c r="K9" i="5"/>
  <c r="L9" i="5" s="1"/>
  <c r="H9" i="5"/>
  <c r="I9" i="5" s="1"/>
  <c r="G9" i="5"/>
  <c r="J8" i="5"/>
  <c r="C5" i="5"/>
  <c r="K114" i="3"/>
  <c r="B114" i="3"/>
  <c r="C112" i="3"/>
  <c r="B112" i="3"/>
  <c r="B110" i="3"/>
  <c r="J108" i="3"/>
  <c r="G108" i="3"/>
  <c r="F108" i="3"/>
  <c r="B108" i="3"/>
  <c r="K107" i="3"/>
  <c r="J107" i="3"/>
  <c r="I107" i="3"/>
  <c r="H107" i="3"/>
  <c r="G107" i="3"/>
  <c r="F107" i="3"/>
  <c r="E107" i="3"/>
  <c r="I106" i="3"/>
  <c r="G106" i="3"/>
  <c r="E106" i="3"/>
  <c r="K106" i="3" s="1"/>
  <c r="J105" i="3"/>
  <c r="I105" i="3"/>
  <c r="H105" i="3"/>
  <c r="G105" i="3"/>
  <c r="F105" i="3"/>
  <c r="E105" i="3"/>
  <c r="D105" i="3"/>
  <c r="K105" i="3" s="1"/>
  <c r="C105" i="3"/>
  <c r="B105" i="3"/>
  <c r="A105" i="3"/>
  <c r="J104" i="3"/>
  <c r="I104" i="3"/>
  <c r="I102" i="3" s="1"/>
  <c r="H104" i="3"/>
  <c r="G104" i="3"/>
  <c r="F104" i="3"/>
  <c r="E104" i="3"/>
  <c r="E102" i="3" s="1"/>
  <c r="D104" i="3"/>
  <c r="K104" i="3" s="1"/>
  <c r="C104" i="3"/>
  <c r="B104" i="3"/>
  <c r="A104" i="3"/>
  <c r="J103" i="3"/>
  <c r="J102" i="3" s="1"/>
  <c r="I103" i="3"/>
  <c r="H103" i="3"/>
  <c r="H102" i="3" s="1"/>
  <c r="G103" i="3"/>
  <c r="F103" i="3"/>
  <c r="F102" i="3" s="1"/>
  <c r="E103" i="3"/>
  <c r="D103" i="3"/>
  <c r="K103" i="3" s="1"/>
  <c r="C103" i="3"/>
  <c r="B103" i="3"/>
  <c r="A103" i="3"/>
  <c r="G102" i="3"/>
  <c r="C102" i="3"/>
  <c r="B102" i="3"/>
  <c r="J101" i="3"/>
  <c r="I101" i="3"/>
  <c r="H101" i="3"/>
  <c r="G101" i="3"/>
  <c r="F101" i="3"/>
  <c r="E101" i="3"/>
  <c r="K101" i="3" s="1"/>
  <c r="D101" i="3"/>
  <c r="C101" i="3"/>
  <c r="B101" i="3"/>
  <c r="A101" i="3"/>
  <c r="J100" i="3"/>
  <c r="I100" i="3"/>
  <c r="H100" i="3"/>
  <c r="G100" i="3"/>
  <c r="F100" i="3"/>
  <c r="E100" i="3"/>
  <c r="D100" i="3"/>
  <c r="K100" i="3" s="1"/>
  <c r="C100" i="3"/>
  <c r="B100" i="3"/>
  <c r="A100" i="3"/>
  <c r="J99" i="3"/>
  <c r="I99" i="3"/>
  <c r="H99" i="3"/>
  <c r="G99" i="3"/>
  <c r="G96" i="3" s="1"/>
  <c r="G95" i="3" s="1"/>
  <c r="F99" i="3"/>
  <c r="E99" i="3"/>
  <c r="D99" i="3"/>
  <c r="C99" i="3"/>
  <c r="B99" i="3"/>
  <c r="A99" i="3"/>
  <c r="J98" i="3"/>
  <c r="J96" i="3" s="1"/>
  <c r="I98" i="3"/>
  <c r="H98" i="3"/>
  <c r="G98" i="3"/>
  <c r="F98" i="3"/>
  <c r="F96" i="3" s="1"/>
  <c r="E98" i="3"/>
  <c r="D98" i="3"/>
  <c r="K98" i="3" s="1"/>
  <c r="C98" i="3"/>
  <c r="B98" i="3"/>
  <c r="A98" i="3"/>
  <c r="J97" i="3"/>
  <c r="I97" i="3"/>
  <c r="I96" i="3" s="1"/>
  <c r="H97" i="3"/>
  <c r="G97" i="3"/>
  <c r="F97" i="3"/>
  <c r="E97" i="3"/>
  <c r="K97" i="3" s="1"/>
  <c r="D97" i="3"/>
  <c r="C97" i="3"/>
  <c r="B97" i="3"/>
  <c r="A97" i="3"/>
  <c r="H96" i="3"/>
  <c r="H95" i="3" s="1"/>
  <c r="D96" i="3"/>
  <c r="C96" i="3"/>
  <c r="B96" i="3"/>
  <c r="C95" i="3"/>
  <c r="B95" i="3"/>
  <c r="B111" i="3" s="1"/>
  <c r="A95" i="3"/>
  <c r="B94" i="3"/>
  <c r="C93" i="3"/>
  <c r="B93" i="3"/>
  <c r="C92" i="3"/>
  <c r="B92" i="3"/>
  <c r="B91" i="3"/>
  <c r="A91" i="3"/>
  <c r="C90" i="3"/>
  <c r="J89" i="3"/>
  <c r="I89" i="3"/>
  <c r="I88" i="3" s="1"/>
  <c r="I81" i="3" s="1"/>
  <c r="H89" i="3"/>
  <c r="G89" i="3"/>
  <c r="F89" i="3"/>
  <c r="E89" i="3"/>
  <c r="E88" i="3" s="1"/>
  <c r="E81" i="3" s="1"/>
  <c r="E109" i="3" s="1"/>
  <c r="E110" i="3" s="1"/>
  <c r="D89" i="3"/>
  <c r="K89" i="3" s="1"/>
  <c r="K88" i="3" s="1"/>
  <c r="C89" i="3"/>
  <c r="B89" i="3"/>
  <c r="A89" i="3"/>
  <c r="J88" i="3"/>
  <c r="H88" i="3"/>
  <c r="F88" i="3"/>
  <c r="D88" i="3"/>
  <c r="C88" i="3"/>
  <c r="B88" i="3"/>
  <c r="C87" i="3"/>
  <c r="J86" i="3"/>
  <c r="I86" i="3"/>
  <c r="H86" i="3"/>
  <c r="G86" i="3"/>
  <c r="F86" i="3"/>
  <c r="E86" i="3"/>
  <c r="D86" i="3"/>
  <c r="C86" i="3"/>
  <c r="B86" i="3"/>
  <c r="J85" i="3"/>
  <c r="I85" i="3"/>
  <c r="H85" i="3"/>
  <c r="H81" i="3" s="1"/>
  <c r="G85" i="3"/>
  <c r="F85" i="3"/>
  <c r="E85" i="3"/>
  <c r="D85" i="3"/>
  <c r="C85" i="3"/>
  <c r="B85" i="3"/>
  <c r="B84" i="3"/>
  <c r="J83" i="3"/>
  <c r="I83" i="3"/>
  <c r="H83" i="3"/>
  <c r="G83" i="3"/>
  <c r="G82" i="3" s="1"/>
  <c r="G81" i="3" s="1"/>
  <c r="G109" i="3" s="1"/>
  <c r="G110" i="3" s="1"/>
  <c r="F83" i="3"/>
  <c r="E83" i="3"/>
  <c r="D83" i="3"/>
  <c r="C83" i="3"/>
  <c r="B83" i="3"/>
  <c r="A83" i="3"/>
  <c r="J82" i="3"/>
  <c r="J81" i="3" s="1"/>
  <c r="J109" i="3" s="1"/>
  <c r="J110" i="3" s="1"/>
  <c r="I82" i="3"/>
  <c r="H82" i="3"/>
  <c r="F82" i="3"/>
  <c r="F81" i="3" s="1"/>
  <c r="E82" i="3"/>
  <c r="D82" i="3"/>
  <c r="B82" i="3"/>
  <c r="C81" i="3"/>
  <c r="B81" i="3"/>
  <c r="B109" i="3" s="1"/>
  <c r="A81" i="3"/>
  <c r="J80" i="3"/>
  <c r="C80" i="3"/>
  <c r="B80" i="3"/>
  <c r="K79" i="3"/>
  <c r="J79" i="3"/>
  <c r="I79" i="3"/>
  <c r="H79" i="3"/>
  <c r="F79" i="3"/>
  <c r="E79" i="3"/>
  <c r="D79" i="3"/>
  <c r="C79" i="3"/>
  <c r="B79" i="3"/>
  <c r="A79" i="3"/>
  <c r="K78" i="3"/>
  <c r="J78" i="3"/>
  <c r="I78" i="3"/>
  <c r="H78" i="3"/>
  <c r="F78" i="3"/>
  <c r="E78" i="3"/>
  <c r="D78" i="3"/>
  <c r="B78" i="3"/>
  <c r="A78" i="3"/>
  <c r="K77" i="3"/>
  <c r="J77" i="3"/>
  <c r="I77" i="3"/>
  <c r="H77" i="3"/>
  <c r="F77" i="3"/>
  <c r="E77" i="3"/>
  <c r="D77" i="3"/>
  <c r="B77" i="3"/>
  <c r="A77" i="3"/>
  <c r="K76" i="3"/>
  <c r="J76" i="3"/>
  <c r="I76" i="3"/>
  <c r="H76" i="3"/>
  <c r="F76" i="3"/>
  <c r="E76" i="3"/>
  <c r="D76" i="3"/>
  <c r="C76" i="3"/>
  <c r="B76" i="3"/>
  <c r="A76" i="3"/>
  <c r="K75" i="3"/>
  <c r="J75" i="3"/>
  <c r="I75" i="3"/>
  <c r="H75" i="3"/>
  <c r="F75" i="3"/>
  <c r="E75" i="3"/>
  <c r="D75" i="3"/>
  <c r="C75" i="3"/>
  <c r="B75" i="3"/>
  <c r="A75" i="3"/>
  <c r="K74" i="3"/>
  <c r="J74" i="3"/>
  <c r="I74" i="3"/>
  <c r="H74" i="3"/>
  <c r="F74" i="3"/>
  <c r="E74" i="3"/>
  <c r="D74" i="3"/>
  <c r="B74" i="3"/>
  <c r="A74" i="3"/>
  <c r="J72" i="3"/>
  <c r="I72" i="3"/>
  <c r="H72" i="3"/>
  <c r="H68" i="3" s="1"/>
  <c r="H67" i="3" s="1"/>
  <c r="H53" i="3" s="1"/>
  <c r="G72" i="3"/>
  <c r="F72" i="3"/>
  <c r="E72" i="3"/>
  <c r="D72" i="3"/>
  <c r="K72" i="3" s="1"/>
  <c r="C72" i="3"/>
  <c r="B72" i="3"/>
  <c r="J71" i="3"/>
  <c r="J68" i="3" s="1"/>
  <c r="J67" i="3" s="1"/>
  <c r="J53" i="3" s="1"/>
  <c r="I71" i="3"/>
  <c r="H71" i="3"/>
  <c r="G71" i="3"/>
  <c r="F71" i="3"/>
  <c r="F68" i="3" s="1"/>
  <c r="F67" i="3" s="1"/>
  <c r="F53" i="3" s="1"/>
  <c r="F51" i="3" s="1"/>
  <c r="E71" i="3"/>
  <c r="D71" i="3"/>
  <c r="C71" i="3"/>
  <c r="B71" i="3"/>
  <c r="C70" i="3"/>
  <c r="K69" i="3"/>
  <c r="J69" i="3"/>
  <c r="I69" i="3"/>
  <c r="H69" i="3"/>
  <c r="F69" i="3"/>
  <c r="E69" i="3"/>
  <c r="D69" i="3"/>
  <c r="C69" i="3"/>
  <c r="B69" i="3"/>
  <c r="I68" i="3"/>
  <c r="G68" i="3"/>
  <c r="E68" i="3"/>
  <c r="C68" i="3"/>
  <c r="B68" i="3"/>
  <c r="I67" i="3"/>
  <c r="G67" i="3"/>
  <c r="E67" i="3"/>
  <c r="B67" i="3"/>
  <c r="K66" i="3"/>
  <c r="J66" i="3"/>
  <c r="I66" i="3"/>
  <c r="I65" i="3" s="1"/>
  <c r="H66" i="3"/>
  <c r="H65" i="3" s="1"/>
  <c r="E66" i="3"/>
  <c r="K65" i="3"/>
  <c r="J65" i="3"/>
  <c r="F65" i="3"/>
  <c r="E65" i="3"/>
  <c r="D65" i="3"/>
  <c r="K64" i="3"/>
  <c r="J64" i="3"/>
  <c r="I64" i="3"/>
  <c r="H64" i="3"/>
  <c r="E64" i="3"/>
  <c r="K62" i="3"/>
  <c r="K61" i="3" s="1"/>
  <c r="I62" i="3"/>
  <c r="H62" i="3"/>
  <c r="J61" i="3"/>
  <c r="I61" i="3"/>
  <c r="H61" i="3"/>
  <c r="G61" i="3"/>
  <c r="F61" i="3"/>
  <c r="E61" i="3"/>
  <c r="D61" i="3"/>
  <c r="D63" i="3" s="1"/>
  <c r="C61" i="3"/>
  <c r="B61" i="3"/>
  <c r="A61" i="3"/>
  <c r="C60" i="3"/>
  <c r="J58" i="3"/>
  <c r="H58" i="3"/>
  <c r="J56" i="3"/>
  <c r="I56" i="3"/>
  <c r="H56" i="3"/>
  <c r="H44" i="3" s="1"/>
  <c r="F56" i="3"/>
  <c r="E56" i="3"/>
  <c r="D56" i="3"/>
  <c r="J55" i="3"/>
  <c r="J54" i="3" s="1"/>
  <c r="I55" i="3"/>
  <c r="F55" i="3"/>
  <c r="F54" i="3" s="1"/>
  <c r="E55" i="3"/>
  <c r="I54" i="3"/>
  <c r="E54" i="3"/>
  <c r="B54" i="3"/>
  <c r="I53" i="3"/>
  <c r="G53" i="3"/>
  <c r="E53" i="3"/>
  <c r="J52" i="3"/>
  <c r="I52" i="3"/>
  <c r="F52" i="3"/>
  <c r="E52" i="3"/>
  <c r="D52" i="3"/>
  <c r="B52" i="3"/>
  <c r="I51" i="3"/>
  <c r="E51" i="3"/>
  <c r="C50" i="3"/>
  <c r="B50" i="3"/>
  <c r="G49" i="3"/>
  <c r="B49" i="3"/>
  <c r="K46" i="3"/>
  <c r="K45" i="3" s="1"/>
  <c r="J46" i="3"/>
  <c r="I46" i="3"/>
  <c r="H46" i="3"/>
  <c r="F46" i="3"/>
  <c r="F45" i="3" s="1"/>
  <c r="E46" i="3"/>
  <c r="D46" i="3"/>
  <c r="C46" i="3"/>
  <c r="B46" i="3"/>
  <c r="A46" i="3"/>
  <c r="J45" i="3"/>
  <c r="I45" i="3"/>
  <c r="I44" i="3" s="1"/>
  <c r="H45" i="3"/>
  <c r="E45" i="3"/>
  <c r="D45" i="3"/>
  <c r="C45" i="3"/>
  <c r="B45" i="3"/>
  <c r="A45" i="3"/>
  <c r="J44" i="3"/>
  <c r="F44" i="3"/>
  <c r="E44" i="3"/>
  <c r="C44" i="3"/>
  <c r="B44" i="3"/>
  <c r="K43" i="3"/>
  <c r="J43" i="3"/>
  <c r="I43" i="3"/>
  <c r="H43" i="3"/>
  <c r="H42" i="3" s="1"/>
  <c r="F43" i="3"/>
  <c r="E43" i="3"/>
  <c r="D43" i="3"/>
  <c r="C43" i="3"/>
  <c r="B43" i="3"/>
  <c r="A43" i="3"/>
  <c r="K42" i="3"/>
  <c r="J42" i="3"/>
  <c r="I42" i="3"/>
  <c r="F42" i="3"/>
  <c r="E42" i="3"/>
  <c r="D42" i="3"/>
  <c r="C42" i="3"/>
  <c r="B42" i="3"/>
  <c r="A42" i="3"/>
  <c r="K41" i="3"/>
  <c r="J41" i="3"/>
  <c r="I41" i="3"/>
  <c r="H41" i="3"/>
  <c r="H40" i="3" s="1"/>
  <c r="F41" i="3"/>
  <c r="E41" i="3"/>
  <c r="D41" i="3"/>
  <c r="C41" i="3"/>
  <c r="B41" i="3"/>
  <c r="A41" i="3"/>
  <c r="K40" i="3"/>
  <c r="J40" i="3"/>
  <c r="I40" i="3"/>
  <c r="F40" i="3"/>
  <c r="E40" i="3"/>
  <c r="D40" i="3"/>
  <c r="C40" i="3"/>
  <c r="B40" i="3"/>
  <c r="A40" i="3"/>
  <c r="K39" i="3"/>
  <c r="J39" i="3"/>
  <c r="I39" i="3"/>
  <c r="H39" i="3"/>
  <c r="H38" i="3" s="1"/>
  <c r="F39" i="3"/>
  <c r="E39" i="3"/>
  <c r="D39" i="3"/>
  <c r="C39" i="3"/>
  <c r="B39" i="3"/>
  <c r="A39" i="3"/>
  <c r="K38" i="3"/>
  <c r="J38" i="3"/>
  <c r="I38" i="3"/>
  <c r="F38" i="3"/>
  <c r="E38" i="3"/>
  <c r="E37" i="3" s="1"/>
  <c r="D38" i="3"/>
  <c r="C38" i="3"/>
  <c r="B38" i="3"/>
  <c r="A38" i="3"/>
  <c r="K37" i="3"/>
  <c r="I37" i="3"/>
  <c r="H37" i="3"/>
  <c r="F37" i="3"/>
  <c r="D37" i="3"/>
  <c r="C37" i="3"/>
  <c r="B37" i="3"/>
  <c r="K36" i="3"/>
  <c r="J36" i="3"/>
  <c r="I36" i="3"/>
  <c r="I35" i="3" s="1"/>
  <c r="I28" i="3" s="1"/>
  <c r="H36" i="3"/>
  <c r="G36" i="3"/>
  <c r="F36" i="3"/>
  <c r="F35" i="3" s="1"/>
  <c r="F28" i="3" s="1"/>
  <c r="E36" i="3"/>
  <c r="E35" i="3" s="1"/>
  <c r="D36" i="3"/>
  <c r="C36" i="3"/>
  <c r="B36" i="3"/>
  <c r="A36" i="3"/>
  <c r="K35" i="3"/>
  <c r="J35" i="3"/>
  <c r="H35" i="3"/>
  <c r="D35" i="3"/>
  <c r="C35" i="3"/>
  <c r="B35" i="3"/>
  <c r="A35" i="3"/>
  <c r="K34" i="3"/>
  <c r="J34" i="3"/>
  <c r="J33" i="3" s="1"/>
  <c r="J28" i="3" s="1"/>
  <c r="I34" i="3"/>
  <c r="H34" i="3"/>
  <c r="F34" i="3"/>
  <c r="E34" i="3"/>
  <c r="E33" i="3" s="1"/>
  <c r="D34" i="3"/>
  <c r="C34" i="3"/>
  <c r="B34" i="3"/>
  <c r="A34" i="3"/>
  <c r="K33" i="3"/>
  <c r="I33" i="3"/>
  <c r="H33" i="3"/>
  <c r="F33" i="3"/>
  <c r="D33" i="3"/>
  <c r="C33" i="3"/>
  <c r="B33" i="3"/>
  <c r="A33" i="3"/>
  <c r="K32" i="3"/>
  <c r="J32" i="3"/>
  <c r="J31" i="3" s="1"/>
  <c r="I32" i="3"/>
  <c r="H32" i="3"/>
  <c r="F32" i="3"/>
  <c r="E32" i="3"/>
  <c r="E31" i="3" s="1"/>
  <c r="E28" i="3" s="1"/>
  <c r="D32" i="3"/>
  <c r="C32" i="3"/>
  <c r="B32" i="3"/>
  <c r="A32" i="3"/>
  <c r="K31" i="3"/>
  <c r="I31" i="3"/>
  <c r="H31" i="3"/>
  <c r="H28" i="3" s="1"/>
  <c r="F31" i="3"/>
  <c r="D31" i="3"/>
  <c r="C31" i="3"/>
  <c r="B31" i="3"/>
  <c r="A31" i="3"/>
  <c r="K30" i="3"/>
  <c r="J30" i="3"/>
  <c r="J29" i="3" s="1"/>
  <c r="I30" i="3"/>
  <c r="H30" i="3"/>
  <c r="F30" i="3"/>
  <c r="E30" i="3"/>
  <c r="E29" i="3" s="1"/>
  <c r="D30" i="3"/>
  <c r="C30" i="3"/>
  <c r="B30" i="3"/>
  <c r="A30" i="3"/>
  <c r="K29" i="3"/>
  <c r="I29" i="3"/>
  <c r="H29" i="3"/>
  <c r="F29" i="3"/>
  <c r="D29" i="3"/>
  <c r="C29" i="3"/>
  <c r="B29" i="3"/>
  <c r="A29" i="3"/>
  <c r="K28" i="3"/>
  <c r="D28" i="3"/>
  <c r="C28" i="3"/>
  <c r="C27" i="3"/>
  <c r="J26" i="3"/>
  <c r="I26" i="3"/>
  <c r="H26" i="3"/>
  <c r="G26" i="3"/>
  <c r="K26" i="3" s="1"/>
  <c r="K25" i="3" s="1"/>
  <c r="F26" i="3"/>
  <c r="E26" i="3"/>
  <c r="D26" i="3"/>
  <c r="C26" i="3"/>
  <c r="B26" i="3"/>
  <c r="J25" i="3"/>
  <c r="I25" i="3"/>
  <c r="H25" i="3"/>
  <c r="F25" i="3"/>
  <c r="E25" i="3"/>
  <c r="D25" i="3"/>
  <c r="C25" i="3"/>
  <c r="B25" i="3"/>
  <c r="C24" i="3"/>
  <c r="J23" i="3"/>
  <c r="I23" i="3"/>
  <c r="H23" i="3"/>
  <c r="H22" i="3" s="1"/>
  <c r="G23" i="3"/>
  <c r="K23" i="3" s="1"/>
  <c r="K22" i="3" s="1"/>
  <c r="F23" i="3"/>
  <c r="E23" i="3"/>
  <c r="D23" i="3"/>
  <c r="C23" i="3"/>
  <c r="B23" i="3"/>
  <c r="J22" i="3"/>
  <c r="I22" i="3"/>
  <c r="F22" i="3"/>
  <c r="E22" i="3"/>
  <c r="D22" i="3"/>
  <c r="C22" i="3"/>
  <c r="B22" i="3"/>
  <c r="C21" i="3"/>
  <c r="J20" i="3"/>
  <c r="I20" i="3"/>
  <c r="H20" i="3"/>
  <c r="G20" i="3"/>
  <c r="K20" i="3" s="1"/>
  <c r="F20" i="3"/>
  <c r="E20" i="3"/>
  <c r="D20" i="3"/>
  <c r="C20" i="3"/>
  <c r="B20" i="3"/>
  <c r="C19" i="3"/>
  <c r="J18" i="3"/>
  <c r="J17" i="3" s="1"/>
  <c r="I18" i="3"/>
  <c r="H18" i="3"/>
  <c r="G18" i="3"/>
  <c r="F18" i="3"/>
  <c r="E18" i="3"/>
  <c r="D18" i="3"/>
  <c r="C18" i="3"/>
  <c r="B18" i="3"/>
  <c r="I17" i="3"/>
  <c r="H17" i="3"/>
  <c r="H16" i="3" s="1"/>
  <c r="H15" i="3" s="1"/>
  <c r="H14" i="3" s="1"/>
  <c r="E17" i="3"/>
  <c r="E16" i="3" s="1"/>
  <c r="E15" i="3" s="1"/>
  <c r="E14" i="3" s="1"/>
  <c r="D17" i="3"/>
  <c r="C17" i="3"/>
  <c r="B17" i="3"/>
  <c r="J16" i="3"/>
  <c r="J15" i="3" s="1"/>
  <c r="J14" i="3" s="1"/>
  <c r="B16" i="3"/>
  <c r="C15" i="3"/>
  <c r="B15" i="3"/>
  <c r="C14" i="3"/>
  <c r="B14" i="3"/>
  <c r="J13" i="3"/>
  <c r="I13" i="3"/>
  <c r="H13" i="3"/>
  <c r="F13" i="3"/>
  <c r="E13" i="3"/>
  <c r="D13" i="3"/>
  <c r="J12" i="3"/>
  <c r="I12" i="3"/>
  <c r="H12" i="3"/>
  <c r="G12" i="3"/>
  <c r="K12" i="3" s="1"/>
  <c r="F12" i="3"/>
  <c r="E12" i="3"/>
  <c r="D12" i="3"/>
  <c r="J11" i="3"/>
  <c r="I11" i="3"/>
  <c r="H11" i="3"/>
  <c r="G11" i="3"/>
  <c r="K11" i="3" s="1"/>
  <c r="F11" i="3"/>
  <c r="E11" i="3"/>
  <c r="D11" i="3"/>
  <c r="B11" i="3"/>
  <c r="J10" i="3"/>
  <c r="I10" i="3"/>
  <c r="H10" i="3"/>
  <c r="H9" i="3" s="1"/>
  <c r="F10" i="3"/>
  <c r="E10" i="3"/>
  <c r="D10" i="3"/>
  <c r="C10" i="3"/>
  <c r="B10" i="3"/>
  <c r="J9" i="3"/>
  <c r="I9" i="3"/>
  <c r="F9" i="3"/>
  <c r="E9" i="3"/>
  <c r="E108" i="3" s="1"/>
  <c r="D9" i="3"/>
  <c r="C9" i="3"/>
  <c r="B9" i="3"/>
  <c r="J8" i="3"/>
  <c r="J7" i="3" s="1"/>
  <c r="J6" i="3" s="1"/>
  <c r="G8" i="3"/>
  <c r="F8" i="3"/>
  <c r="F7" i="3" s="1"/>
  <c r="E8" i="3"/>
  <c r="E7" i="3" s="1"/>
  <c r="C8" i="3"/>
  <c r="B8" i="3"/>
  <c r="C7" i="3"/>
  <c r="B7" i="3"/>
  <c r="G6" i="3"/>
  <c r="E6" i="3"/>
  <c r="B6" i="3"/>
  <c r="A2" i="3"/>
  <c r="H184" i="6" l="1"/>
  <c r="H183" i="6" s="1"/>
  <c r="G251" i="6"/>
  <c r="G250" i="6" s="1"/>
  <c r="G30" i="6"/>
  <c r="H112" i="6"/>
  <c r="H111" i="6" s="1"/>
  <c r="D14" i="1"/>
  <c r="AD20" i="1"/>
  <c r="M38" i="1"/>
  <c r="AD43" i="1"/>
  <c r="AD47" i="1"/>
  <c r="AD52" i="1"/>
  <c r="AD56" i="1"/>
  <c r="J20" i="1"/>
  <c r="Y20" i="1"/>
  <c r="AA20" i="1" s="1"/>
  <c r="AE20" i="1" s="1"/>
  <c r="Q24" i="1"/>
  <c r="J44" i="1"/>
  <c r="J47" i="1"/>
  <c r="Z47" i="1"/>
  <c r="Y51" i="1"/>
  <c r="Z52" i="1"/>
  <c r="Z56" i="1"/>
  <c r="Z58" i="1"/>
  <c r="W28" i="1"/>
  <c r="W13" i="1" s="1"/>
  <c r="W12" i="1" s="1"/>
  <c r="W11" i="1" s="1"/>
  <c r="M50" i="1"/>
  <c r="AC52" i="1"/>
  <c r="AB53" i="1"/>
  <c r="AC56" i="1"/>
  <c r="AB57" i="1"/>
  <c r="AB59" i="1"/>
  <c r="E14" i="1"/>
  <c r="N29" i="1"/>
  <c r="E40" i="1"/>
  <c r="AD42" i="1"/>
  <c r="G40" i="1"/>
  <c r="Z59" i="1"/>
  <c r="Y60" i="1"/>
  <c r="M61" i="1"/>
  <c r="Q61" i="1" s="1"/>
  <c r="Y17" i="1"/>
  <c r="AA17" i="1" s="1"/>
  <c r="J18" i="1"/>
  <c r="F19" i="1"/>
  <c r="J19" i="1" s="1"/>
  <c r="U28" i="1"/>
  <c r="U13" i="1" s="1"/>
  <c r="U12" i="1" s="1"/>
  <c r="U11" i="1" s="1"/>
  <c r="U9" i="1" s="1"/>
  <c r="AC29" i="1"/>
  <c r="S28" i="1"/>
  <c r="S13" i="1" s="1"/>
  <c r="S12" i="1" s="1"/>
  <c r="S11" i="1" s="1"/>
  <c r="J41" i="1"/>
  <c r="Q42" i="1"/>
  <c r="AA49" i="1"/>
  <c r="AD58" i="1"/>
  <c r="AC61" i="1"/>
  <c r="AA62" i="1"/>
  <c r="H29" i="1"/>
  <c r="AB37" i="1"/>
  <c r="Q38" i="1"/>
  <c r="Z46" i="1"/>
  <c r="AC50" i="1"/>
  <c r="AC54" i="1"/>
  <c r="AB55" i="1"/>
  <c r="J56" i="1"/>
  <c r="AD61" i="1"/>
  <c r="S10" i="1"/>
  <c r="S63" i="1" s="1"/>
  <c r="S9" i="1"/>
  <c r="W10" i="1"/>
  <c r="W63" i="1" s="1"/>
  <c r="W9" i="1"/>
  <c r="AC16" i="1"/>
  <c r="AC14" i="1" s="1"/>
  <c r="H14" i="1"/>
  <c r="AB29" i="1"/>
  <c r="AD22" i="1"/>
  <c r="M39" i="1"/>
  <c r="Q39" i="1" s="1"/>
  <c r="Y39" i="1"/>
  <c r="X13" i="1"/>
  <c r="X12" i="1" s="1"/>
  <c r="X11" i="1" s="1"/>
  <c r="X10" i="1" s="1"/>
  <c r="AE19" i="1"/>
  <c r="Q22" i="1"/>
  <c r="AB47" i="1"/>
  <c r="G45" i="1"/>
  <c r="AB45" i="1" s="1"/>
  <c r="M47" i="1"/>
  <c r="Q47" i="1" s="1"/>
  <c r="N48" i="1"/>
  <c r="AB48" i="1" s="1"/>
  <c r="AB51" i="1"/>
  <c r="AA51" i="1"/>
  <c r="M60" i="1"/>
  <c r="AE49" i="1"/>
  <c r="P14" i="1"/>
  <c r="G29" i="1"/>
  <c r="G28" i="1" s="1"/>
  <c r="G14" i="1"/>
  <c r="AB17" i="1"/>
  <c r="AE17" i="1" s="1"/>
  <c r="AD24" i="1"/>
  <c r="AD26" i="1"/>
  <c r="J27" i="1"/>
  <c r="Z31" i="1"/>
  <c r="L29" i="1"/>
  <c r="M37" i="1"/>
  <c r="Q37" i="1" s="1"/>
  <c r="Y37" i="1"/>
  <c r="AD41" i="1"/>
  <c r="AD40" i="1" s="1"/>
  <c r="I40" i="1"/>
  <c r="I28" i="1" s="1"/>
  <c r="Z42" i="1"/>
  <c r="E45" i="1"/>
  <c r="E28" i="1" s="1"/>
  <c r="E13" i="1" s="1"/>
  <c r="E12" i="1" s="1"/>
  <c r="E11" i="1" s="1"/>
  <c r="AA46" i="1"/>
  <c r="AD53" i="1"/>
  <c r="AD57" i="1"/>
  <c r="AD21" i="1"/>
  <c r="Y22" i="1"/>
  <c r="AA22" i="1" s="1"/>
  <c r="Y24" i="1"/>
  <c r="AA24" i="1" s="1"/>
  <c r="J26" i="1"/>
  <c r="K14" i="1"/>
  <c r="Y27" i="1"/>
  <c r="AA27" i="1" s="1"/>
  <c r="F45" i="1"/>
  <c r="D45" i="1"/>
  <c r="Y45" i="1" s="1"/>
  <c r="H45" i="1"/>
  <c r="AC45" i="1" s="1"/>
  <c r="J49" i="1"/>
  <c r="J50" i="1"/>
  <c r="Y52" i="1"/>
  <c r="AA52" i="1" s="1"/>
  <c r="AE52" i="1" s="1"/>
  <c r="Z53" i="1"/>
  <c r="J54" i="1"/>
  <c r="Y54" i="1"/>
  <c r="AD54" i="1"/>
  <c r="Z57" i="1"/>
  <c r="AC59" i="1"/>
  <c r="AD60" i="1"/>
  <c r="AB60" i="1"/>
  <c r="AE62" i="1"/>
  <c r="AD18" i="1"/>
  <c r="AB22" i="1"/>
  <c r="AB24" i="1"/>
  <c r="J25" i="1"/>
  <c r="Y25" i="1"/>
  <c r="AA25" i="1" s="1"/>
  <c r="AE25" i="1" s="1"/>
  <c r="AD37" i="1"/>
  <c r="R28" i="1"/>
  <c r="R13" i="1" s="1"/>
  <c r="R12" i="1" s="1"/>
  <c r="T12" i="1" s="1"/>
  <c r="T11" i="1" s="1"/>
  <c r="V28" i="1"/>
  <c r="V13" i="1" s="1"/>
  <c r="V12" i="1" s="1"/>
  <c r="V11" i="1" s="1"/>
  <c r="V10" i="1" s="1"/>
  <c r="P40" i="1"/>
  <c r="AB46" i="1"/>
  <c r="J48" i="1"/>
  <c r="AB50" i="1"/>
  <c r="J51" i="1"/>
  <c r="M51" i="1"/>
  <c r="Q51" i="1" s="1"/>
  <c r="AD51" i="1"/>
  <c r="Y53" i="1"/>
  <c r="AA53" i="1" s="1"/>
  <c r="AC53" i="1"/>
  <c r="AB54" i="1"/>
  <c r="Z54" i="1"/>
  <c r="J55" i="1"/>
  <c r="Y55" i="1"/>
  <c r="AA55" i="1" s="1"/>
  <c r="AD55" i="1"/>
  <c r="AC57" i="1"/>
  <c r="J60" i="1"/>
  <c r="J61" i="1"/>
  <c r="R11" i="1"/>
  <c r="K29" i="1"/>
  <c r="Y30" i="1"/>
  <c r="M30" i="1"/>
  <c r="AA47" i="1"/>
  <c r="AE47" i="1" s="1"/>
  <c r="AD15" i="1"/>
  <c r="I14" i="1"/>
  <c r="I13" i="1" s="1"/>
  <c r="I12" i="1" s="1"/>
  <c r="I11" i="1" s="1"/>
  <c r="Y18" i="1"/>
  <c r="AA18" i="1" s="1"/>
  <c r="M18" i="1"/>
  <c r="Q18" i="1" s="1"/>
  <c r="Y33" i="1"/>
  <c r="AA33" i="1" s="1"/>
  <c r="AE33" i="1" s="1"/>
  <c r="M33" i="1"/>
  <c r="Q33" i="1" s="1"/>
  <c r="D40" i="1"/>
  <c r="D28" i="1" s="1"/>
  <c r="D13" i="1" s="1"/>
  <c r="D12" i="1" s="1"/>
  <c r="Y42" i="1"/>
  <c r="H40" i="1"/>
  <c r="AC42" i="1"/>
  <c r="AC40" i="1" s="1"/>
  <c r="J46" i="1"/>
  <c r="Y15" i="1"/>
  <c r="F15" i="1"/>
  <c r="J16" i="1"/>
  <c r="Y16" i="1"/>
  <c r="AA16" i="1" s="1"/>
  <c r="J21" i="1"/>
  <c r="Y21" i="1"/>
  <c r="AA21" i="1" s="1"/>
  <c r="J22" i="1"/>
  <c r="P29" i="1"/>
  <c r="Y32" i="1"/>
  <c r="AA32" i="1" s="1"/>
  <c r="AE32" i="1" s="1"/>
  <c r="M32" i="1"/>
  <c r="Q32" i="1" s="1"/>
  <c r="Z36" i="1"/>
  <c r="AA36" i="1" s="1"/>
  <c r="AE36" i="1" s="1"/>
  <c r="M36" i="1"/>
  <c r="Q36" i="1" s="1"/>
  <c r="AB43" i="1"/>
  <c r="AB40" i="1" s="1"/>
  <c r="Q17" i="1"/>
  <c r="Y26" i="1"/>
  <c r="M26" i="1"/>
  <c r="Q26" i="1" s="1"/>
  <c r="AD27" i="1"/>
  <c r="Y34" i="1"/>
  <c r="AA34" i="1" s="1"/>
  <c r="AE34" i="1" s="1"/>
  <c r="M34" i="1"/>
  <c r="Q34" i="1" s="1"/>
  <c r="T13" i="1"/>
  <c r="AB16" i="1"/>
  <c r="Q16" i="1"/>
  <c r="J17" i="1"/>
  <c r="J24" i="1"/>
  <c r="AD29" i="1"/>
  <c r="Y31" i="1"/>
  <c r="M31" i="1"/>
  <c r="Q31" i="1" s="1"/>
  <c r="Z35" i="1"/>
  <c r="AA35" i="1" s="1"/>
  <c r="AE35" i="1" s="1"/>
  <c r="M35" i="1"/>
  <c r="Q35" i="1" s="1"/>
  <c r="AA39" i="1"/>
  <c r="AE39" i="1" s="1"/>
  <c r="Y40" i="1"/>
  <c r="AD45" i="1"/>
  <c r="Q50" i="1"/>
  <c r="AD50" i="1"/>
  <c r="P48" i="1"/>
  <c r="AD48" i="1" s="1"/>
  <c r="M20" i="1"/>
  <c r="Q20" i="1" s="1"/>
  <c r="Z26" i="1"/>
  <c r="Z14" i="1" s="1"/>
  <c r="M27" i="1"/>
  <c r="Q27" i="1" s="1"/>
  <c r="AA38" i="1"/>
  <c r="AE38" i="1" s="1"/>
  <c r="F40" i="1"/>
  <c r="J42" i="1"/>
  <c r="AA44" i="1"/>
  <c r="AE44" i="1" s="1"/>
  <c r="Z45" i="1"/>
  <c r="AA45" i="1" s="1"/>
  <c r="Q46" i="1"/>
  <c r="Z50" i="1"/>
  <c r="AA50" i="1" s="1"/>
  <c r="L48" i="1"/>
  <c r="Z48" i="1" s="1"/>
  <c r="J53" i="1"/>
  <c r="M53" i="1"/>
  <c r="Q53" i="1" s="1"/>
  <c r="J57" i="1"/>
  <c r="Y57" i="1"/>
  <c r="AC58" i="1"/>
  <c r="O48" i="1"/>
  <c r="O28" i="1" s="1"/>
  <c r="O13" i="1" s="1"/>
  <c r="O12" i="1" s="1"/>
  <c r="O11" i="1" s="1"/>
  <c r="Q60" i="1"/>
  <c r="AA60" i="1"/>
  <c r="AE60" i="1" s="1"/>
  <c r="M21" i="1"/>
  <c r="Q21" i="1" s="1"/>
  <c r="Z37" i="1"/>
  <c r="AA37" i="1" s="1"/>
  <c r="AE37" i="1" s="1"/>
  <c r="F37" i="1"/>
  <c r="AA41" i="1"/>
  <c r="J43" i="1"/>
  <c r="Z43" i="1"/>
  <c r="Z40" i="1" s="1"/>
  <c r="L40" i="1"/>
  <c r="M43" i="1"/>
  <c r="Q43" i="1" s="1"/>
  <c r="AD46" i="1"/>
  <c r="AE46" i="1" s="1"/>
  <c r="J52" i="1"/>
  <c r="M52" i="1"/>
  <c r="Q52" i="1" s="1"/>
  <c r="Y56" i="1"/>
  <c r="J58" i="1"/>
  <c r="Y58" i="1"/>
  <c r="AA58" i="1" s="1"/>
  <c r="M58" i="1"/>
  <c r="Q58" i="1" s="1"/>
  <c r="K48" i="1"/>
  <c r="Y48" i="1" s="1"/>
  <c r="AA48" i="1" s="1"/>
  <c r="J59" i="1"/>
  <c r="Y59" i="1"/>
  <c r="M59" i="1"/>
  <c r="Q59" i="1" s="1"/>
  <c r="M54" i="1"/>
  <c r="Q54" i="1" s="1"/>
  <c r="M55" i="1"/>
  <c r="Q55" i="1" s="1"/>
  <c r="M56" i="1"/>
  <c r="Q56" i="1" s="1"/>
  <c r="M57" i="1"/>
  <c r="Q57" i="1" s="1"/>
  <c r="Z61" i="1"/>
  <c r="AA61" i="1" s="1"/>
  <c r="M62" i="1"/>
  <c r="Q62" i="1" s="1"/>
  <c r="M41" i="1"/>
  <c r="F213" i="6"/>
  <c r="F198" i="6"/>
  <c r="G8" i="6"/>
  <c r="G7" i="6" s="1"/>
  <c r="G6" i="6" s="1"/>
  <c r="E30" i="6"/>
  <c r="H90" i="6"/>
  <c r="G91" i="6"/>
  <c r="G89" i="6" s="1"/>
  <c r="G87" i="6"/>
  <c r="D196" i="6"/>
  <c r="D195" i="6" s="1"/>
  <c r="D199" i="6"/>
  <c r="H10" i="6"/>
  <c r="H9" i="6" s="1"/>
  <c r="G12" i="6"/>
  <c r="H17" i="6"/>
  <c r="H20" i="6"/>
  <c r="H19" i="6" s="1"/>
  <c r="F30" i="6"/>
  <c r="H49" i="6"/>
  <c r="H55" i="6"/>
  <c r="I66" i="6"/>
  <c r="I65" i="6"/>
  <c r="H80" i="6"/>
  <c r="G79" i="6"/>
  <c r="G78" i="6" s="1"/>
  <c r="H93" i="6"/>
  <c r="H92" i="6" s="1"/>
  <c r="H104" i="6"/>
  <c r="H101" i="6" s="1"/>
  <c r="H100" i="6" s="1"/>
  <c r="G101" i="6"/>
  <c r="G100" i="6" s="1"/>
  <c r="D101" i="6"/>
  <c r="H148" i="6"/>
  <c r="H173" i="6"/>
  <c r="F182" i="6"/>
  <c r="F183" i="6"/>
  <c r="H215" i="6"/>
  <c r="H214" i="6" s="1"/>
  <c r="H220" i="6"/>
  <c r="H219" i="6" s="1"/>
  <c r="H218" i="6" s="1"/>
  <c r="G219" i="6"/>
  <c r="E232" i="6"/>
  <c r="E230" i="6" s="1"/>
  <c r="E233" i="6"/>
  <c r="H272" i="6"/>
  <c r="H269" i="6" s="1"/>
  <c r="G331" i="6"/>
  <c r="E342" i="6"/>
  <c r="H13" i="6"/>
  <c r="H141" i="6"/>
  <c r="H140" i="6" s="1"/>
  <c r="E182" i="6"/>
  <c r="H201" i="6"/>
  <c r="H200" i="6" s="1"/>
  <c r="G200" i="6"/>
  <c r="G249" i="6"/>
  <c r="G248" i="6" s="1"/>
  <c r="G247" i="6"/>
  <c r="H23" i="6"/>
  <c r="H37" i="6"/>
  <c r="H47" i="6"/>
  <c r="H45" i="6" s="1"/>
  <c r="H44" i="6" s="1"/>
  <c r="H54" i="6"/>
  <c r="G68" i="6"/>
  <c r="G112" i="6"/>
  <c r="G111" i="6" s="1"/>
  <c r="H168" i="6"/>
  <c r="H157" i="6" s="1"/>
  <c r="H156" i="6" s="1"/>
  <c r="H178" i="6"/>
  <c r="G182" i="6"/>
  <c r="G183" i="6"/>
  <c r="H192" i="6"/>
  <c r="H191" i="6" s="1"/>
  <c r="H190" i="6" s="1"/>
  <c r="H182" i="6" s="1"/>
  <c r="F195" i="6"/>
  <c r="F234" i="6"/>
  <c r="G234" i="6"/>
  <c r="F251" i="6"/>
  <c r="F250" i="6" s="1"/>
  <c r="H298" i="6"/>
  <c r="H301" i="6"/>
  <c r="H303" i="6"/>
  <c r="H309" i="6"/>
  <c r="H315" i="6"/>
  <c r="G97" i="6"/>
  <c r="G96" i="6" s="1"/>
  <c r="H99" i="6"/>
  <c r="H97" i="6" s="1"/>
  <c r="H96" i="6" s="1"/>
  <c r="H16" i="6"/>
  <c r="D32" i="6"/>
  <c r="D31" i="6" s="1"/>
  <c r="D30" i="6" s="1"/>
  <c r="H36" i="6"/>
  <c r="H35" i="6" s="1"/>
  <c r="H34" i="6" s="1"/>
  <c r="H64" i="6"/>
  <c r="H63" i="6" s="1"/>
  <c r="H62" i="6" s="1"/>
  <c r="E67" i="6"/>
  <c r="H70" i="6"/>
  <c r="H68" i="6" s="1"/>
  <c r="D68" i="6"/>
  <c r="E88" i="6"/>
  <c r="E86" i="6"/>
  <c r="E87" i="6"/>
  <c r="F86" i="6"/>
  <c r="E101" i="6"/>
  <c r="E100" i="6" s="1"/>
  <c r="E85" i="6" s="1"/>
  <c r="H126" i="6"/>
  <c r="H125" i="6" s="1"/>
  <c r="H124" i="6" s="1"/>
  <c r="F157" i="6"/>
  <c r="F156" i="6" s="1"/>
  <c r="F85" i="6" s="1"/>
  <c r="H177" i="6"/>
  <c r="E183" i="6"/>
  <c r="E218" i="6"/>
  <c r="E198" i="6"/>
  <c r="H226" i="6"/>
  <c r="H264" i="6"/>
  <c r="H268" i="6"/>
  <c r="H274" i="6"/>
  <c r="H300" i="6"/>
  <c r="G326" i="6"/>
  <c r="G246" i="6" s="1"/>
  <c r="G327" i="6"/>
  <c r="G325" i="6" s="1"/>
  <c r="E295" i="6"/>
  <c r="E294" i="6" s="1"/>
  <c r="E293" i="6" s="1"/>
  <c r="E292" i="6" s="1"/>
  <c r="E251" i="6" s="1"/>
  <c r="E250" i="6" s="1"/>
  <c r="H367" i="6"/>
  <c r="H366" i="6" s="1"/>
  <c r="D131" i="6"/>
  <c r="D130" i="6" s="1"/>
  <c r="D141" i="6"/>
  <c r="D140" i="6" s="1"/>
  <c r="D198" i="6"/>
  <c r="E224" i="6"/>
  <c r="H236" i="6"/>
  <c r="H244" i="6"/>
  <c r="H243" i="6" s="1"/>
  <c r="H242" i="6" s="1"/>
  <c r="I313" i="6"/>
  <c r="E333" i="6"/>
  <c r="E332" i="6" s="1"/>
  <c r="E331" i="6" s="1"/>
  <c r="H346" i="6"/>
  <c r="H345" i="6" s="1"/>
  <c r="H344" i="6" s="1"/>
  <c r="H343" i="6" s="1"/>
  <c r="H347" i="6"/>
  <c r="F359" i="6"/>
  <c r="F358" i="6" s="1"/>
  <c r="H398" i="6"/>
  <c r="H397" i="6" s="1"/>
  <c r="E397" i="6"/>
  <c r="E393" i="6" s="1"/>
  <c r="G457" i="6"/>
  <c r="G456" i="6" s="1"/>
  <c r="H227" i="6"/>
  <c r="H224" i="6" s="1"/>
  <c r="H223" i="6" s="1"/>
  <c r="H237" i="6"/>
  <c r="H241" i="6"/>
  <c r="H240" i="6" s="1"/>
  <c r="H231" i="6" s="1"/>
  <c r="I311" i="6"/>
  <c r="H329" i="6"/>
  <c r="H328" i="6" s="1"/>
  <c r="E353" i="6"/>
  <c r="H401" i="6"/>
  <c r="H400" i="6" s="1"/>
  <c r="H235" i="6"/>
  <c r="H239" i="6"/>
  <c r="D251" i="6"/>
  <c r="D250" i="6" s="1"/>
  <c r="H305" i="6"/>
  <c r="E328" i="6"/>
  <c r="D333" i="6"/>
  <c r="H335" i="6"/>
  <c r="H333" i="6" s="1"/>
  <c r="H332" i="6" s="1"/>
  <c r="H331" i="6" s="1"/>
  <c r="G359" i="6"/>
  <c r="G358" i="6" s="1"/>
  <c r="H362" i="6"/>
  <c r="H377" i="6"/>
  <c r="H373" i="6" s="1"/>
  <c r="H372" i="6" s="1"/>
  <c r="H396" i="6"/>
  <c r="H413" i="6"/>
  <c r="H412" i="6" s="1"/>
  <c r="H443" i="6"/>
  <c r="H442" i="6" s="1"/>
  <c r="H449" i="6"/>
  <c r="H459" i="6"/>
  <c r="H463" i="6"/>
  <c r="H468" i="6"/>
  <c r="H356" i="6"/>
  <c r="H355" i="6" s="1"/>
  <c r="H354" i="6" s="1"/>
  <c r="H361" i="6"/>
  <c r="H365" i="6"/>
  <c r="F373" i="6"/>
  <c r="F372" i="6" s="1"/>
  <c r="F353" i="6" s="1"/>
  <c r="F342" i="6" s="1"/>
  <c r="H381" i="6"/>
  <c r="H392" i="6"/>
  <c r="H395" i="6"/>
  <c r="H394" i="6" s="1"/>
  <c r="H393" i="6" s="1"/>
  <c r="G413" i="6"/>
  <c r="G412" i="6" s="1"/>
  <c r="G353" i="6" s="1"/>
  <c r="G342" i="6" s="1"/>
  <c r="H448" i="6"/>
  <c r="H458" i="6"/>
  <c r="H462" i="6"/>
  <c r="H492" i="6"/>
  <c r="H491" i="6" s="1"/>
  <c r="H490" i="6" s="1"/>
  <c r="H489" i="6" s="1"/>
  <c r="H488" i="6" s="1"/>
  <c r="H511" i="6"/>
  <c r="F534" i="6"/>
  <c r="F533" i="6"/>
  <c r="F538" i="6"/>
  <c r="H360" i="6"/>
  <c r="H364" i="6"/>
  <c r="G373" i="6"/>
  <c r="G372" i="6" s="1"/>
  <c r="H380" i="6"/>
  <c r="H391" i="6"/>
  <c r="E413" i="6"/>
  <c r="E412" i="6" s="1"/>
  <c r="H441" i="6"/>
  <c r="H447" i="6"/>
  <c r="H446" i="6" s="1"/>
  <c r="H445" i="6" s="1"/>
  <c r="H451" i="6"/>
  <c r="H452" i="6"/>
  <c r="H461" i="6"/>
  <c r="H465" i="6"/>
  <c r="H472" i="6"/>
  <c r="H515" i="6"/>
  <c r="H514" i="6" s="1"/>
  <c r="H471" i="6"/>
  <c r="H473" i="6"/>
  <c r="H486" i="6"/>
  <c r="H485" i="6" s="1"/>
  <c r="H484" i="6" s="1"/>
  <c r="D534" i="6"/>
  <c r="D533" i="6"/>
  <c r="D538" i="6"/>
  <c r="H534" i="6"/>
  <c r="H533" i="6"/>
  <c r="H538" i="6"/>
  <c r="F509" i="6"/>
  <c r="F508" i="6" s="1"/>
  <c r="F507" i="6" s="1"/>
  <c r="G536" i="6"/>
  <c r="G535" i="6" s="1"/>
  <c r="D485" i="6"/>
  <c r="D484" i="6" s="1"/>
  <c r="D491" i="6"/>
  <c r="D490" i="6" s="1"/>
  <c r="D489" i="6" s="1"/>
  <c r="D488" i="6" s="1"/>
  <c r="C386" i="6"/>
  <c r="C387" i="6"/>
  <c r="I187" i="4"/>
  <c r="I186" i="4" s="1"/>
  <c r="D331" i="4"/>
  <c r="D325" i="4" s="1"/>
  <c r="D324" i="4" s="1"/>
  <c r="D316" i="4" s="1"/>
  <c r="D312" i="4" s="1"/>
  <c r="D292" i="4" s="1"/>
  <c r="F331" i="4"/>
  <c r="F325" i="4" s="1"/>
  <c r="F324" i="4" s="1"/>
  <c r="F316" i="4" s="1"/>
  <c r="F312" i="4" s="1"/>
  <c r="F292" i="4" s="1"/>
  <c r="G293" i="4"/>
  <c r="G291" i="4" s="1"/>
  <c r="I331" i="4"/>
  <c r="I308" i="4" s="1"/>
  <c r="E324" i="4"/>
  <c r="E316" i="4" s="1"/>
  <c r="E312" i="4" s="1"/>
  <c r="E292" i="4" s="1"/>
  <c r="G187" i="4"/>
  <c r="G186" i="4" s="1"/>
  <c r="I325" i="4"/>
  <c r="I296" i="4"/>
  <c r="E102" i="4"/>
  <c r="E374" i="4" s="1"/>
  <c r="E186" i="4"/>
  <c r="G325" i="4"/>
  <c r="G324" i="4" s="1"/>
  <c r="G316" i="4" s="1"/>
  <c r="G312" i="4" s="1"/>
  <c r="G292" i="4" s="1"/>
  <c r="E291" i="4"/>
  <c r="E290" i="4" s="1"/>
  <c r="H331" i="4"/>
  <c r="H308" i="4" s="1"/>
  <c r="J331" i="4"/>
  <c r="J325" i="4" s="1"/>
  <c r="J324" i="4" s="1"/>
  <c r="J316" i="4" s="1"/>
  <c r="E170" i="4"/>
  <c r="E156" i="4" s="1"/>
  <c r="E155" i="4" s="1"/>
  <c r="I170" i="4"/>
  <c r="I156" i="4" s="1"/>
  <c r="I155" i="4" s="1"/>
  <c r="H170" i="4"/>
  <c r="H156" i="4" s="1"/>
  <c r="H155" i="4" s="1"/>
  <c r="G17" i="4"/>
  <c r="F11" i="4"/>
  <c r="F10" i="4" s="1"/>
  <c r="F8" i="4"/>
  <c r="H17" i="4"/>
  <c r="H16" i="4" s="1"/>
  <c r="H8" i="4"/>
  <c r="E44" i="4"/>
  <c r="E9" i="4"/>
  <c r="D17" i="4"/>
  <c r="G73" i="4"/>
  <c r="G72" i="4"/>
  <c r="G68" i="4"/>
  <c r="G67" i="4" s="1"/>
  <c r="J163" i="4"/>
  <c r="J162" i="4" s="1"/>
  <c r="F170" i="4"/>
  <c r="J179" i="4"/>
  <c r="F293" i="4"/>
  <c r="F291" i="4" s="1"/>
  <c r="J166" i="4"/>
  <c r="J165" i="4" s="1"/>
  <c r="J164" i="4" s="1"/>
  <c r="J37" i="4"/>
  <c r="J36" i="4" s="1"/>
  <c r="G105" i="4"/>
  <c r="G104" i="4" s="1"/>
  <c r="H145" i="4"/>
  <c r="H144" i="4" s="1"/>
  <c r="H146" i="4"/>
  <c r="I8" i="4"/>
  <c r="I9" i="4"/>
  <c r="E33" i="4"/>
  <c r="E25" i="4" s="1"/>
  <c r="J35" i="4"/>
  <c r="J34" i="4" s="1"/>
  <c r="J33" i="4" s="1"/>
  <c r="J41" i="4"/>
  <c r="J39" i="4" s="1"/>
  <c r="J11" i="4" s="1"/>
  <c r="J10" i="4" s="1"/>
  <c r="G45" i="4"/>
  <c r="J59" i="4"/>
  <c r="J58" i="4" s="1"/>
  <c r="J61" i="4"/>
  <c r="J98" i="4"/>
  <c r="I105" i="4"/>
  <c r="I104" i="4" s="1"/>
  <c r="J107" i="4"/>
  <c r="J106" i="4" s="1"/>
  <c r="J105" i="4" s="1"/>
  <c r="J113" i="4"/>
  <c r="J112" i="4" s="1"/>
  <c r="F104" i="4"/>
  <c r="J116" i="4"/>
  <c r="J115" i="4" s="1"/>
  <c r="J126" i="4"/>
  <c r="J125" i="4" s="1"/>
  <c r="J124" i="4" s="1"/>
  <c r="E179" i="4"/>
  <c r="J191" i="4"/>
  <c r="J188" i="4" s="1"/>
  <c r="G25" i="4"/>
  <c r="G24" i="4" s="1"/>
  <c r="J304" i="4"/>
  <c r="J303" i="4" s="1"/>
  <c r="D303" i="4"/>
  <c r="J314" i="4"/>
  <c r="J313" i="4" s="1"/>
  <c r="H103" i="4"/>
  <c r="J117" i="4"/>
  <c r="D145" i="4"/>
  <c r="D144" i="4" s="1"/>
  <c r="J147" i="4"/>
  <c r="D146" i="4"/>
  <c r="J28" i="4"/>
  <c r="J27" i="4" s="1"/>
  <c r="J26" i="4" s="1"/>
  <c r="J25" i="4" s="1"/>
  <c r="J24" i="4" s="1"/>
  <c r="D27" i="4"/>
  <c r="D26" i="4" s="1"/>
  <c r="D25" i="4" s="1"/>
  <c r="D24" i="4" s="1"/>
  <c r="D103" i="4"/>
  <c r="E105" i="4"/>
  <c r="E104" i="4" s="1"/>
  <c r="G157" i="4"/>
  <c r="G156" i="4" s="1"/>
  <c r="G155" i="4" s="1"/>
  <c r="F157" i="4"/>
  <c r="F156" i="4" s="1"/>
  <c r="F155" i="4" s="1"/>
  <c r="J161" i="4"/>
  <c r="J160" i="4" s="1"/>
  <c r="J157" i="4" s="1"/>
  <c r="J156" i="4" s="1"/>
  <c r="J155" i="4" s="1"/>
  <c r="D160" i="4"/>
  <c r="D157" i="4" s="1"/>
  <c r="D156" i="4" s="1"/>
  <c r="D155" i="4" s="1"/>
  <c r="J170" i="4"/>
  <c r="D51" i="4"/>
  <c r="J51" i="4" s="1"/>
  <c r="J45" i="4" s="1"/>
  <c r="J44" i="4" s="1"/>
  <c r="E72" i="4"/>
  <c r="E67" i="4" s="1"/>
  <c r="I72" i="4"/>
  <c r="I67" i="4" s="1"/>
  <c r="I16" i="4" s="1"/>
  <c r="J288" i="4"/>
  <c r="J287" i="4" s="1"/>
  <c r="J302" i="4"/>
  <c r="J301" i="4" s="1"/>
  <c r="D301" i="4"/>
  <c r="J365" i="4"/>
  <c r="F188" i="4"/>
  <c r="F187" i="4" s="1"/>
  <c r="D194" i="4"/>
  <c r="D187" i="4" s="1"/>
  <c r="J197" i="4"/>
  <c r="J194" i="4" s="1"/>
  <c r="J246" i="4"/>
  <c r="J247" i="4"/>
  <c r="J300" i="4"/>
  <c r="J299" i="4" s="1"/>
  <c r="D299" i="4"/>
  <c r="J307" i="4"/>
  <c r="J306" i="4" s="1"/>
  <c r="D306" i="4"/>
  <c r="I324" i="4"/>
  <c r="I316" i="4" s="1"/>
  <c r="I312" i="4" s="1"/>
  <c r="I292" i="4" s="1"/>
  <c r="I102" i="4" s="1"/>
  <c r="I374" i="4" s="1"/>
  <c r="I295" i="4"/>
  <c r="I294" i="4" s="1"/>
  <c r="F361" i="4"/>
  <c r="F358" i="4" s="1"/>
  <c r="F357" i="4" s="1"/>
  <c r="F356" i="4" s="1"/>
  <c r="F355" i="4" s="1"/>
  <c r="J364" i="4"/>
  <c r="J263" i="4"/>
  <c r="J266" i="4"/>
  <c r="J265" i="4" s="1"/>
  <c r="J295" i="4"/>
  <c r="J294" i="4" s="1"/>
  <c r="H296" i="4"/>
  <c r="J298" i="4"/>
  <c r="J297" i="4" s="1"/>
  <c r="D297" i="4"/>
  <c r="L14" i="5"/>
  <c r="K10" i="3"/>
  <c r="K9" i="3" s="1"/>
  <c r="F109" i="3"/>
  <c r="F110" i="3" s="1"/>
  <c r="F80" i="3"/>
  <c r="F50" i="3" s="1"/>
  <c r="F49" i="3" s="1"/>
  <c r="G94" i="3"/>
  <c r="G93" i="3"/>
  <c r="G92" i="3" s="1"/>
  <c r="G91" i="3" s="1"/>
  <c r="G111" i="3"/>
  <c r="G112" i="3" s="1"/>
  <c r="I108" i="3"/>
  <c r="I8" i="3"/>
  <c r="I7" i="3" s="1"/>
  <c r="I16" i="3"/>
  <c r="I15" i="3" s="1"/>
  <c r="I14" i="3" s="1"/>
  <c r="D68" i="3"/>
  <c r="D67" i="3" s="1"/>
  <c r="D53" i="3" s="1"/>
  <c r="I80" i="3"/>
  <c r="I50" i="3" s="1"/>
  <c r="I49" i="3" s="1"/>
  <c r="I109" i="3"/>
  <c r="I110" i="3" s="1"/>
  <c r="H94" i="3"/>
  <c r="H93" i="3"/>
  <c r="H92" i="3" s="1"/>
  <c r="H91" i="3" s="1"/>
  <c r="H111" i="3"/>
  <c r="F95" i="3"/>
  <c r="J95" i="3"/>
  <c r="D108" i="3"/>
  <c r="D8" i="3"/>
  <c r="D7" i="3" s="1"/>
  <c r="D6" i="3" s="1"/>
  <c r="D16" i="3"/>
  <c r="D15" i="3" s="1"/>
  <c r="D14" i="3" s="1"/>
  <c r="F17" i="3"/>
  <c r="F16" i="3" s="1"/>
  <c r="F15" i="3" s="1"/>
  <c r="F14" i="3" s="1"/>
  <c r="F6" i="3" s="1"/>
  <c r="K18" i="3"/>
  <c r="K17" i="3" s="1"/>
  <c r="K16" i="3" s="1"/>
  <c r="K15" i="3" s="1"/>
  <c r="K14" i="3" s="1"/>
  <c r="D44" i="3"/>
  <c r="H55" i="3"/>
  <c r="H54" i="3" s="1"/>
  <c r="E80" i="3"/>
  <c r="K83" i="3"/>
  <c r="K82" i="3" s="1"/>
  <c r="K85" i="3"/>
  <c r="D81" i="3"/>
  <c r="H109" i="3"/>
  <c r="H110" i="3" s="1"/>
  <c r="H80" i="3"/>
  <c r="I95" i="3"/>
  <c r="K102" i="3"/>
  <c r="H108" i="3"/>
  <c r="H112" i="3" s="1"/>
  <c r="H113" i="3" s="1"/>
  <c r="H8" i="3"/>
  <c r="H7" i="3" s="1"/>
  <c r="H6" i="3" s="1"/>
  <c r="D51" i="3"/>
  <c r="E50" i="3"/>
  <c r="E49" i="3" s="1"/>
  <c r="J51" i="3"/>
  <c r="J50" i="3" s="1"/>
  <c r="J49" i="3" s="1"/>
  <c r="G17" i="3"/>
  <c r="G16" i="3" s="1"/>
  <c r="J37" i="3"/>
  <c r="H52" i="3"/>
  <c r="H51" i="3" s="1"/>
  <c r="D55" i="3"/>
  <c r="D54" i="3" s="1"/>
  <c r="K71" i="3"/>
  <c r="K68" i="3" s="1"/>
  <c r="K67" i="3" s="1"/>
  <c r="K53" i="3" s="1"/>
  <c r="K86" i="3"/>
  <c r="E96" i="3"/>
  <c r="E95" i="3" s="1"/>
  <c r="D102" i="3"/>
  <c r="D95" i="3" s="1"/>
  <c r="K99" i="3"/>
  <c r="K96" i="3" s="1"/>
  <c r="K95" i="3" s="1"/>
  <c r="G245" i="6" l="1"/>
  <c r="AA56" i="1"/>
  <c r="AE56" i="1" s="1"/>
  <c r="AB14" i="1"/>
  <c r="U10" i="1"/>
  <c r="U63" i="1" s="1"/>
  <c r="J45" i="1"/>
  <c r="V9" i="1"/>
  <c r="AE58" i="1"/>
  <c r="AA31" i="1"/>
  <c r="AE31" i="1" s="1"/>
  <c r="AE22" i="1"/>
  <c r="AE24" i="1"/>
  <c r="AE61" i="1"/>
  <c r="AE21" i="1"/>
  <c r="H28" i="1"/>
  <c r="H13" i="1" s="1"/>
  <c r="H12" i="1" s="1"/>
  <c r="H11" i="1" s="1"/>
  <c r="X9" i="1"/>
  <c r="L28" i="1"/>
  <c r="L13" i="1" s="1"/>
  <c r="L12" i="1" s="1"/>
  <c r="L11" i="1" s="1"/>
  <c r="AB28" i="1"/>
  <c r="AA59" i="1"/>
  <c r="AE59" i="1" s="1"/>
  <c r="AE50" i="1"/>
  <c r="AE55" i="1"/>
  <c r="E9" i="1"/>
  <c r="E10" i="1"/>
  <c r="G13" i="1"/>
  <c r="G12" i="1" s="1"/>
  <c r="G11" i="1" s="1"/>
  <c r="AC48" i="1"/>
  <c r="N28" i="1"/>
  <c r="N13" i="1" s="1"/>
  <c r="N12" i="1" s="1"/>
  <c r="N11" i="1" s="1"/>
  <c r="N10" i="1" s="1"/>
  <c r="AE53" i="1"/>
  <c r="AE45" i="1"/>
  <c r="M45" i="1"/>
  <c r="AE27" i="1"/>
  <c r="AA42" i="1"/>
  <c r="AE51" i="1"/>
  <c r="AA26" i="1"/>
  <c r="AE26" i="1" s="1"/>
  <c r="AA43" i="1"/>
  <c r="AE43" i="1" s="1"/>
  <c r="Z29" i="1"/>
  <c r="Z28" i="1" s="1"/>
  <c r="Z13" i="1" s="1"/>
  <c r="Z12" i="1" s="1"/>
  <c r="AA57" i="1"/>
  <c r="AE57" i="1" s="1"/>
  <c r="AE18" i="1"/>
  <c r="AA54" i="1"/>
  <c r="AE54" i="1" s="1"/>
  <c r="L10" i="1"/>
  <c r="L63" i="1" s="1"/>
  <c r="L9" i="1"/>
  <c r="M40" i="1"/>
  <c r="Q41" i="1"/>
  <c r="Q40" i="1" s="1"/>
  <c r="J37" i="1"/>
  <c r="J29" i="1" s="1"/>
  <c r="F29" i="1"/>
  <c r="F28" i="1" s="1"/>
  <c r="AD28" i="1"/>
  <c r="Y14" i="1"/>
  <c r="AA15" i="1"/>
  <c r="I10" i="1"/>
  <c r="I63" i="1" s="1"/>
  <c r="I9" i="1"/>
  <c r="Y29" i="1"/>
  <c r="Y28" i="1" s="1"/>
  <c r="AA30" i="1"/>
  <c r="V63" i="1"/>
  <c r="AC28" i="1"/>
  <c r="AC13" i="1" s="1"/>
  <c r="AC12" i="1" s="1"/>
  <c r="Q14" i="1"/>
  <c r="M14" i="1"/>
  <c r="AE16" i="1"/>
  <c r="AD14" i="1"/>
  <c r="AD13" i="1" s="1"/>
  <c r="AD12" i="1" s="1"/>
  <c r="K28" i="1"/>
  <c r="K13" i="1" s="1"/>
  <c r="K12" i="1" s="1"/>
  <c r="X63" i="1"/>
  <c r="AE48" i="1"/>
  <c r="J40" i="1"/>
  <c r="Q48" i="1"/>
  <c r="AB13" i="1"/>
  <c r="AB12" i="1" s="1"/>
  <c r="R9" i="1"/>
  <c r="R10" i="1"/>
  <c r="R63" i="1" s="1"/>
  <c r="F12" i="1"/>
  <c r="F11" i="1" s="1"/>
  <c r="D11" i="1"/>
  <c r="AE41" i="1"/>
  <c r="O10" i="1"/>
  <c r="O63" i="1" s="1"/>
  <c r="O9" i="1"/>
  <c r="Q45" i="1"/>
  <c r="M48" i="1"/>
  <c r="P28" i="1"/>
  <c r="P13" i="1" s="1"/>
  <c r="P12" i="1" s="1"/>
  <c r="P11" i="1" s="1"/>
  <c r="F14" i="1"/>
  <c r="J15" i="1"/>
  <c r="J14" i="1" s="1"/>
  <c r="AE42" i="1"/>
  <c r="Q30" i="1"/>
  <c r="Q29" i="1" s="1"/>
  <c r="M29" i="1"/>
  <c r="T10" i="1"/>
  <c r="T9" i="1"/>
  <c r="E249" i="6"/>
  <c r="E248" i="6" s="1"/>
  <c r="E247" i="6"/>
  <c r="H30" i="6"/>
  <c r="D247" i="6"/>
  <c r="D249" i="6"/>
  <c r="D248" i="6" s="1"/>
  <c r="D67" i="6"/>
  <c r="D66" i="6"/>
  <c r="D65" i="6" s="1"/>
  <c r="H196" i="6"/>
  <c r="H195" i="6" s="1"/>
  <c r="H199" i="6"/>
  <c r="D246" i="6"/>
  <c r="D332" i="6"/>
  <c r="D331" i="6" s="1"/>
  <c r="H213" i="6"/>
  <c r="H198" i="6"/>
  <c r="H89" i="6"/>
  <c r="F249" i="6"/>
  <c r="F248" i="6" s="1"/>
  <c r="F247" i="6"/>
  <c r="F245" i="6" s="1"/>
  <c r="D87" i="6"/>
  <c r="G86" i="6"/>
  <c r="G85" i="6" s="1"/>
  <c r="G88" i="6"/>
  <c r="H342" i="6"/>
  <c r="I309" i="6"/>
  <c r="I310" i="6"/>
  <c r="I308" i="6" s="1"/>
  <c r="H467" i="6"/>
  <c r="H466" i="6" s="1"/>
  <c r="H67" i="6"/>
  <c r="G232" i="6"/>
  <c r="G230" i="6" s="1"/>
  <c r="G233" i="6"/>
  <c r="G67" i="6"/>
  <c r="G66" i="6"/>
  <c r="G65" i="6" s="1"/>
  <c r="H457" i="6"/>
  <c r="H456" i="6" s="1"/>
  <c r="E326" i="6"/>
  <c r="E246" i="6" s="1"/>
  <c r="E245" i="6" s="1"/>
  <c r="E327" i="6"/>
  <c r="E325" i="6" s="1"/>
  <c r="E223" i="6"/>
  <c r="E196" i="6"/>
  <c r="E195" i="6" s="1"/>
  <c r="H258" i="6"/>
  <c r="F233" i="6"/>
  <c r="F232" i="6"/>
  <c r="F230" i="6" s="1"/>
  <c r="F29" i="6" s="1"/>
  <c r="F528" i="6" s="1"/>
  <c r="F540" i="6" s="1"/>
  <c r="H53" i="6"/>
  <c r="H52" i="6" s="1"/>
  <c r="H87" i="6"/>
  <c r="H91" i="6"/>
  <c r="H79" i="6"/>
  <c r="H78" i="6" s="1"/>
  <c r="E29" i="6"/>
  <c r="G534" i="6"/>
  <c r="G533" i="6"/>
  <c r="G538" i="6"/>
  <c r="H390" i="6"/>
  <c r="H389" i="6" s="1"/>
  <c r="H359" i="6"/>
  <c r="H358" i="6" s="1"/>
  <c r="H510" i="6"/>
  <c r="H509" i="6"/>
  <c r="H508" i="6" s="1"/>
  <c r="H507" i="6" s="1"/>
  <c r="H353" i="6"/>
  <c r="H234" i="6"/>
  <c r="H327" i="6"/>
  <c r="H325" i="6" s="1"/>
  <c r="H326" i="6"/>
  <c r="H246" i="6" s="1"/>
  <c r="H176" i="6"/>
  <c r="F87" i="6"/>
  <c r="H295" i="6"/>
  <c r="H294" i="6" s="1"/>
  <c r="H293" i="6" s="1"/>
  <c r="H292" i="6" s="1"/>
  <c r="G199" i="6"/>
  <c r="G196" i="6"/>
  <c r="H12" i="6"/>
  <c r="G218" i="6"/>
  <c r="G198" i="6"/>
  <c r="D100" i="6"/>
  <c r="D86" i="6"/>
  <c r="H8" i="6"/>
  <c r="H7" i="6" s="1"/>
  <c r="H6" i="6" s="1"/>
  <c r="D293" i="4"/>
  <c r="D291" i="4" s="1"/>
  <c r="D290" i="4" s="1"/>
  <c r="J361" i="4"/>
  <c r="J358" i="4" s="1"/>
  <c r="J357" i="4" s="1"/>
  <c r="J356" i="4" s="1"/>
  <c r="J355" i="4" s="1"/>
  <c r="J293" i="4"/>
  <c r="J291" i="4" s="1"/>
  <c r="J290" i="4" s="1"/>
  <c r="H325" i="4"/>
  <c r="H324" i="4" s="1"/>
  <c r="H316" i="4" s="1"/>
  <c r="H312" i="4" s="1"/>
  <c r="H292" i="4" s="1"/>
  <c r="H102" i="4" s="1"/>
  <c r="H374" i="4" s="1"/>
  <c r="H298" i="4" s="1"/>
  <c r="H297" i="4" s="1"/>
  <c r="I302" i="4"/>
  <c r="I301" i="4" s="1"/>
  <c r="I298" i="4"/>
  <c r="I297" i="4" s="1"/>
  <c r="D186" i="4"/>
  <c r="D102" i="4"/>
  <c r="J16" i="4"/>
  <c r="E24" i="4"/>
  <c r="E16" i="4" s="1"/>
  <c r="E8" i="4"/>
  <c r="J187" i="4"/>
  <c r="J104" i="4"/>
  <c r="D45" i="4"/>
  <c r="F7" i="4"/>
  <c r="F102" i="4"/>
  <c r="F374" i="4" s="1"/>
  <c r="F186" i="4"/>
  <c r="E103" i="4"/>
  <c r="E101" i="4"/>
  <c r="E100" i="4" s="1"/>
  <c r="E83" i="4" s="1"/>
  <c r="I103" i="4"/>
  <c r="D8" i="4"/>
  <c r="G290" i="4"/>
  <c r="G102" i="4"/>
  <c r="D101" i="4"/>
  <c r="J312" i="4"/>
  <c r="J292" i="4" s="1"/>
  <c r="F101" i="4"/>
  <c r="F103" i="4"/>
  <c r="G44" i="4"/>
  <c r="G9" i="4"/>
  <c r="G103" i="4"/>
  <c r="G101" i="4"/>
  <c r="F290" i="4"/>
  <c r="G8" i="4"/>
  <c r="J146" i="4"/>
  <c r="J145" i="4"/>
  <c r="J144" i="4" s="1"/>
  <c r="J9" i="4"/>
  <c r="I7" i="4"/>
  <c r="J8" i="4"/>
  <c r="H7" i="4"/>
  <c r="G16" i="4"/>
  <c r="K111" i="3"/>
  <c r="K94" i="3"/>
  <c r="K93" i="3"/>
  <c r="K92" i="3" s="1"/>
  <c r="K91" i="3" s="1"/>
  <c r="G113" i="3"/>
  <c r="D94" i="3"/>
  <c r="D93" i="3"/>
  <c r="D92" i="3" s="1"/>
  <c r="D91" i="3" s="1"/>
  <c r="D111" i="3"/>
  <c r="F111" i="3"/>
  <c r="F112" i="3" s="1"/>
  <c r="F93" i="3"/>
  <c r="F92" i="3" s="1"/>
  <c r="F91" i="3" s="1"/>
  <c r="F94" i="3"/>
  <c r="I6" i="3"/>
  <c r="K108" i="3"/>
  <c r="K8" i="3"/>
  <c r="K7" i="3" s="1"/>
  <c r="K6" i="3" s="1"/>
  <c r="E93" i="3"/>
  <c r="E92" i="3" s="1"/>
  <c r="E91" i="3" s="1"/>
  <c r="E111" i="3"/>
  <c r="E112" i="3" s="1"/>
  <c r="E113" i="3" s="1"/>
  <c r="E94" i="3"/>
  <c r="H50" i="3"/>
  <c r="H49" i="3" s="1"/>
  <c r="I112" i="3"/>
  <c r="K81" i="3"/>
  <c r="I93" i="3"/>
  <c r="I92" i="3" s="1"/>
  <c r="I91" i="3" s="1"/>
  <c r="I94" i="3"/>
  <c r="I111" i="3"/>
  <c r="D109" i="3"/>
  <c r="D110" i="3" s="1"/>
  <c r="D112" i="3" s="1"/>
  <c r="D80" i="3"/>
  <c r="D50" i="3" s="1"/>
  <c r="D49" i="3" s="1"/>
  <c r="J111" i="3"/>
  <c r="J112" i="3" s="1"/>
  <c r="J93" i="3"/>
  <c r="J92" i="3" s="1"/>
  <c r="J91" i="3" s="1"/>
  <c r="J94" i="3"/>
  <c r="E528" i="6" l="1"/>
  <c r="H10" i="1"/>
  <c r="H63" i="1" s="1"/>
  <c r="H9" i="1"/>
  <c r="N9" i="1"/>
  <c r="Q28" i="1"/>
  <c r="AA40" i="1"/>
  <c r="N63" i="1"/>
  <c r="E63" i="1"/>
  <c r="J28" i="1"/>
  <c r="J13" i="1" s="1"/>
  <c r="J12" i="1" s="1"/>
  <c r="J11" i="1" s="1"/>
  <c r="G10" i="1"/>
  <c r="G9" i="1"/>
  <c r="F13" i="1"/>
  <c r="F9" i="1"/>
  <c r="F10" i="1"/>
  <c r="F63" i="1" s="1"/>
  <c r="Y13" i="1"/>
  <c r="Y12" i="1" s="1"/>
  <c r="T63" i="1"/>
  <c r="AE40" i="1"/>
  <c r="AB63" i="1"/>
  <c r="AB11" i="1"/>
  <c r="Z63" i="1"/>
  <c r="Z11" i="1"/>
  <c r="AC63" i="1"/>
  <c r="AC11" i="1"/>
  <c r="AD63" i="1"/>
  <c r="AD11" i="1"/>
  <c r="M28" i="1"/>
  <c r="M13" i="1" s="1"/>
  <c r="P10" i="1"/>
  <c r="P63" i="1" s="1"/>
  <c r="P9" i="1"/>
  <c r="D10" i="1"/>
  <c r="D63" i="1" s="1"/>
  <c r="D9" i="1"/>
  <c r="M12" i="1"/>
  <c r="M11" i="1" s="1"/>
  <c r="K11" i="1"/>
  <c r="Q13" i="1"/>
  <c r="Q12" i="1" s="1"/>
  <c r="Q11" i="1" s="1"/>
  <c r="AA29" i="1"/>
  <c r="AA28" i="1" s="1"/>
  <c r="AE30" i="1"/>
  <c r="AE29" i="1" s="1"/>
  <c r="AE28" i="1" s="1"/>
  <c r="AE15" i="1"/>
  <c r="AE14" i="1" s="1"/>
  <c r="AA14" i="1"/>
  <c r="H66" i="6"/>
  <c r="H65" i="6" s="1"/>
  <c r="H88" i="6"/>
  <c r="H86" i="6"/>
  <c r="H85" i="6" s="1"/>
  <c r="D85" i="6"/>
  <c r="D29" i="6" s="1"/>
  <c r="H233" i="6"/>
  <c r="H232" i="6"/>
  <c r="H230" i="6" s="1"/>
  <c r="H251" i="6"/>
  <c r="H250" i="6" s="1"/>
  <c r="D245" i="6"/>
  <c r="G195" i="6"/>
  <c r="G29" i="6" s="1"/>
  <c r="G528" i="6" s="1"/>
  <c r="E540" i="6"/>
  <c r="I295" i="6"/>
  <c r="I294" i="6"/>
  <c r="F100" i="4"/>
  <c r="F83" i="4" s="1"/>
  <c r="D100" i="4"/>
  <c r="D83" i="4" s="1"/>
  <c r="G100" i="4"/>
  <c r="G83" i="4" s="1"/>
  <c r="H302" i="4"/>
  <c r="H301" i="4" s="1"/>
  <c r="D373" i="4"/>
  <c r="F373" i="4"/>
  <c r="F375" i="4" s="1"/>
  <c r="J102" i="4"/>
  <c r="J374" i="4" s="1"/>
  <c r="J186" i="4"/>
  <c r="E373" i="4"/>
  <c r="E375" i="4" s="1"/>
  <c r="E7" i="4"/>
  <c r="J7" i="4"/>
  <c r="G373" i="4"/>
  <c r="G7" i="4"/>
  <c r="G374" i="4"/>
  <c r="D44" i="4"/>
  <c r="D16" i="4" s="1"/>
  <c r="D9" i="4"/>
  <c r="D7" i="4" s="1"/>
  <c r="J101" i="4"/>
  <c r="J373" i="4" s="1"/>
  <c r="J375" i="4" s="1"/>
  <c r="J103" i="4"/>
  <c r="D113" i="3"/>
  <c r="H114" i="3" s="1"/>
  <c r="G114" i="3"/>
  <c r="K109" i="3"/>
  <c r="K110" i="3" s="1"/>
  <c r="K112" i="3" s="1"/>
  <c r="K113" i="3" s="1"/>
  <c r="K80" i="3"/>
  <c r="E114" i="3"/>
  <c r="I113" i="3"/>
  <c r="I114" i="3" s="1"/>
  <c r="D528" i="6" l="1"/>
  <c r="G529" i="6" s="1"/>
  <c r="H29" i="6"/>
  <c r="G63" i="1"/>
  <c r="AE13" i="1"/>
  <c r="AE12" i="1" s="1"/>
  <c r="AE11" i="1" s="1"/>
  <c r="M9" i="1"/>
  <c r="M10" i="1"/>
  <c r="M63" i="1" s="1"/>
  <c r="AD9" i="1"/>
  <c r="AD10" i="1"/>
  <c r="Z9" i="1"/>
  <c r="Z10" i="1"/>
  <c r="J9" i="1"/>
  <c r="J10" i="1"/>
  <c r="J63" i="1" s="1"/>
  <c r="K10" i="1"/>
  <c r="K63" i="1" s="1"/>
  <c r="K9" i="1"/>
  <c r="Y63" i="1"/>
  <c r="Y64" i="1" s="1"/>
  <c r="AA12" i="1"/>
  <c r="Y11" i="1"/>
  <c r="AA13" i="1"/>
  <c r="Q9" i="1"/>
  <c r="Q10" i="1"/>
  <c r="Q63" i="1" s="1"/>
  <c r="AC9" i="1"/>
  <c r="AC10" i="1"/>
  <c r="AB10" i="1"/>
  <c r="AB9" i="1"/>
  <c r="D540" i="6"/>
  <c r="E529" i="6"/>
  <c r="G540" i="6"/>
  <c r="H247" i="6"/>
  <c r="H245" i="6" s="1"/>
  <c r="H249" i="6"/>
  <c r="H248" i="6" s="1"/>
  <c r="G375" i="4"/>
  <c r="D374" i="4"/>
  <c r="D375" i="4" s="1"/>
  <c r="J100" i="4"/>
  <c r="J83" i="4" s="1"/>
  <c r="D114" i="3"/>
  <c r="H528" i="6" l="1"/>
  <c r="H529" i="6" s="1"/>
  <c r="D529" i="6" s="1"/>
  <c r="AE63" i="1"/>
  <c r="Y9" i="1"/>
  <c r="Y10" i="1"/>
  <c r="AA63" i="1"/>
  <c r="AA11" i="1"/>
  <c r="AE10" i="1"/>
  <c r="AE9" i="1"/>
  <c r="AE64" i="1"/>
  <c r="J376" i="4"/>
  <c r="G376" i="4"/>
  <c r="F376" i="4"/>
  <c r="E376" i="4"/>
  <c r="H540" i="6" l="1"/>
  <c r="AA9" i="1"/>
  <c r="AA10" i="1"/>
  <c r="AB64" i="1"/>
  <c r="AD64" i="1"/>
  <c r="AC64" i="1"/>
  <c r="D376" i="4"/>
  <c r="AA64" i="1" l="1"/>
  <c r="B392" i="4"/>
  <c r="E392" i="4"/>
  <c r="B393" i="4"/>
  <c r="C393" i="4"/>
  <c r="D393" i="4"/>
  <c r="D392" i="4" s="1"/>
  <c r="E393" i="4"/>
  <c r="F393" i="4"/>
  <c r="F392" i="4" s="1"/>
  <c r="G393" i="4"/>
  <c r="G392" i="4" s="1"/>
  <c r="H393" i="4"/>
  <c r="H392" i="4" s="1"/>
  <c r="I393" i="4"/>
  <c r="I392" i="4" s="1"/>
  <c r="J393" i="4"/>
  <c r="J392" i="4" s="1"/>
  <c r="B394" i="4"/>
  <c r="C394" i="4"/>
  <c r="J394" i="4"/>
  <c r="A395" i="4"/>
  <c r="B395" i="4"/>
  <c r="J395" i="4"/>
  <c r="K396" i="4"/>
  <c r="A397" i="4"/>
  <c r="B397" i="4"/>
  <c r="C397" i="4"/>
  <c r="A398" i="4"/>
  <c r="B398" i="4"/>
  <c r="C398" i="4"/>
  <c r="B399" i="4"/>
  <c r="C399" i="4"/>
  <c r="B400" i="4"/>
  <c r="A402" i="4"/>
  <c r="B402" i="4"/>
  <c r="C402" i="4"/>
  <c r="H402" i="4"/>
  <c r="H399" i="4" s="1"/>
  <c r="H398" i="4" s="1"/>
  <c r="H397" i="4" s="1"/>
  <c r="H396" i="4" s="1"/>
  <c r="I402" i="4"/>
  <c r="I399" i="4" s="1"/>
  <c r="I398" i="4" s="1"/>
  <c r="I397" i="4" s="1"/>
  <c r="I396" i="4" s="1"/>
  <c r="K402" i="4"/>
  <c r="K400" i="4" s="1"/>
  <c r="A403" i="4"/>
  <c r="B403" i="4"/>
  <c r="C403" i="4"/>
  <c r="D403" i="4"/>
  <c r="E403" i="4"/>
  <c r="E402" i="4" s="1"/>
  <c r="E399" i="4" s="1"/>
  <c r="E398" i="4" s="1"/>
  <c r="E397" i="4" s="1"/>
  <c r="E396" i="4" s="1"/>
  <c r="F403" i="4"/>
  <c r="G403" i="4"/>
  <c r="A404" i="4"/>
  <c r="B404" i="4"/>
  <c r="C404" i="4"/>
  <c r="D404" i="4"/>
  <c r="E404" i="4"/>
  <c r="F404" i="4"/>
  <c r="G404" i="4"/>
  <c r="A405" i="4"/>
  <c r="B405" i="4"/>
  <c r="C405" i="4"/>
  <c r="D405" i="4"/>
  <c r="E405" i="4"/>
  <c r="F405" i="4"/>
  <c r="G405" i="4"/>
  <c r="A406" i="4"/>
  <c r="B406" i="4"/>
  <c r="C406" i="4"/>
  <c r="D406" i="4"/>
  <c r="E406" i="4"/>
  <c r="F406" i="4"/>
  <c r="G406" i="4"/>
  <c r="A407" i="4"/>
  <c r="B407" i="4"/>
  <c r="C407" i="4"/>
  <c r="D407" i="4"/>
  <c r="E407" i="4"/>
  <c r="F407" i="4"/>
  <c r="J407" i="4" s="1"/>
  <c r="G407" i="4"/>
  <c r="A408" i="4"/>
  <c r="B408" i="4"/>
  <c r="C408" i="4"/>
  <c r="D408" i="4"/>
  <c r="E408" i="4"/>
  <c r="F408" i="4"/>
  <c r="G408" i="4"/>
  <c r="A409" i="4"/>
  <c r="B409" i="4"/>
  <c r="C409" i="4"/>
  <c r="D409" i="4"/>
  <c r="E409" i="4"/>
  <c r="F409" i="4"/>
  <c r="G409" i="4"/>
  <c r="A410" i="4"/>
  <c r="B410" i="4"/>
  <c r="C410" i="4"/>
  <c r="D410" i="4"/>
  <c r="E410" i="4"/>
  <c r="F410" i="4"/>
  <c r="G410" i="4"/>
  <c r="A411" i="4"/>
  <c r="B411" i="4"/>
  <c r="C411" i="4"/>
  <c r="D411" i="4"/>
  <c r="E411" i="4"/>
  <c r="F411" i="4"/>
  <c r="J411" i="4" s="1"/>
  <c r="G411" i="4"/>
  <c r="A412" i="4"/>
  <c r="B412" i="4"/>
  <c r="C412" i="4"/>
  <c r="D412" i="4"/>
  <c r="E412" i="4"/>
  <c r="F412" i="4"/>
  <c r="G412" i="4"/>
  <c r="A413" i="4"/>
  <c r="B413" i="4"/>
  <c r="C413" i="4"/>
  <c r="D413" i="4"/>
  <c r="E413" i="4"/>
  <c r="F413" i="4"/>
  <c r="J413" i="4" s="1"/>
  <c r="G413" i="4"/>
  <c r="C414" i="4"/>
  <c r="C416" i="4" s="1"/>
  <c r="C415" i="4"/>
  <c r="J410" i="4" l="1"/>
  <c r="J406" i="4"/>
  <c r="F402" i="4"/>
  <c r="F399" i="4" s="1"/>
  <c r="F398" i="4" s="1"/>
  <c r="F397" i="4" s="1"/>
  <c r="F396" i="4" s="1"/>
  <c r="J412" i="4"/>
  <c r="J408" i="4"/>
  <c r="J404" i="4"/>
  <c r="J409" i="4"/>
  <c r="G402" i="4"/>
  <c r="G399" i="4" s="1"/>
  <c r="G398" i="4" s="1"/>
  <c r="G397" i="4" s="1"/>
  <c r="G396" i="4" s="1"/>
  <c r="J405" i="4"/>
  <c r="D402" i="4"/>
  <c r="D399" i="4" s="1"/>
  <c r="D398" i="4" s="1"/>
  <c r="D397" i="4" s="1"/>
  <c r="D396" i="4" s="1"/>
  <c r="J403" i="4"/>
  <c r="J402" i="4" s="1"/>
  <c r="J399" i="4" s="1"/>
  <c r="J398" i="4" s="1"/>
  <c r="J397" i="4" s="1"/>
  <c r="J396" i="4" s="1"/>
  <c r="H415" i="4"/>
  <c r="I415" i="4" l="1"/>
  <c r="I414" i="4"/>
  <c r="G414" i="4"/>
  <c r="F415" i="4"/>
  <c r="E415" i="4"/>
  <c r="I416" i="4" l="1"/>
  <c r="D414" i="4"/>
  <c r="J414" i="4"/>
  <c r="H414" i="4"/>
  <c r="H416" i="4" s="1"/>
  <c r="G415" i="4"/>
  <c r="G416" i="4" s="1"/>
  <c r="E414" i="4"/>
  <c r="E416" i="4" s="1"/>
  <c r="D415" i="4"/>
  <c r="D416" i="4" l="1"/>
  <c r="E417" i="4" s="1"/>
  <c r="F414" i="4"/>
  <c r="F416" i="4" s="1"/>
  <c r="I417" i="4" s="1"/>
  <c r="H417" i="4"/>
  <c r="J415" i="4"/>
  <c r="J416" i="4" s="1"/>
  <c r="J417" i="4" s="1"/>
  <c r="G417" i="4" l="1"/>
  <c r="F417" i="4"/>
  <c r="D417" i="4" s="1"/>
  <c r="G56" i="3" l="1"/>
  <c r="G52" i="3" s="1"/>
  <c r="G51" i="3" s="1"/>
  <c r="K56" i="3" l="1"/>
  <c r="G55" i="3"/>
  <c r="G54" i="3" s="1"/>
  <c r="K44" i="3" l="1"/>
  <c r="K55" i="3"/>
  <c r="K52" i="3"/>
  <c r="K51" i="3" s="1"/>
  <c r="K50" i="3" s="1"/>
  <c r="K49" i="3" s="1"/>
  <c r="A384" i="4"/>
  <c r="A384" i="4" a="1"/>
  <c r="I290" i="4"/>
  <c r="I191" i="6"/>
  <c r="I190" i="6"/>
  <c r="I83" i="4"/>
  <c r="I100" i="4"/>
  <c r="I300" i="4"/>
  <c r="I299" i="4"/>
  <c r="I293" i="4"/>
  <c r="I291" i="4"/>
  <c r="I101" i="4"/>
  <c r="I373" i="4"/>
  <c r="I375" i="4"/>
  <c r="I376" i="4"/>
  <c r="I304" i="4"/>
  <c r="I303" i="4"/>
  <c r="H290" i="4"/>
  <c r="H100" i="4"/>
  <c r="H83" i="4"/>
  <c r="H300" i="4"/>
  <c r="H299" i="4"/>
  <c r="H293" i="4"/>
  <c r="H291" i="4"/>
  <c r="H101" i="4"/>
  <c r="H373" i="4"/>
  <c r="H375" i="4"/>
  <c r="H376" i="4"/>
  <c r="H304" i="4"/>
  <c r="H303" i="4"/>
  <c r="A425" i="4"/>
  <c r="A425" i="4" a="1"/>
</calcChain>
</file>

<file path=xl/sharedStrings.xml><?xml version="1.0" encoding="utf-8"?>
<sst xmlns="http://schemas.openxmlformats.org/spreadsheetml/2006/main" count="620" uniqueCount="289">
  <si>
    <t>กลุ่มบริหารงานการเงินและสินทรัพย์  สำนักงานเขตพื้นที่การศึกษาประถมศึกษาปทุมธานี เขต 2</t>
  </si>
  <si>
    <t xml:space="preserve">ที่ </t>
  </si>
  <si>
    <t>รวมเงินงวด</t>
  </si>
  <si>
    <t>ผูกพัน</t>
  </si>
  <si>
    <t>เบิก</t>
  </si>
  <si>
    <t>คงเหลือ</t>
  </si>
  <si>
    <t>ผู้รับผิดชอบ</t>
  </si>
  <si>
    <t>(1)</t>
  </si>
  <si>
    <t>(2)</t>
  </si>
  <si>
    <t>(1)+(2)=3</t>
  </si>
  <si>
    <t>(4)</t>
  </si>
  <si>
    <t>(5)</t>
  </si>
  <si>
    <t>กลุ่มส่งเสริมการจัดการศึกษา</t>
  </si>
  <si>
    <t>กลุ่มนิเทศติดตามและประเมินผลฯ</t>
  </si>
  <si>
    <t>กลุ่มบริหารงานการเงินและสินทรัพย์</t>
  </si>
  <si>
    <t>กลุ่มนโยบายและแผน</t>
  </si>
  <si>
    <t>กลุ่มอำนวยการ</t>
  </si>
  <si>
    <t>กลุ่มบริหารงานบุคคล</t>
  </si>
  <si>
    <t>รวมทั้งสิ้น</t>
  </si>
  <si>
    <t>คิดเป็นร้อยละ</t>
  </si>
  <si>
    <t>ลงชื่อ</t>
  </si>
  <si>
    <t>เงินงวด</t>
  </si>
  <si>
    <t>ที่</t>
  </si>
  <si>
    <t>รายการ</t>
  </si>
  <si>
    <t>เบิกจ่าย</t>
  </si>
  <si>
    <t>รหัสงบประมาณ</t>
  </si>
  <si>
    <t>งบบริหารสำนักงาน</t>
  </si>
  <si>
    <t>หนังสือแจ้งโอน</t>
  </si>
  <si>
    <t>(6)</t>
  </si>
  <si>
    <t>(3)-(4)-(6)=7</t>
  </si>
  <si>
    <t>2.1.1</t>
  </si>
  <si>
    <t>2.1.2</t>
  </si>
  <si>
    <t>2.1.3</t>
  </si>
  <si>
    <t>รหัสงบประมาณ/หนังสือแจ้งโอน</t>
  </si>
  <si>
    <t>กันเงินไว้เบิก</t>
  </si>
  <si>
    <t>1.1.1</t>
  </si>
  <si>
    <t>งบพัฒนาเพื่อพัฒนาคุณภาพการศึกษา</t>
  </si>
  <si>
    <t>เพิ่ม</t>
  </si>
  <si>
    <t>กันไว้เบิก</t>
  </si>
  <si>
    <t>แหล่งของเงิน</t>
  </si>
  <si>
    <t>ผู้อำนวยการสำนักงานเขตพื้นที่การศึกษาประถมศึกษาปทุมธานี เขต 2</t>
  </si>
  <si>
    <t>2.2.1</t>
  </si>
  <si>
    <t>กลุ่มนิเทศติดตามและประเมินผลการจัดการศึกษา</t>
  </si>
  <si>
    <t>รองผู้อำนวยการสำนักงานเขตพื้นที่การศึกษา รักษาราชการแทน</t>
  </si>
  <si>
    <t>นักวิชาการเงินและบัญชีชำนาญการพิเศษ</t>
  </si>
  <si>
    <t>กลุ่มส่งเสริมการจัดการศึกษา/จัดสรรให้ 21 ร.ร.</t>
  </si>
  <si>
    <t>3.2.1</t>
  </si>
  <si>
    <t>5.2.1</t>
  </si>
  <si>
    <t>กลุ่มนิเทศติดตามและประเมินผลการจัดการศึกษา /จัดสรรให้โรงเรียน</t>
  </si>
  <si>
    <t>ระบบ NEW GFMIS</t>
  </si>
  <si>
    <t>(นายคำโพธิ์  บุญสิงห์)</t>
  </si>
  <si>
    <t>โรงเรียนเจริญดีวิทยา</t>
  </si>
  <si>
    <t xml:space="preserve">กลุ่มนิเทศติดตามและประเมินผลการจัดการศึกษา       </t>
  </si>
  <si>
    <t xml:space="preserve">นางสาวเหมือนฝัน  จันทร์ประสิทธิ์ </t>
  </si>
  <si>
    <t>ส่งเสริม/นิเทศ/ร่วมใจประสิทธิ์/ร่วมจิตประสาท/รวมราษฎร์สามัคคี/รเจริญดีวิทยา</t>
  </si>
  <si>
    <t>กลุ่ม ICT</t>
  </si>
  <si>
    <t>ก</t>
  </si>
  <si>
    <t>1)</t>
  </si>
  <si>
    <t>2)</t>
  </si>
  <si>
    <t>3)</t>
  </si>
  <si>
    <t>ข</t>
  </si>
  <si>
    <t>1.1.2</t>
  </si>
  <si>
    <t>กลุ่มนิเทศติดตามและประเมินผลการจัดการศึกษา สุวรรณศรี</t>
  </si>
  <si>
    <t>กลุ่มนิเทศติดตามและประเมินผลการจัดการศึกษา เศรษฐพล</t>
  </si>
  <si>
    <t>กลุ่มส่งเสริมการจัดการศึกษา/วัดโปรยฝน</t>
  </si>
  <si>
    <t>กลุ่มนิเทศติดตามและประเมินผล วัดเขียนเขต</t>
  </si>
  <si>
    <t>ร.ร.</t>
  </si>
  <si>
    <t>บุคคล</t>
  </si>
  <si>
    <t>กลุ่มนืเทศติดตามและประเมินผลการจัดการศึกษา</t>
  </si>
  <si>
    <t>กลุ่มนิเทศติดตามและประเมินผลการจัดการศึกษา ดำเนินการเอง</t>
  </si>
  <si>
    <t>รายงานผลการเบิกจ่ายเงินงบประมาณ งบประจำเพื่อการบริหารจัดการสำนักงานและงบพัฒนาคุณภาพการศึกษา</t>
  </si>
  <si>
    <t>งบประมาณ</t>
  </si>
  <si>
    <t>ผลการเบิกจ่ายเงินงบประมาณ</t>
  </si>
  <si>
    <t>ผลการใช้จ่ายเงินงบประมาณ</t>
  </si>
  <si>
    <t>บาท</t>
  </si>
  <si>
    <t>%</t>
  </si>
  <si>
    <t>1.</t>
  </si>
  <si>
    <t>การเบิกจ่ายในภาพรวม(ทั้งปี)</t>
  </si>
  <si>
    <t>1.1</t>
  </si>
  <si>
    <t>1.2</t>
  </si>
  <si>
    <t>1.3</t>
  </si>
  <si>
    <t>1.4</t>
  </si>
  <si>
    <t>2.</t>
  </si>
  <si>
    <t xml:space="preserve">การเบิกจ่ายรายจ่ายประจำ </t>
  </si>
  <si>
    <t>2.1</t>
  </si>
  <si>
    <t>2.2</t>
  </si>
  <si>
    <t>2.4</t>
  </si>
  <si>
    <t>3.</t>
  </si>
  <si>
    <t>การเบิกจ่ายงบลงทุน(ทั้งปี)</t>
  </si>
  <si>
    <t>3.1</t>
  </si>
  <si>
    <t>3.2</t>
  </si>
  <si>
    <t>3.3</t>
  </si>
  <si>
    <t>3.4</t>
  </si>
  <si>
    <t>ก่อหนี้ผูกพัน</t>
  </si>
  <si>
    <t>อยู่ระหว่างขอกันไว้เบิกเหลื่อมปี</t>
  </si>
  <si>
    <t>เหลือจ่าย</t>
  </si>
  <si>
    <t>อยู่ระหว่างดำเนินการ</t>
  </si>
  <si>
    <t xml:space="preserve">ลงชื่อ   </t>
  </si>
  <si>
    <t xml:space="preserve">     (นางพัชรี  เรืองรุ่ง)</t>
  </si>
  <si>
    <t xml:space="preserve">  รายละเอียด 1</t>
  </si>
  <si>
    <t>สรุปผลการเบิกจ่ายและการใช้จ่ายฯ</t>
  </si>
  <si>
    <r>
      <rPr>
        <b/>
        <sz val="12"/>
        <rFont val="TH Sarabun New"/>
        <family val="2"/>
      </rPr>
      <t>เป็น</t>
    </r>
    <r>
      <rPr>
        <sz val="12"/>
        <rFont val="TH Sarabun New"/>
        <family val="2"/>
      </rPr>
      <t>ไปตามมาตรการภาครัฐ</t>
    </r>
  </si>
  <si>
    <r>
      <rPr>
        <b/>
        <sz val="12"/>
        <rFont val="TH Sarabun New"/>
        <family val="2"/>
      </rPr>
      <t>ไม่</t>
    </r>
    <r>
      <rPr>
        <sz val="12"/>
        <rFont val="TH Sarabun New"/>
        <family val="2"/>
      </rPr>
      <t>เป็นไปตามมาตรการภาครัฐ</t>
    </r>
  </si>
  <si>
    <t>ประธานคณะกรรมการติดตามเร่งรัด</t>
  </si>
  <si>
    <t xml:space="preserve">                   (นางสาวสุพิชสิริ ถิรวัฒนาพงศ์)     ติดตามเร่งรัดการเบิกจ่ายเงินฯ</t>
  </si>
  <si>
    <t xml:space="preserve">                          ตรวจสอบแล้วถูกต้อง</t>
  </si>
  <si>
    <t>ลงชื่อ                                  เลขานุการคณะกรรมการติดตามเร่งรัด</t>
  </si>
  <si>
    <t xml:space="preserve">                </t>
  </si>
  <si>
    <t xml:space="preserve">         ประธานคณะกรรมการติดตามเร่งรัด</t>
  </si>
  <si>
    <t>รายละเอียด 4</t>
  </si>
  <si>
    <t>กลุ่มนิเทศติดตามและประเมินผลการจัดการศึกษา กำหนดแล้วเสร็จ 6 กย 67</t>
  </si>
  <si>
    <t>กลุ่มนิเทศติดตามและประเมินผลการจัดการศึกษา (รอแจ้งการจัดสรร)</t>
  </si>
  <si>
    <t>3.9.2.3</t>
  </si>
  <si>
    <t>ร.ร. ร่วมใจประสิทธิ์ ร่วมจิตประสาท รวมราษฎร์สามัคคี เจริญดีวิทยา</t>
  </si>
  <si>
    <t>กลุ่มนโยบายและแผน จัดสรร 9 สค 67 ให้รร. 3 รร.</t>
  </si>
  <si>
    <t>โรงเรียนคุณภาพ</t>
  </si>
  <si>
    <t xml:space="preserve">กลุ่มส่งเสริมการศึกษาทางไกลเทคโนโลยีสารสนเทศและการสื่อสาร </t>
  </si>
  <si>
    <t xml:space="preserve">ICT/กลุ่มส่งเสริการจัดการศึกษา   </t>
  </si>
  <si>
    <t xml:space="preserve">นายชวาล  อ่อนแสง </t>
  </si>
  <si>
    <t>ร.ร.แสนจำหน่าย</t>
  </si>
  <si>
    <t>(นางสาวสุพิชสิริ ถิรวัฒนาพงศ์)</t>
  </si>
  <si>
    <t>การอนุมัติเงินงวด</t>
  </si>
  <si>
    <t>ปัญหาอุปสรรค</t>
  </si>
  <si>
    <t>1.2.1</t>
  </si>
  <si>
    <t>1.2.2</t>
  </si>
  <si>
    <t>1.2.3</t>
  </si>
  <si>
    <t>1.3.1</t>
  </si>
  <si>
    <t>1.4.1</t>
  </si>
  <si>
    <t>20005 68 05164 00000</t>
  </si>
  <si>
    <t>2.1.1.1</t>
  </si>
  <si>
    <t>2.1.1.2</t>
  </si>
  <si>
    <t>20004 68 0516500000</t>
  </si>
  <si>
    <t>ปี65</t>
  </si>
  <si>
    <t>2.3.3</t>
  </si>
  <si>
    <t>บริหารสัญญา</t>
  </si>
  <si>
    <t>4100484429 ยกเลิกงดตอกเข็มงวด 1</t>
  </si>
  <si>
    <t>งวดที่ 2  1,119,000 ครบ 11 พย 67</t>
  </si>
  <si>
    <t>งวดที่ 3 1,492,000 ครบ 10 ธค 67</t>
  </si>
  <si>
    <t>15 พย 67</t>
  </si>
  <si>
    <t>งบปี68 31,490,300 68ครั้งที่ 1 โอน14,330,500 บาท</t>
  </si>
  <si>
    <t>งวดที่ 4 บางส่วน 663,687.31 ครบ 9 มค 68</t>
  </si>
  <si>
    <t>งวดที่ 5  2,611,000 ครบ 8 กพ 68</t>
  </si>
  <si>
    <t>งวดที่ 6  2,611,000 ครบ 10 มีค 68</t>
  </si>
  <si>
    <t>งวดที่ 7  2,611,000 ครบ 9 เมย 68</t>
  </si>
  <si>
    <t>งวดที่ 8  2,984,000 ครบ 9 พค 68</t>
  </si>
  <si>
    <t>งวดที่ 9  1,492,000 ครบ 8 มิย 68</t>
  </si>
  <si>
    <t>งวดที่ 11  1,492,000 ครบ 6 กย 68</t>
  </si>
  <si>
    <t>งวดที่ 12  2,238,000 ครบ 6 ตค 68</t>
  </si>
  <si>
    <t>งวดที่ 13  2,238,000 ครบ 5 พย 68</t>
  </si>
  <si>
    <t>งวดที่ 14  2,984,000 ครบ 5 ธค 68</t>
  </si>
  <si>
    <t>งวดที่ 15  1,865,000 ครบ 5 มค 69</t>
  </si>
  <si>
    <t>งวดที่ 16  5,595,000 ครบ 18 กพ 69</t>
  </si>
  <si>
    <t>งบลงทุน  ค่าที่ดินและสิ่งก่อสร้าง 6811320</t>
  </si>
  <si>
    <t>2.3.1</t>
  </si>
  <si>
    <t>2.31.1</t>
  </si>
  <si>
    <t>ค</t>
  </si>
  <si>
    <t>แผนงานยุทธศาสตร์ : สร้างความเสมอภาคทางการศึกษา</t>
  </si>
  <si>
    <t>ค่าครุภัณฑ์</t>
  </si>
  <si>
    <t>สิ่งก่อสร้าง</t>
  </si>
  <si>
    <t xml:space="preserve">                                      </t>
  </si>
  <si>
    <t>ลงชื่อ                                                 เลขานุการคณะกรรมการติดตามเร่งรัด</t>
  </si>
  <si>
    <t xml:space="preserve">      ประธานคณะกรรมการติดตามเร่งรัด</t>
  </si>
  <si>
    <t>งบลงทุน ค่าครุภัณฑ์ 6711310</t>
  </si>
  <si>
    <t>กิจกรรมการจัดการศึกษาประถมศึกษาสำหรับโรงเรียนปกติ  /กิจกรรมการจัดการศึกษามัธยมศึกษาตอนต้นสำหรับโรงเรียนปกติ</t>
  </si>
  <si>
    <t>20004670516552018/20004670516405272</t>
  </si>
  <si>
    <t>ปรับปรุงแซมแซมอาคารสำนักงานและห้องเก็บของ</t>
  </si>
  <si>
    <t>ลงชื่อ                                     เลขานุการคณะกรรมการติดตามเร่งรัด</t>
  </si>
  <si>
    <t xml:space="preserve">        ประธานคณะกรรมการติดตามเร่งรัด</t>
  </si>
  <si>
    <t>สพป.ปทุมธานี เขต 2</t>
  </si>
  <si>
    <t>1.1.1.1</t>
  </si>
  <si>
    <t>กลุ่มพัฒนาครูและบุคลากรทางการศึกษา</t>
  </si>
  <si>
    <t>เป้าหมายการเบิกจ่ายตามมาตรการภาครัฐ (%)</t>
  </si>
  <si>
    <t>เป้าหมายการใช้จ่ายตามมาตรการภาครัฐ(%)</t>
  </si>
  <si>
    <t>ตรวจสอบแล้วถูกต้อง</t>
  </si>
  <si>
    <t>กลุ่มนิเทศติดตามและประเมินผล</t>
  </si>
  <si>
    <t>1.1.1.2</t>
  </si>
  <si>
    <t>เลขานุการคณะกรรมการติดตาม</t>
  </si>
  <si>
    <t>สำนักงานเขตพื้นที่การศึกษาประถมศึกษาปทุมธานี เขต 2</t>
  </si>
  <si>
    <t>กลุ่มนิเทศนติดตามและประเมินการจัดการศึกษา</t>
  </si>
  <si>
    <t>งบเงินอุดหนุน</t>
  </si>
  <si>
    <t>งบลงทุน 6711320</t>
  </si>
  <si>
    <t>รายละเอียด 2</t>
  </si>
  <si>
    <t>ผอ.สพป.ปท.2/รองผอ.สพป.ปท.2</t>
  </si>
  <si>
    <t>กลุ่มกฎหมายและคดี</t>
  </si>
  <si>
    <t xml:space="preserve">กลุ่มพัฒนาครูและบุคลากรทางการศึกษา </t>
  </si>
  <si>
    <t>กลุ่มนโยบายและแผน จัดสรร 28 มิ.ย. 68 ให้รร.ขนาดเล็ก 13 รร.</t>
  </si>
  <si>
    <t xml:space="preserve">กลุ่มนิเทศติดตามและประเมินผลการจัดการศึกษา ร.ร.วัดประยูรธรรมารามและคลองสิบสาม “ผิวราษฎรบำรุง”         </t>
  </si>
  <si>
    <t>จำลองลักษณ์ ก้อนทอง ร.ร.ชุมชนบึงบา</t>
  </si>
  <si>
    <t>เลขานุการคณะกรรมการติดตามเร่งรัดการใช้จ่ายเงินฯ</t>
  </si>
  <si>
    <t>(นางพัชรี  เรืองรุ่ง)</t>
  </si>
  <si>
    <t xml:space="preserve">   นักวิชาการเงินและบัญชีชำนาญการพิเศษ</t>
  </si>
  <si>
    <t xml:space="preserve">      ประธานคณะกรรมการติดตามเร่งรัดการใช้จ่ายเงินฯ</t>
  </si>
  <si>
    <t xml:space="preserve"> ผู้อำนวยการสำนักงานเขตพื้นที่การศึกษาประถมศึกษาปทุมธานี เขต 2</t>
  </si>
  <si>
    <t>(นายวิรุฬห์  แสงงาม)</t>
  </si>
  <si>
    <t>ชุมชนบึงบาและวัดลาดสนุ่น</t>
  </si>
  <si>
    <t>วัดมูลจินดารามและวัดลาดสนุ่นและชุมชนบึงบา</t>
  </si>
  <si>
    <t>กลุ่มอำนวยการ/ผอ.สพป.ปท.2</t>
  </si>
  <si>
    <t xml:space="preserve"> รองผู้อำนวยการสำนักงานเขตพื้นที่การศึกษา รักษาราชการแทน</t>
  </si>
  <si>
    <t>กิจกรรมการบริหารจัดการในเขตพื้นที่การศึกษา/กิจกรรมการจัดการศึกษาประถมศึกษาสำหรับโรงเรียนปกติ/กิจกรรมการสนับสนุนการศึกษาขั้นพื้นฐาน</t>
  </si>
  <si>
    <t xml:space="preserve">โรงเรียนวัดมูลจินดาราม โรงเรียนวัดลาดสนุ่น และโรงเรียนชุมชนบึงบา </t>
  </si>
  <si>
    <t xml:space="preserve">กลุ่มนิเทศนติดตามและประเมินการจัดการศึกษาร.ต.ณัฐภัทร จินาสุย </t>
  </si>
  <si>
    <t>ร.ร.ขนาดเล็ก/กลุ่มนโยบายและแผน</t>
  </si>
  <si>
    <t>กลุ่มนิเทศติดตามและประเมินผลการจัดการศึกษา/ชุมชนบึงบา โรงเรียนวัดอดิศรและโรงเรียนวัดเกตุประภา</t>
  </si>
  <si>
    <t>(นา(นางสาวสุพิชสิริ ถิรวัฒนาพงศ์)</t>
  </si>
  <si>
    <t>งวดที่ 10  1,492,000 ครบ 23 กค  68 ก่อได้เพียง1,357,812.69</t>
  </si>
  <si>
    <t>ลงชื่อ                                     ผู้จัดทำ</t>
  </si>
  <si>
    <t xml:space="preserve">              (นางพัชรี  เรืองรุ่ง)</t>
  </si>
  <si>
    <t xml:space="preserve">                                   ผู้อำนวยการสำนักงานเขตพื้นที่การศึกษาประถมศึกษาปทุมธานี เขต 2</t>
  </si>
  <si>
    <t xml:space="preserve">                                                            ตรวจสอบแล้วถูกต้อง</t>
  </si>
  <si>
    <t xml:space="preserve">        ลงชื่อ                                   ผู้จัดทำ</t>
  </si>
  <si>
    <t>การเบิกจ่ายและการใช้จ่ายเงินฯ</t>
  </si>
  <si>
    <t>2.3.5</t>
  </si>
  <si>
    <t>รายงานผลการเบิกจ่ายเงินกันไว้เบิกเหลื่อมปี งบประมาณประจำปี พ.ศ. 2568</t>
  </si>
  <si>
    <t>ครบ 30 ก.ย.68</t>
  </si>
  <si>
    <t>ศธ 04002/ว5187 ลว 21 ตค 67ครั้งที่ 5</t>
  </si>
  <si>
    <t>Po4100728818</t>
  </si>
  <si>
    <t xml:space="preserve">              (นางพัชรี  เรืองรุ่ง)     การเบิกจ่ายงบประมาณและการใช้จ่ายฯ                   </t>
  </si>
  <si>
    <t xml:space="preserve">        การเบิกจ่ายงบประมาณและการใช้จ่ายฯ</t>
  </si>
  <si>
    <t>งบลงทุน   6911320</t>
  </si>
  <si>
    <t>+ระบบการควบคุมฯ!C1099</t>
  </si>
  <si>
    <t>1.9.2</t>
  </si>
  <si>
    <t xml:space="preserve">                       (นางพัชรี  เรืองรุ่ง)           การเบิกจ่ายงบประมาณและการใช้จ่ายฯ</t>
  </si>
  <si>
    <t xml:space="preserve">       การเบิกจ่ายงบประมาณและการใช้จ่ายฯ</t>
  </si>
  <si>
    <t>ตามมาตรการเร่งรัดการเบิกจ่ายงบประมาณและการใช้จ่ายภาครัฐ ประจำปีงบประมาณ  พ.ศ. 2569</t>
  </si>
  <si>
    <t>หนังสือกรมบัญชีกลาง ด่วนที่สุด ที่ กค 0412.4/ว7516  ลงวันที่ 28 ตุลาคม 2568</t>
  </si>
  <si>
    <t>ไตรมาสที่ 1    ต.ค.68 - ธ.ค.68</t>
  </si>
  <si>
    <t>ไตรมาสที่ 2    ม.ค.69 - มี.ค.69</t>
  </si>
  <si>
    <t>ไตรมาสที่ 3    เม.ย.69 - มิ.ย.69</t>
  </si>
  <si>
    <t>ไตรมาสที่ 4    ก.ค.69 - ก.ย.69</t>
  </si>
  <si>
    <t>เร่งรัดการเบิกจ่ายและใช้จ่ายฯ</t>
  </si>
  <si>
    <t>การเบิกจ่ายงบประมาณและใช้จ่ายฯ</t>
  </si>
  <si>
    <t>ประจำปีงบประมาณ พ.ศ. 2569</t>
  </si>
  <si>
    <t>วัดเขียนเขต</t>
  </si>
  <si>
    <t>20004 69 00105 00000</t>
  </si>
  <si>
    <t>วัดมูลจินดาราม/วัดลาดสนุ่น/ชุมชนบึงบา</t>
  </si>
  <si>
    <t>งบรายจ่ายอื่น   6911500</t>
  </si>
  <si>
    <t>ลงชื่อ                                   เลขานุการคณะกรรมการติดตาม</t>
  </si>
  <si>
    <t xml:space="preserve">              (นางพัชรี  เรืองรุ่ง)   เร่งรัดการเบิกจ่ายงบประมาณและการใช้จ่ายฯ</t>
  </si>
  <si>
    <t>ลงชื่อ                                  ประธานคณะกรรมการติดตามเร่งรัด</t>
  </si>
  <si>
    <t>งบดำเนินงาน   69112xx</t>
  </si>
  <si>
    <t xml:space="preserve"> งบเงินอุดหนุน 6911410</t>
  </si>
  <si>
    <t xml:space="preserve"> การเบิกจ่ายงบประมาณและการใช้จ่ายฯ</t>
  </si>
  <si>
    <t>ผอ.ธนณํฐ วัดเขียนเขต</t>
  </si>
  <si>
    <t xml:space="preserve">ศน.ไอลดา </t>
  </si>
  <si>
    <t>หน่วยตรวจสอบภายใน</t>
  </si>
  <si>
    <t>กลุ่มส่งเสริมการศึกษาทางไกลเทคโนโลยีสารสนเทศเพื่อการศึกษา</t>
  </si>
  <si>
    <t>ตรวจแล้วถูกต้อง</t>
  </si>
  <si>
    <t>นางสาวเบญจวรรณ นุชโส ร.ร.ธัญญสิทธิศิลป์</t>
  </si>
  <si>
    <t>ผอ.ศุภกร</t>
  </si>
  <si>
    <t>ศน.จิราภรณ์</t>
  </si>
  <si>
    <t>กลุ่มส่งเสริมการศึกษาทางไกลเทคโนโลยีสารสนเทศและการสื่อสาร</t>
  </si>
  <si>
    <t>นางจำลองลักษณ์ ก้อนทอง (ชุมชนบึงบา)</t>
  </si>
  <si>
    <t>ร.ร</t>
  </si>
  <si>
    <t>ร.รและผอ.ธนณํฐ วัดเขียนเขต</t>
  </si>
  <si>
    <t xml:space="preserve">                     ตรวจสอบแล้วถูกต้อง</t>
  </si>
  <si>
    <r>
      <t xml:space="preserve">เบิกจ่ายและใช้จ่าย            (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  ) เป็น (  ) ไม่เป็น   ตามมาตรการภาครัฐ        </t>
    </r>
  </si>
  <si>
    <r>
      <t>ผลการเบิกจ่าย (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) ไม่เป็น  ใช้จ่าย  (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) เป็น      ตามมาตรการภาครัฐ        </t>
    </r>
  </si>
  <si>
    <r>
      <rPr>
        <sz val="12"/>
        <color rgb="FFFF0000"/>
        <rFont val="TH Sarabun New"/>
        <family val="2"/>
      </rPr>
      <t>รวม</t>
    </r>
    <r>
      <rPr>
        <sz val="12"/>
        <color theme="1"/>
        <rFont val="TH Sarabun New"/>
        <family val="2"/>
      </rPr>
      <t>กิจกรรมบริหารจัดการในสำนักงานเขตพื้นที่การศึกษา/กิจกรรมการจัดการศึกษาประถมศึกษาฯ/กิจกรรมสนับสนุนการศึกษาขั้นพื้นฐาน</t>
    </r>
  </si>
  <si>
    <t xml:space="preserve">              (นางพัชรี  เรืองรุ่ง) การเบิกจ่ายงบประมาณและการใช้จ่ายฯ</t>
  </si>
  <si>
    <r>
      <t xml:space="preserve">                                                               รายงานผลการเบิกจ่ายเงินงบประมาณ งบลงทุน   ประจำปีงบประมาณ พ.ศ. 2569                                </t>
    </r>
    <r>
      <rPr>
        <b/>
        <sz val="14"/>
        <color theme="0"/>
        <rFont val="TH Sarabun New"/>
        <family val="2"/>
      </rPr>
      <t xml:space="preserve"> รายละเอียด 2</t>
    </r>
  </si>
  <si>
    <t>งวดที่1   2,611,000 ครบ 11 ตค 67 แก้เป็น 1,997,387.31</t>
  </si>
  <si>
    <t>งวดที่ 4 บางส่วน 587,700 ครบ 9 มค 68 แก้เป็น 1,201,312.69</t>
  </si>
  <si>
    <t>กันไว้เบิกเหลื่อมปี</t>
  </si>
  <si>
    <t>โครงการพัฒนาข้าราชการครูและบุคลากรทางการศึกษา ก่อนแต่งตั้งให้ดำรงตำแหน่งผู้บริหารสถานศึกษา ในสังกัดสำนักงานคณะกรรมการการศึกษาขั้นพื้นฐาน ประจำปีงบประมาณ พ.ศ. 2569     1. ค่าใช้จ่ายในการเดินทางไปราชการเพื่อเข้าร่วมการพัฒนาฯ รุ่นที่ 2 ระยะที่ 1 ระหว่างวันที่ 9 – 12  กุมภาพันธ์  2569 ณ โรงแรมบางกอก พาเลส กรุงเทพมหานคร  จำนวนเงิน 4,000.-บาท นางสาวสุธีรา ศุขเขษม ครูโรงเรียนวัดคลองชัน , นางสาวสิริรัตน์ สังสุทธิ  ครูโรงเรียนชุมชนประชาธิปัตย์วิทยาคาร และนางสาวกาญจนา ไชยสะอาด ครู โรงเรียนวัดพิรุณศาสตร์  2.ค่าใช้จ่ายในการ        เดินทางไปราชการสำหรับวิทยากรพี่เลี้ยง โครงการพัฒนาข้าราชการครูและบุคลากรทางการศึกษาก่อนแต่งตั้งให้ดำรงตำแหน่งผู้บริหารสถานศึกษา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ในระยะที่ 2 และระยะที่ 3 ระหว่างวันที่ 16 กุมภาพันธ์ 2569 – 1 มีนาคม 2569 นายธนณัฐ ศิริวงษ์ ผอ.ร.ร.วัดเขียนเขต จำนวนเงิน 5,000 บาท</t>
  </si>
  <si>
    <t>ร.ร.วัดเขียนเขต นายธนณัฐ ศีละวงษ์</t>
  </si>
  <si>
    <t>โรงเรียนละ 3,000 บาท 10 ร.ร.</t>
  </si>
  <si>
    <t>กลุ่มDLICT</t>
  </si>
  <si>
    <t>กลุ่มส่งเสริมการจัดการศึกษา/เขียนเขต</t>
  </si>
  <si>
    <t>กลุ่มนิเทศติดตามและประเมินผลฯ/กลุ่มอำนวยการ</t>
  </si>
  <si>
    <t xml:space="preserve">                 ตรวจสอบแล้วถูกต้อง</t>
  </si>
  <si>
    <t>งบผูกพัน</t>
  </si>
  <si>
    <t xml:space="preserve">                                         ตรวจสอบแล้วถูกต้อง</t>
  </si>
  <si>
    <r>
      <t xml:space="preserve">เบิกจ่ายและใช้จ่าย            (  </t>
    </r>
    <r>
      <rPr>
        <sz val="12"/>
        <rFont val="Tahoma"/>
        <family val="2"/>
      </rPr>
      <t>√</t>
    </r>
    <r>
      <rPr>
        <sz val="12"/>
        <rFont val="TH Sarabun New"/>
        <family val="2"/>
      </rPr>
      <t xml:space="preserve"> ) เป็น (   ) ไม่เป็น     ตามมาตรการภาครัฐ        </t>
    </r>
  </si>
  <si>
    <t xml:space="preserve">                      ตรวจสอบแล้วถูกต้อง</t>
  </si>
  <si>
    <t>กลุ่มนิเทศติดตามและประเมินผลการจัดการศึกษา(นางกานต์ระวี เกิดสมศรี)</t>
  </si>
  <si>
    <t>ผอ.สพป.ปทุมธานี เขต 2 และผอ.กลุ่มส่งเสริมการจัดการศึกษา</t>
  </si>
  <si>
    <t>นิเทศติดตามและประเมินผลการจัดการศึกษา</t>
  </si>
  <si>
    <t xml:space="preserve"> ลงชื่อ                                              ผู้จัดทำ</t>
  </si>
  <si>
    <t>ผลการเบิกจ่ายและใช้จ่ายเงินงบประมาณรายจ่าย ประจำปีงบประมาณ พ.ศ. 2569</t>
  </si>
  <si>
    <t>งบประมาณของสำนักงานคณะกรรมการการศึกษาขั้นพื้นฐาน</t>
  </si>
  <si>
    <t>กลุ่มนโยบายและแผนจัดสรรให้โรงเรียน</t>
  </si>
  <si>
    <t>ร.ร.ธัญญสิทธิศิลป</t>
  </si>
  <si>
    <t>ร.ร.จริญดีวิทยา รวมราษฎร์สามัคคีและร่วมจิตประสาท</t>
  </si>
  <si>
    <t>ส่งเสริมการจัดการศึกษา ร.ร.เจริญดีวิทยา</t>
  </si>
  <si>
    <t>ร.ร.อยู่ประชานุเคราห์</t>
  </si>
  <si>
    <t>รวมเบิกแทนกันทั้งสิ้น</t>
  </si>
  <si>
    <t>รวมงบประมาณและงบประมาณเบิกแทนกันทั้งสิ้น</t>
  </si>
  <si>
    <t>ประจำเดือนสิงหาคม 2569</t>
  </si>
  <si>
    <t>ประจำเดือน สิงหาคม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</si>
</sst>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_-* #,##0_-;\-* #,##0_-;_-* &quot;-&quot;??_-;_-@_-"/>
    <numFmt numFmtId="190" formatCode="0.0"/>
    <numFmt numFmtId="191" formatCode="_(* #,##0_);_(* \(#,##0\);_(* &quot;-&quot;??_);_(@_)"/>
  </numFmts>
  <fonts count="4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sz val="14"/>
      <name val="TH Sarabun New"/>
      <family val="2"/>
    </font>
    <font>
      <sz val="14"/>
      <color theme="0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0"/>
      <name val="TH Sarabun New"/>
      <family val="2"/>
    </font>
    <font>
      <sz val="12"/>
      <color rgb="FFFF0000"/>
      <name val="TH Sarabun New"/>
      <family val="2"/>
    </font>
    <font>
      <sz val="12"/>
      <color theme="0"/>
      <name val="TH Sarabun New"/>
      <family val="2"/>
    </font>
    <font>
      <b/>
      <sz val="14"/>
      <name val="TH Sarabun New"/>
      <family val="2"/>
    </font>
    <font>
      <sz val="16"/>
      <color theme="1"/>
      <name val="TH Sarabun New"/>
      <family val="2"/>
    </font>
    <font>
      <sz val="10"/>
      <color theme="1"/>
      <name val="TH Sarabun New"/>
      <family val="2"/>
    </font>
    <font>
      <b/>
      <sz val="10"/>
      <color theme="1"/>
      <name val="TH Sarabun New"/>
      <family val="2"/>
    </font>
    <font>
      <sz val="10"/>
      <color theme="1"/>
      <name val="TH Sarabun New"/>
      <family val="2"/>
      <charset val="222"/>
    </font>
    <font>
      <sz val="12"/>
      <name val="TH SarabunIT๙"/>
      <family val="2"/>
    </font>
    <font>
      <sz val="10"/>
      <name val="TH Sarabun New"/>
      <family val="2"/>
      <charset val="222"/>
    </font>
    <font>
      <b/>
      <sz val="13"/>
      <name val="TH Sarabun New"/>
      <family val="2"/>
    </font>
    <font>
      <sz val="13"/>
      <name val="TH Sarabun New"/>
      <family val="2"/>
    </font>
    <font>
      <sz val="13"/>
      <color theme="1"/>
      <name val="TH Sarabun New"/>
      <family val="2"/>
    </font>
    <font>
      <sz val="10"/>
      <color rgb="FF000000"/>
      <name val="Tahoma"/>
      <family val="2"/>
      <scheme val="minor"/>
    </font>
    <font>
      <b/>
      <sz val="14"/>
      <color theme="0"/>
      <name val="TH Sarabun New"/>
      <family val="2"/>
    </font>
    <font>
      <sz val="11"/>
      <name val="TH Sarabun New"/>
      <family val="2"/>
    </font>
    <font>
      <sz val="12"/>
      <color rgb="FF000000"/>
      <name val="TH SarabunIT๙"/>
      <family val="2"/>
    </font>
    <font>
      <sz val="16"/>
      <name val="Angsana New"/>
      <family val="1"/>
    </font>
    <font>
      <sz val="12"/>
      <color theme="1"/>
      <name val="TH Sarabun New"/>
      <family val="2"/>
      <charset val="222"/>
    </font>
    <font>
      <sz val="12"/>
      <color rgb="FFFF0000"/>
      <name val="TH Sarabun New"/>
      <family val="2"/>
      <charset val="222"/>
    </font>
    <font>
      <sz val="12"/>
      <name val="TH Sarabun New"/>
      <family val="2"/>
      <charset val="222"/>
    </font>
    <font>
      <b/>
      <sz val="12"/>
      <name val="TH SarabunPSK"/>
      <family val="2"/>
      <charset val="222"/>
    </font>
    <font>
      <b/>
      <sz val="12"/>
      <color theme="0"/>
      <name val="TH Sarabun New"/>
      <family val="2"/>
    </font>
    <font>
      <sz val="16"/>
      <color theme="0"/>
      <name val="TH Sarabun New"/>
      <family val="2"/>
    </font>
    <font>
      <sz val="12"/>
      <name val="Tahoma"/>
      <family val="2"/>
    </font>
    <font>
      <sz val="12"/>
      <name val="TH SarabunPSK"/>
      <family val="2"/>
    </font>
    <font>
      <b/>
      <sz val="12"/>
      <color theme="1"/>
      <name val="TH Sarabun New"/>
      <family val="2"/>
      <charset val="222"/>
    </font>
    <font>
      <b/>
      <sz val="12"/>
      <name val="TH Sarabun New"/>
      <family val="2"/>
      <charset val="222"/>
    </font>
    <font>
      <sz val="12"/>
      <color theme="0"/>
      <name val="TH Sarabun New"/>
      <family val="2"/>
      <charset val="222"/>
    </font>
    <font>
      <sz val="9"/>
      <color theme="1"/>
      <name val="TH Sarabun New"/>
      <family val="2"/>
    </font>
    <font>
      <b/>
      <sz val="13"/>
      <color theme="1"/>
      <name val="TH Sarabun New"/>
      <family val="2"/>
    </font>
    <font>
      <sz val="12"/>
      <name val="TH SarabunPSK"/>
      <family val="2"/>
      <charset val="222"/>
    </font>
    <font>
      <b/>
      <sz val="12"/>
      <color theme="1"/>
      <name val="TH Sarabun New"/>
      <family val="2"/>
    </font>
    <font>
      <b/>
      <sz val="12"/>
      <color rgb="FFFF0000"/>
      <name val="TH Sarabun New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1AD65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DC8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187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26" fillId="0" borderId="0"/>
  </cellStyleXfs>
  <cellXfs count="1333">
    <xf numFmtId="0" fontId="0" fillId="0" borderId="0" xfId="0"/>
    <xf numFmtId="2" fontId="4" fillId="0" borderId="0" xfId="0" applyNumberFormat="1" applyFont="1"/>
    <xf numFmtId="0" fontId="4" fillId="0" borderId="0" xfId="0" applyFont="1"/>
    <xf numFmtId="187" fontId="4" fillId="0" borderId="0" xfId="1" applyFont="1"/>
    <xf numFmtId="187" fontId="4" fillId="0" borderId="0" xfId="1" applyFont="1" applyAlignment="1">
      <alignment horizontal="right"/>
    </xf>
    <xf numFmtId="0" fontId="4" fillId="0" borderId="3" xfId="0" applyFont="1" applyBorder="1"/>
    <xf numFmtId="0" fontId="0" fillId="0" borderId="0" xfId="0" applyAlignment="1">
      <alignment vertical="top"/>
    </xf>
    <xf numFmtId="2" fontId="6" fillId="17" borderId="8" xfId="0" applyNumberFormat="1" applyFont="1" applyFill="1" applyBorder="1" applyAlignment="1">
      <alignment horizontal="center" vertical="center" wrapText="1"/>
    </xf>
    <xf numFmtId="2" fontId="6" fillId="17" borderId="12" xfId="0" applyNumberFormat="1" applyFont="1" applyFill="1" applyBorder="1" applyAlignment="1">
      <alignment horizontal="center" vertical="center" wrapText="1"/>
    </xf>
    <xf numFmtId="43" fontId="7" fillId="15" borderId="6" xfId="0" applyNumberFormat="1" applyFont="1" applyFill="1" applyBorder="1" applyAlignment="1">
      <alignment vertical="top"/>
    </xf>
    <xf numFmtId="0" fontId="7" fillId="15" borderId="6" xfId="0" applyFont="1" applyFill="1" applyBorder="1" applyAlignment="1">
      <alignment vertical="top" wrapText="1"/>
    </xf>
    <xf numFmtId="187" fontId="7" fillId="6" borderId="6" xfId="1" applyFont="1" applyFill="1" applyBorder="1"/>
    <xf numFmtId="187" fontId="7" fillId="11" borderId="6" xfId="1" applyFont="1" applyFill="1" applyBorder="1"/>
    <xf numFmtId="187" fontId="7" fillId="6" borderId="6" xfId="1" applyFont="1" applyFill="1" applyBorder="1" applyAlignment="1">
      <alignment vertical="top"/>
    </xf>
    <xf numFmtId="187" fontId="7" fillId="7" borderId="6" xfId="1" applyFont="1" applyFill="1" applyBorder="1"/>
    <xf numFmtId="187" fontId="7" fillId="7" borderId="6" xfId="1" applyFont="1" applyFill="1" applyBorder="1" applyAlignment="1">
      <alignment vertical="top"/>
    </xf>
    <xf numFmtId="2" fontId="7" fillId="9" borderId="6" xfId="1" applyNumberFormat="1" applyFont="1" applyFill="1" applyBorder="1" applyAlignment="1">
      <alignment vertical="top" wrapText="1"/>
    </xf>
    <xf numFmtId="187" fontId="7" fillId="9" borderId="6" xfId="1" applyFont="1" applyFill="1" applyBorder="1" applyAlignment="1">
      <alignment vertical="top"/>
    </xf>
    <xf numFmtId="187" fontId="7" fillId="15" borderId="6" xfId="1" applyFont="1" applyFill="1" applyBorder="1" applyAlignment="1">
      <alignment vertical="top"/>
    </xf>
    <xf numFmtId="187" fontId="7" fillId="9" borderId="6" xfId="1" applyFont="1" applyFill="1" applyBorder="1"/>
    <xf numFmtId="0" fontId="8" fillId="0" borderId="0" xfId="0" applyFont="1"/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horizontal="right"/>
    </xf>
    <xf numFmtId="0" fontId="10" fillId="0" borderId="0" xfId="0" applyFont="1"/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/>
    </xf>
    <xf numFmtId="2" fontId="11" fillId="9" borderId="6" xfId="0" applyNumberFormat="1" applyFont="1" applyFill="1" applyBorder="1" applyAlignment="1">
      <alignment vertical="top" wrapText="1"/>
    </xf>
    <xf numFmtId="2" fontId="11" fillId="9" borderId="6" xfId="0" applyNumberFormat="1" applyFont="1" applyFill="1" applyBorder="1" applyAlignment="1">
      <alignment horizontal="justify" vertical="top"/>
    </xf>
    <xf numFmtId="2" fontId="11" fillId="7" borderId="6" xfId="0" applyNumberFormat="1" applyFont="1" applyFill="1" applyBorder="1" applyAlignment="1">
      <alignment vertical="top"/>
    </xf>
    <xf numFmtId="2" fontId="11" fillId="7" borderId="6" xfId="0" applyNumberFormat="1" applyFont="1" applyFill="1" applyBorder="1" applyAlignment="1">
      <alignment vertical="top" wrapText="1"/>
    </xf>
    <xf numFmtId="2" fontId="11" fillId="7" borderId="6" xfId="0" applyNumberFormat="1" applyFont="1" applyFill="1" applyBorder="1" applyAlignment="1">
      <alignment horizontal="justify" vertical="top"/>
    </xf>
    <xf numFmtId="0" fontId="11" fillId="0" borderId="6" xfId="0" applyFont="1" applyBorder="1" applyAlignment="1">
      <alignment horizontal="left" vertical="top" wrapText="1"/>
    </xf>
    <xf numFmtId="49" fontId="11" fillId="0" borderId="6" xfId="0" applyNumberFormat="1" applyFont="1" applyBorder="1" applyAlignment="1">
      <alignment horizontal="left" vertical="top" wrapText="1"/>
    </xf>
    <xf numFmtId="2" fontId="11" fillId="6" borderId="6" xfId="0" applyNumberFormat="1" applyFont="1" applyFill="1" applyBorder="1" applyAlignment="1">
      <alignment vertical="top" wrapText="1"/>
    </xf>
    <xf numFmtId="2" fontId="8" fillId="6" borderId="6" xfId="0" applyNumberFormat="1" applyFont="1" applyFill="1" applyBorder="1" applyAlignment="1">
      <alignment vertical="top" wrapText="1"/>
    </xf>
    <xf numFmtId="0" fontId="11" fillId="9" borderId="6" xfId="0" applyFont="1" applyFill="1" applyBorder="1" applyAlignment="1">
      <alignment horizontal="left" vertical="top" wrapText="1"/>
    </xf>
    <xf numFmtId="2" fontId="8" fillId="9" borderId="6" xfId="0" applyNumberFormat="1" applyFont="1" applyFill="1" applyBorder="1" applyAlignment="1">
      <alignment vertical="top" wrapText="1"/>
    </xf>
    <xf numFmtId="0" fontId="11" fillId="6" borderId="6" xfId="0" applyFont="1" applyFill="1" applyBorder="1" applyAlignment="1">
      <alignment horizontal="left" vertical="top" wrapText="1"/>
    </xf>
    <xf numFmtId="2" fontId="11" fillId="9" borderId="6" xfId="0" applyNumberFormat="1" applyFont="1" applyFill="1" applyBorder="1" applyAlignment="1">
      <alignment horizontal="left" vertical="top" wrapText="1"/>
    </xf>
    <xf numFmtId="0" fontId="11" fillId="9" borderId="6" xfId="0" applyFont="1" applyFill="1" applyBorder="1" applyAlignment="1">
      <alignment vertical="top"/>
    </xf>
    <xf numFmtId="0" fontId="11" fillId="9" borderId="6" xfId="0" applyFont="1" applyFill="1" applyBorder="1" applyAlignment="1">
      <alignment horizontal="justify" vertical="top"/>
    </xf>
    <xf numFmtId="0" fontId="11" fillId="7" borderId="6" xfId="0" applyFont="1" applyFill="1" applyBorder="1" applyAlignment="1">
      <alignment horizontal="left" vertical="top" wrapText="1"/>
    </xf>
    <xf numFmtId="49" fontId="11" fillId="7" borderId="6" xfId="0" applyNumberFormat="1" applyFont="1" applyFill="1" applyBorder="1" applyAlignment="1">
      <alignment horizontal="left" vertical="top" wrapText="1"/>
    </xf>
    <xf numFmtId="2" fontId="11" fillId="0" borderId="6" xfId="0" applyNumberFormat="1" applyFont="1" applyBorder="1" applyAlignment="1">
      <alignment horizontal="left" vertical="top" wrapText="1"/>
    </xf>
    <xf numFmtId="0" fontId="11" fillId="7" borderId="6" xfId="0" applyFont="1" applyFill="1" applyBorder="1" applyAlignment="1">
      <alignment vertical="top"/>
    </xf>
    <xf numFmtId="0" fontId="11" fillId="16" borderId="6" xfId="0" applyFont="1" applyFill="1" applyBorder="1" applyAlignment="1">
      <alignment horizontal="left" vertical="top"/>
    </xf>
    <xf numFmtId="0" fontId="13" fillId="0" borderId="6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24" borderId="6" xfId="0" applyFont="1" applyFill="1" applyBorder="1" applyAlignment="1">
      <alignment vertical="top"/>
    </xf>
    <xf numFmtId="0" fontId="11" fillId="0" borderId="6" xfId="0" applyFont="1" applyBorder="1" applyAlignment="1">
      <alignment vertical="top"/>
    </xf>
    <xf numFmtId="0" fontId="11" fillId="6" borderId="6" xfId="0" applyFont="1" applyFill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2" fontId="8" fillId="0" borderId="6" xfId="0" applyNumberFormat="1" applyFont="1" applyBorder="1" applyAlignment="1">
      <alignment vertical="top" wrapText="1"/>
    </xf>
    <xf numFmtId="2" fontId="8" fillId="0" borderId="13" xfId="0" applyNumberFormat="1" applyFont="1" applyBorder="1" applyAlignment="1">
      <alignment vertical="top" wrapText="1"/>
    </xf>
    <xf numFmtId="190" fontId="8" fillId="16" borderId="6" xfId="0" applyNumberFormat="1" applyFont="1" applyFill="1" applyBorder="1" applyAlignment="1">
      <alignment horizontal="center" vertical="top"/>
    </xf>
    <xf numFmtId="0" fontId="11" fillId="6" borderId="6" xfId="0" applyFont="1" applyFill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2" fontId="8" fillId="16" borderId="6" xfId="0" applyNumberFormat="1" applyFont="1" applyFill="1" applyBorder="1" applyAlignment="1">
      <alignment vertical="top" wrapText="1"/>
    </xf>
    <xf numFmtId="0" fontId="8" fillId="16" borderId="6" xfId="0" applyFont="1" applyFill="1" applyBorder="1" applyAlignment="1">
      <alignment horizontal="left" vertical="top"/>
    </xf>
    <xf numFmtId="2" fontId="8" fillId="7" borderId="6" xfId="0" applyNumberFormat="1" applyFont="1" applyFill="1" applyBorder="1" applyAlignment="1">
      <alignment vertical="top"/>
    </xf>
    <xf numFmtId="2" fontId="8" fillId="11" borderId="6" xfId="0" applyNumberFormat="1" applyFont="1" applyFill="1" applyBorder="1" applyAlignment="1">
      <alignment vertical="top" wrapText="1"/>
    </xf>
    <xf numFmtId="0" fontId="11" fillId="11" borderId="6" xfId="0" applyFont="1" applyFill="1" applyBorder="1" applyAlignment="1">
      <alignment vertical="top"/>
    </xf>
    <xf numFmtId="0" fontId="11" fillId="8" borderId="6" xfId="0" applyFont="1" applyFill="1" applyBorder="1" applyAlignment="1">
      <alignment vertical="top"/>
    </xf>
    <xf numFmtId="2" fontId="8" fillId="9" borderId="6" xfId="0" applyNumberFormat="1" applyFont="1" applyFill="1" applyBorder="1" applyAlignment="1">
      <alignment vertical="top"/>
    </xf>
    <xf numFmtId="2" fontId="8" fillId="0" borderId="6" xfId="0" applyNumberFormat="1" applyFont="1" applyBorder="1" applyAlignment="1">
      <alignment vertical="top"/>
    </xf>
    <xf numFmtId="2" fontId="8" fillId="0" borderId="6" xfId="0" applyNumberFormat="1" applyFont="1" applyBorder="1" applyAlignment="1">
      <alignment horizontal="center" vertical="top"/>
    </xf>
    <xf numFmtId="2" fontId="11" fillId="0" borderId="6" xfId="0" applyNumberFormat="1" applyFont="1" applyBorder="1" applyAlignment="1">
      <alignment horizontal="center" vertical="top"/>
    </xf>
    <xf numFmtId="0" fontId="11" fillId="3" borderId="6" xfId="0" applyFont="1" applyFill="1" applyBorder="1"/>
    <xf numFmtId="0" fontId="7" fillId="6" borderId="0" xfId="0" applyFont="1" applyFill="1" applyAlignment="1">
      <alignment horizontal="center"/>
    </xf>
    <xf numFmtId="43" fontId="7" fillId="0" borderId="0" xfId="2" applyFont="1" applyBorder="1" applyAlignment="1">
      <alignment horizontal="left"/>
    </xf>
    <xf numFmtId="43" fontId="17" fillId="0" borderId="0" xfId="0" applyNumberFormat="1" applyFont="1" applyAlignment="1">
      <alignment horizontal="center"/>
    </xf>
    <xf numFmtId="0" fontId="11" fillId="0" borderId="0" xfId="0" applyFont="1"/>
    <xf numFmtId="43" fontId="9" fillId="0" borderId="0" xfId="2" applyFont="1" applyBorder="1" applyAlignment="1">
      <alignment horizontal="left"/>
    </xf>
    <xf numFmtId="0" fontId="9" fillId="0" borderId="0" xfId="0" applyFont="1" applyAlignment="1">
      <alignment horizontal="left"/>
    </xf>
    <xf numFmtId="0" fontId="11" fillId="6" borderId="0" xfId="0" applyFont="1" applyFill="1"/>
    <xf numFmtId="43" fontId="10" fillId="0" borderId="0" xfId="2" applyFont="1" applyBorder="1" applyAlignment="1"/>
    <xf numFmtId="0" fontId="15" fillId="0" borderId="0" xfId="0" applyFont="1"/>
    <xf numFmtId="187" fontId="11" fillId="0" borderId="0" xfId="1" applyFont="1" applyBorder="1" applyAlignment="1">
      <alignment horizontal="center"/>
    </xf>
    <xf numFmtId="187" fontId="8" fillId="0" borderId="0" xfId="0" applyNumberFormat="1" applyFont="1"/>
    <xf numFmtId="0" fontId="15" fillId="6" borderId="0" xfId="0" applyFont="1" applyFill="1"/>
    <xf numFmtId="0" fontId="20" fillId="6" borderId="6" xfId="0" applyFont="1" applyFill="1" applyBorder="1" applyAlignment="1">
      <alignment horizontal="center" vertical="center"/>
    </xf>
    <xf numFmtId="2" fontId="7" fillId="6" borderId="6" xfId="0" applyNumberFormat="1" applyFont="1" applyFill="1" applyBorder="1" applyAlignment="1">
      <alignment horizontal="center" vertical="center" wrapText="1"/>
    </xf>
    <xf numFmtId="0" fontId="20" fillId="11" borderId="6" xfId="0" applyFont="1" applyFill="1" applyBorder="1" applyAlignment="1">
      <alignment horizontal="center" vertical="top"/>
    </xf>
    <xf numFmtId="187" fontId="8" fillId="11" borderId="6" xfId="0" applyNumberFormat="1" applyFont="1" applyFill="1" applyBorder="1" applyAlignment="1">
      <alignment horizontal="center" vertical="top"/>
    </xf>
    <xf numFmtId="2" fontId="8" fillId="15" borderId="6" xfId="1" applyNumberFormat="1" applyFont="1" applyFill="1" applyBorder="1" applyAlignment="1">
      <alignment horizontal="left" vertical="top" wrapText="1"/>
    </xf>
    <xf numFmtId="187" fontId="8" fillId="15" borderId="6" xfId="1" applyFont="1" applyFill="1" applyBorder="1" applyAlignment="1">
      <alignment vertical="top"/>
    </xf>
    <xf numFmtId="2" fontId="8" fillId="15" borderId="6" xfId="1" applyNumberFormat="1" applyFont="1" applyFill="1" applyBorder="1" applyAlignment="1">
      <alignment vertical="top"/>
    </xf>
    <xf numFmtId="2" fontId="8" fillId="9" borderId="6" xfId="1" applyNumberFormat="1" applyFont="1" applyFill="1" applyBorder="1" applyAlignment="1">
      <alignment vertical="top"/>
    </xf>
    <xf numFmtId="189" fontId="20" fillId="7" borderId="6" xfId="1" applyNumberFormat="1" applyFont="1" applyFill="1" applyBorder="1" applyAlignment="1">
      <alignment vertical="top"/>
    </xf>
    <xf numFmtId="187" fontId="8" fillId="7" borderId="6" xfId="1" applyFont="1" applyFill="1" applyBorder="1" applyAlignment="1">
      <alignment vertical="top"/>
    </xf>
    <xf numFmtId="2" fontId="8" fillId="7" borderId="6" xfId="1" applyNumberFormat="1" applyFont="1" applyFill="1" applyBorder="1" applyAlignment="1">
      <alignment vertical="top"/>
    </xf>
    <xf numFmtId="188" fontId="20" fillId="6" borderId="6" xfId="1" applyNumberFormat="1" applyFont="1" applyFill="1" applyBorder="1" applyAlignment="1">
      <alignment vertical="top"/>
    </xf>
    <xf numFmtId="187" fontId="8" fillId="6" borderId="6" xfId="1" applyFont="1" applyFill="1" applyBorder="1" applyAlignment="1">
      <alignment vertical="top"/>
    </xf>
    <xf numFmtId="187" fontId="11" fillId="6" borderId="6" xfId="1" applyFont="1" applyFill="1" applyBorder="1" applyAlignment="1">
      <alignment vertical="top"/>
    </xf>
    <xf numFmtId="188" fontId="20" fillId="9" borderId="6" xfId="1" applyNumberFormat="1" applyFont="1" applyFill="1" applyBorder="1" applyAlignment="1">
      <alignment vertical="top"/>
    </xf>
    <xf numFmtId="187" fontId="8" fillId="9" borderId="6" xfId="1" applyFont="1" applyFill="1" applyBorder="1" applyAlignment="1">
      <alignment vertical="top"/>
    </xf>
    <xf numFmtId="187" fontId="11" fillId="9" borderId="6" xfId="1" applyFont="1" applyFill="1" applyBorder="1" applyAlignment="1">
      <alignment vertical="top"/>
    </xf>
    <xf numFmtId="187" fontId="11" fillId="6" borderId="6" xfId="0" applyNumberFormat="1" applyFont="1" applyFill="1" applyBorder="1" applyAlignment="1">
      <alignment vertical="top" wrapText="1"/>
    </xf>
    <xf numFmtId="187" fontId="11" fillId="4" borderId="6" xfId="0" applyNumberFormat="1" applyFont="1" applyFill="1" applyBorder="1" applyAlignment="1">
      <alignment vertical="top" wrapText="1"/>
    </xf>
    <xf numFmtId="187" fontId="11" fillId="6" borderId="6" xfId="0" applyNumberFormat="1" applyFont="1" applyFill="1" applyBorder="1" applyAlignment="1">
      <alignment vertical="top"/>
    </xf>
    <xf numFmtId="188" fontId="8" fillId="9" borderId="6" xfId="1" applyNumberFormat="1" applyFont="1" applyFill="1" applyBorder="1" applyAlignment="1">
      <alignment vertical="top" wrapText="1"/>
    </xf>
    <xf numFmtId="188" fontId="8" fillId="9" borderId="6" xfId="1" applyNumberFormat="1" applyFont="1" applyFill="1" applyBorder="1" applyAlignment="1">
      <alignment vertical="top"/>
    </xf>
    <xf numFmtId="187" fontId="11" fillId="9" borderId="6" xfId="0" applyNumberFormat="1" applyFont="1" applyFill="1" applyBorder="1" applyAlignment="1">
      <alignment vertical="top"/>
    </xf>
    <xf numFmtId="188" fontId="20" fillId="7" borderId="6" xfId="1" applyNumberFormat="1" applyFont="1" applyFill="1" applyBorder="1" applyAlignment="1">
      <alignment vertical="top"/>
    </xf>
    <xf numFmtId="2" fontId="8" fillId="7" borderId="6" xfId="0" applyNumberFormat="1" applyFont="1" applyFill="1" applyBorder="1" applyAlignment="1">
      <alignment vertical="top" wrapText="1"/>
    </xf>
    <xf numFmtId="187" fontId="11" fillId="7" borderId="6" xfId="0" applyNumberFormat="1" applyFont="1" applyFill="1" applyBorder="1" applyAlignment="1">
      <alignment vertical="top"/>
    </xf>
    <xf numFmtId="0" fontId="11" fillId="9" borderId="6" xfId="0" applyFont="1" applyFill="1" applyBorder="1" applyAlignment="1">
      <alignment vertical="top" wrapText="1"/>
    </xf>
    <xf numFmtId="187" fontId="11" fillId="7" borderId="6" xfId="0" applyNumberFormat="1" applyFont="1" applyFill="1" applyBorder="1" applyAlignment="1">
      <alignment horizontal="left" vertical="top" wrapText="1"/>
    </xf>
    <xf numFmtId="188" fontId="8" fillId="6" borderId="6" xfId="1" applyNumberFormat="1" applyFont="1" applyFill="1" applyBorder="1" applyAlignment="1">
      <alignment vertical="top" wrapText="1"/>
    </xf>
    <xf numFmtId="2" fontId="11" fillId="7" borderId="6" xfId="1" applyNumberFormat="1" applyFont="1" applyFill="1" applyBorder="1" applyAlignment="1">
      <alignment horizontal="left" vertical="top" wrapText="1"/>
    </xf>
    <xf numFmtId="189" fontId="20" fillId="6" borderId="6" xfId="1" applyNumberFormat="1" applyFont="1" applyFill="1" applyBorder="1" applyAlignment="1">
      <alignment vertical="top"/>
    </xf>
    <xf numFmtId="187" fontId="11" fillId="7" borderId="6" xfId="1" applyFont="1" applyFill="1" applyBorder="1" applyAlignment="1">
      <alignment horizontal="left" vertical="top" wrapText="1"/>
    </xf>
    <xf numFmtId="49" fontId="8" fillId="6" borderId="6" xfId="1" applyNumberFormat="1" applyFont="1" applyFill="1" applyBorder="1" applyAlignment="1">
      <alignment vertical="top" wrapText="1"/>
    </xf>
    <xf numFmtId="0" fontId="11" fillId="19" borderId="6" xfId="3" applyFont="1" applyFill="1" applyBorder="1" applyAlignment="1">
      <alignment horizontal="left" vertical="center" wrapText="1" shrinkToFit="1"/>
    </xf>
    <xf numFmtId="0" fontId="20" fillId="15" borderId="6" xfId="0" applyFont="1" applyFill="1" applyBorder="1" applyAlignment="1">
      <alignment horizontal="center" vertical="top"/>
    </xf>
    <xf numFmtId="187" fontId="8" fillId="15" borderId="6" xfId="0" applyNumberFormat="1" applyFont="1" applyFill="1" applyBorder="1" applyAlignment="1">
      <alignment horizontal="center" vertical="top"/>
    </xf>
    <xf numFmtId="0" fontId="20" fillId="16" borderId="6" xfId="0" applyFont="1" applyFill="1" applyBorder="1" applyAlignment="1">
      <alignment horizontal="center" vertical="top"/>
    </xf>
    <xf numFmtId="187" fontId="8" fillId="16" borderId="6" xfId="0" applyNumberFormat="1" applyFont="1" applyFill="1" applyBorder="1" applyAlignment="1">
      <alignment horizontal="center" vertical="top"/>
    </xf>
    <xf numFmtId="187" fontId="11" fillId="16" borderId="6" xfId="0" applyNumberFormat="1" applyFont="1" applyFill="1" applyBorder="1" applyAlignment="1">
      <alignment vertical="top"/>
    </xf>
    <xf numFmtId="0" fontId="20" fillId="6" borderId="6" xfId="0" applyFont="1" applyFill="1" applyBorder="1" applyAlignment="1">
      <alignment horizontal="center" vertical="top"/>
    </xf>
    <xf numFmtId="187" fontId="8" fillId="6" borderId="6" xfId="0" applyNumberFormat="1" applyFont="1" applyFill="1" applyBorder="1" applyAlignment="1">
      <alignment horizontal="center" vertical="top"/>
    </xf>
    <xf numFmtId="187" fontId="11" fillId="6" borderId="6" xfId="0" applyNumberFormat="1" applyFont="1" applyFill="1" applyBorder="1" applyAlignment="1">
      <alignment horizontal="center" vertical="top"/>
    </xf>
    <xf numFmtId="0" fontId="20" fillId="7" borderId="6" xfId="0" applyFont="1" applyFill="1" applyBorder="1" applyAlignment="1">
      <alignment horizontal="center" vertical="top"/>
    </xf>
    <xf numFmtId="187" fontId="8" fillId="7" borderId="6" xfId="0" applyNumberFormat="1" applyFont="1" applyFill="1" applyBorder="1" applyAlignment="1">
      <alignment horizontal="center" vertical="top"/>
    </xf>
    <xf numFmtId="2" fontId="8" fillId="15" borderId="6" xfId="0" applyNumberFormat="1" applyFont="1" applyFill="1" applyBorder="1" applyAlignment="1">
      <alignment vertical="top" wrapText="1"/>
    </xf>
    <xf numFmtId="0" fontId="11" fillId="7" borderId="6" xfId="0" applyFont="1" applyFill="1" applyBorder="1" applyAlignment="1">
      <alignment horizontal="left" vertical="top"/>
    </xf>
    <xf numFmtId="190" fontId="20" fillId="16" borderId="6" xfId="0" applyNumberFormat="1" applyFont="1" applyFill="1" applyBorder="1" applyAlignment="1">
      <alignment horizontal="center" vertical="top"/>
    </xf>
    <xf numFmtId="2" fontId="20" fillId="7" borderId="6" xfId="0" applyNumberFormat="1" applyFont="1" applyFill="1" applyBorder="1" applyAlignment="1">
      <alignment horizontal="center" vertical="top"/>
    </xf>
    <xf numFmtId="187" fontId="8" fillId="7" borderId="6" xfId="1" applyFont="1" applyFill="1" applyBorder="1" applyAlignment="1">
      <alignment horizontal="center" vertical="top"/>
    </xf>
    <xf numFmtId="2" fontId="11" fillId="7" borderId="6" xfId="0" applyNumberFormat="1" applyFont="1" applyFill="1" applyBorder="1" applyAlignment="1">
      <alignment horizontal="left" vertical="top"/>
    </xf>
    <xf numFmtId="2" fontId="8" fillId="16" borderId="6" xfId="0" applyNumberFormat="1" applyFont="1" applyFill="1" applyBorder="1" applyAlignment="1">
      <alignment vertical="top"/>
    </xf>
    <xf numFmtId="0" fontId="20" fillId="25" borderId="6" xfId="0" applyFont="1" applyFill="1" applyBorder="1" applyAlignment="1">
      <alignment horizontal="center" vertical="top"/>
    </xf>
    <xf numFmtId="2" fontId="8" fillId="25" borderId="6" xfId="0" applyNumberFormat="1" applyFont="1" applyFill="1" applyBorder="1" applyAlignment="1">
      <alignment vertical="top" wrapText="1"/>
    </xf>
    <xf numFmtId="187" fontId="8" fillId="25" borderId="6" xfId="1" applyFont="1" applyFill="1" applyBorder="1" applyAlignment="1">
      <alignment vertical="top"/>
    </xf>
    <xf numFmtId="187" fontId="8" fillId="25" borderId="6" xfId="0" applyNumberFormat="1" applyFont="1" applyFill="1" applyBorder="1" applyAlignment="1">
      <alignment horizontal="center" vertical="top"/>
    </xf>
    <xf numFmtId="0" fontId="11" fillId="25" borderId="6" xfId="0" applyFont="1" applyFill="1" applyBorder="1" applyAlignment="1">
      <alignment vertical="top"/>
    </xf>
    <xf numFmtId="0" fontId="20" fillId="4" borderId="6" xfId="0" applyFont="1" applyFill="1" applyBorder="1" applyAlignment="1">
      <alignment horizontal="center" vertical="top"/>
    </xf>
    <xf numFmtId="0" fontId="13" fillId="4" borderId="6" xfId="0" applyFont="1" applyFill="1" applyBorder="1" applyAlignment="1">
      <alignment vertical="top" wrapText="1"/>
    </xf>
    <xf numFmtId="187" fontId="11" fillId="16" borderId="6" xfId="0" applyNumberFormat="1" applyFont="1" applyFill="1" applyBorder="1" applyAlignment="1">
      <alignment horizontal="center" vertical="top"/>
    </xf>
    <xf numFmtId="187" fontId="20" fillId="7" borderId="6" xfId="0" applyNumberFormat="1" applyFont="1" applyFill="1" applyBorder="1" applyAlignment="1">
      <alignment horizontal="center" vertical="top"/>
    </xf>
    <xf numFmtId="0" fontId="21" fillId="0" borderId="6" xfId="0" applyFont="1" applyBorder="1" applyAlignment="1">
      <alignment vertical="top" wrapText="1"/>
    </xf>
    <xf numFmtId="187" fontId="20" fillId="6" borderId="6" xfId="0" applyNumberFormat="1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left" vertical="top" wrapText="1"/>
    </xf>
    <xf numFmtId="2" fontId="8" fillId="15" borderId="6" xfId="0" applyNumberFormat="1" applyFont="1" applyFill="1" applyBorder="1" applyAlignment="1">
      <alignment vertical="top"/>
    </xf>
    <xf numFmtId="0" fontId="20" fillId="24" borderId="6" xfId="0" applyFont="1" applyFill="1" applyBorder="1" applyAlignment="1">
      <alignment horizontal="center" vertical="top"/>
    </xf>
    <xf numFmtId="2" fontId="8" fillId="24" borderId="6" xfId="0" applyNumberFormat="1" applyFont="1" applyFill="1" applyBorder="1" applyAlignment="1">
      <alignment vertical="top" wrapText="1"/>
    </xf>
    <xf numFmtId="2" fontId="8" fillId="24" borderId="6" xfId="0" applyNumberFormat="1" applyFont="1" applyFill="1" applyBorder="1" applyAlignment="1">
      <alignment vertical="top"/>
    </xf>
    <xf numFmtId="187" fontId="8" fillId="24" borderId="6" xfId="0" applyNumberFormat="1" applyFont="1" applyFill="1" applyBorder="1" applyAlignment="1">
      <alignment horizontal="center" vertical="top"/>
    </xf>
    <xf numFmtId="0" fontId="22" fillId="6" borderId="6" xfId="0" applyFont="1" applyFill="1" applyBorder="1" applyAlignment="1">
      <alignment horizontal="center" vertical="top"/>
    </xf>
    <xf numFmtId="2" fontId="11" fillId="0" borderId="6" xfId="0" applyNumberFormat="1" applyFont="1" applyBorder="1" applyAlignment="1">
      <alignment vertical="top" wrapText="1"/>
    </xf>
    <xf numFmtId="0" fontId="21" fillId="0" borderId="6" xfId="0" applyFont="1" applyBorder="1" applyAlignment="1">
      <alignment vertical="top"/>
    </xf>
    <xf numFmtId="187" fontId="8" fillId="15" borderId="6" xfId="1" applyFont="1" applyFill="1" applyBorder="1" applyAlignment="1">
      <alignment vertical="top" wrapText="1"/>
    </xf>
    <xf numFmtId="187" fontId="8" fillId="16" borderId="6" xfId="1" applyFont="1" applyFill="1" applyBorder="1" applyAlignment="1">
      <alignment vertical="top" wrapText="1"/>
    </xf>
    <xf numFmtId="190" fontId="8" fillId="16" borderId="6" xfId="0" applyNumberFormat="1" applyFont="1" applyFill="1" applyBorder="1" applyAlignment="1">
      <alignment horizontal="center" vertical="center" wrapText="1"/>
    </xf>
    <xf numFmtId="1" fontId="8" fillId="16" borderId="6" xfId="1" applyNumberFormat="1" applyFont="1" applyFill="1" applyBorder="1" applyAlignment="1">
      <alignment horizontal="left" vertical="top" wrapText="1"/>
    </xf>
    <xf numFmtId="187" fontId="8" fillId="6" borderId="6" xfId="1" applyFont="1" applyFill="1" applyBorder="1" applyAlignment="1">
      <alignment vertical="top" wrapText="1"/>
    </xf>
    <xf numFmtId="187" fontId="8" fillId="16" borderId="6" xfId="0" applyNumberFormat="1" applyFont="1" applyFill="1" applyBorder="1" applyAlignment="1">
      <alignment horizontal="center" vertical="top" wrapText="1"/>
    </xf>
    <xf numFmtId="187" fontId="8" fillId="7" borderId="6" xfId="0" applyNumberFormat="1" applyFont="1" applyFill="1" applyBorder="1" applyAlignment="1">
      <alignment horizontal="center" vertical="top" wrapText="1"/>
    </xf>
    <xf numFmtId="187" fontId="20" fillId="7" borderId="6" xfId="1" applyFont="1" applyFill="1" applyBorder="1" applyAlignment="1">
      <alignment horizontal="center" vertical="top"/>
    </xf>
    <xf numFmtId="0" fontId="20" fillId="6" borderId="13" xfId="0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center" vertical="top" wrapText="1"/>
    </xf>
    <xf numFmtId="187" fontId="8" fillId="6" borderId="6" xfId="1" applyFont="1" applyFill="1" applyBorder="1" applyAlignment="1">
      <alignment horizontal="center" vertical="top"/>
    </xf>
    <xf numFmtId="187" fontId="20" fillId="6" borderId="6" xfId="1" applyFont="1" applyFill="1" applyBorder="1" applyAlignment="1">
      <alignment horizontal="center" vertical="top"/>
    </xf>
    <xf numFmtId="191" fontId="20" fillId="6" borderId="6" xfId="1" applyNumberFormat="1" applyFont="1" applyFill="1" applyBorder="1" applyAlignment="1">
      <alignment horizontal="center" vertical="top"/>
    </xf>
    <xf numFmtId="190" fontId="8" fillId="16" borderId="6" xfId="0" applyNumberFormat="1" applyFont="1" applyFill="1" applyBorder="1" applyAlignment="1">
      <alignment horizontal="left" vertical="top" wrapText="1"/>
    </xf>
    <xf numFmtId="187" fontId="8" fillId="7" borderId="6" xfId="1" applyFont="1" applyFill="1" applyBorder="1" applyAlignment="1">
      <alignment horizontal="left" vertical="top" wrapText="1"/>
    </xf>
    <xf numFmtId="187" fontId="8" fillId="0" borderId="6" xfId="1" applyFont="1" applyBorder="1" applyAlignment="1">
      <alignment vertical="top" wrapText="1"/>
    </xf>
    <xf numFmtId="0" fontId="20" fillId="9" borderId="6" xfId="0" applyFont="1" applyFill="1" applyBorder="1" applyAlignment="1">
      <alignment horizontal="center" vertical="top"/>
    </xf>
    <xf numFmtId="187" fontId="8" fillId="9" borderId="6" xfId="0" applyNumberFormat="1" applyFont="1" applyFill="1" applyBorder="1" applyAlignment="1">
      <alignment horizontal="center" vertical="top"/>
    </xf>
    <xf numFmtId="187" fontId="11" fillId="0" borderId="6" xfId="0" applyNumberFormat="1" applyFont="1" applyBorder="1" applyAlignment="1">
      <alignment horizontal="center" vertical="top"/>
    </xf>
    <xf numFmtId="187" fontId="8" fillId="0" borderId="6" xfId="0" applyNumberFormat="1" applyFont="1" applyBorder="1" applyAlignment="1">
      <alignment horizontal="center" vertical="top"/>
    </xf>
    <xf numFmtId="0" fontId="11" fillId="4" borderId="6" xfId="0" applyFont="1" applyFill="1" applyBorder="1" applyAlignment="1">
      <alignment vertical="top" wrapText="1"/>
    </xf>
    <xf numFmtId="187" fontId="8" fillId="8" borderId="6" xfId="0" applyNumberFormat="1" applyFont="1" applyFill="1" applyBorder="1" applyAlignment="1">
      <alignment horizontal="center" vertical="top"/>
    </xf>
    <xf numFmtId="0" fontId="11" fillId="7" borderId="6" xfId="0" applyFont="1" applyFill="1" applyBorder="1" applyAlignment="1">
      <alignment vertical="top" wrapText="1"/>
    </xf>
    <xf numFmtId="0" fontId="20" fillId="3" borderId="6" xfId="0" applyFont="1" applyFill="1" applyBorder="1" applyAlignment="1">
      <alignment horizontal="center"/>
    </xf>
    <xf numFmtId="2" fontId="8" fillId="3" borderId="6" xfId="0" applyNumberFormat="1" applyFont="1" applyFill="1" applyBorder="1" applyAlignment="1">
      <alignment horizontal="center" wrapText="1"/>
    </xf>
    <xf numFmtId="2" fontId="8" fillId="3" borderId="6" xfId="0" applyNumberFormat="1" applyFont="1" applyFill="1" applyBorder="1" applyAlignment="1">
      <alignment horizontal="center"/>
    </xf>
    <xf numFmtId="187" fontId="8" fillId="3" borderId="6" xfId="0" applyNumberFormat="1" applyFont="1" applyFill="1" applyBorder="1" applyAlignment="1">
      <alignment horizontal="center"/>
    </xf>
    <xf numFmtId="2" fontId="11" fillId="3" borderId="6" xfId="0" applyNumberFormat="1" applyFont="1" applyFill="1" applyBorder="1"/>
    <xf numFmtId="187" fontId="8" fillId="3" borderId="6" xfId="1" applyFont="1" applyFill="1" applyBorder="1" applyAlignment="1">
      <alignment horizontal="center"/>
    </xf>
    <xf numFmtId="187" fontId="14" fillId="3" borderId="6" xfId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6" fillId="0" borderId="0" xfId="0" applyFont="1"/>
    <xf numFmtId="2" fontId="9" fillId="7" borderId="6" xfId="0" applyNumberFormat="1" applyFont="1" applyFill="1" applyBorder="1" applyAlignment="1">
      <alignment horizontal="left"/>
    </xf>
    <xf numFmtId="0" fontId="11" fillId="10" borderId="6" xfId="0" applyFont="1" applyFill="1" applyBorder="1" applyAlignment="1">
      <alignment horizontal="center" vertical="center"/>
    </xf>
    <xf numFmtId="2" fontId="9" fillId="6" borderId="6" xfId="0" applyNumberFormat="1" applyFont="1" applyFill="1" applyBorder="1" applyAlignment="1">
      <alignment horizontal="left"/>
    </xf>
    <xf numFmtId="0" fontId="9" fillId="6" borderId="6" xfId="0" applyFont="1" applyFill="1" applyBorder="1" applyAlignment="1">
      <alignment vertical="top"/>
    </xf>
    <xf numFmtId="0" fontId="11" fillId="22" borderId="6" xfId="0" applyFont="1" applyFill="1" applyBorder="1" applyAlignment="1">
      <alignment horizontal="center" vertical="center"/>
    </xf>
    <xf numFmtId="2" fontId="9" fillId="22" borderId="6" xfId="0" applyNumberFormat="1" applyFont="1" applyFill="1" applyBorder="1" applyAlignment="1">
      <alignment vertical="top" wrapText="1"/>
    </xf>
    <xf numFmtId="2" fontId="9" fillId="6" borderId="6" xfId="0" applyNumberFormat="1" applyFont="1" applyFill="1" applyBorder="1" applyAlignment="1">
      <alignment vertical="top" wrapText="1"/>
    </xf>
    <xf numFmtId="187" fontId="18" fillId="11" borderId="6" xfId="1" applyFont="1" applyFill="1" applyBorder="1"/>
    <xf numFmtId="1" fontId="8" fillId="15" borderId="6" xfId="1" applyNumberFormat="1" applyFont="1" applyFill="1" applyBorder="1" applyAlignment="1">
      <alignment horizontal="center" vertical="center" wrapText="1"/>
    </xf>
    <xf numFmtId="1" fontId="7" fillId="15" borderId="6" xfId="1" applyNumberFormat="1" applyFont="1" applyFill="1" applyBorder="1" applyAlignment="1">
      <alignment horizontal="left" vertical="top" wrapText="1"/>
    </xf>
    <xf numFmtId="2" fontId="18" fillId="15" borderId="6" xfId="1" applyNumberFormat="1" applyFont="1" applyFill="1" applyBorder="1" applyAlignment="1">
      <alignment vertical="top"/>
    </xf>
    <xf numFmtId="188" fontId="8" fillId="9" borderId="10" xfId="1" applyNumberFormat="1" applyFont="1" applyFill="1" applyBorder="1" applyAlignment="1">
      <alignment horizontal="center" vertical="center"/>
    </xf>
    <xf numFmtId="49" fontId="7" fillId="9" borderId="6" xfId="1" applyNumberFormat="1" applyFont="1" applyFill="1" applyBorder="1" applyAlignment="1">
      <alignment vertical="top" wrapText="1"/>
    </xf>
    <xf numFmtId="187" fontId="18" fillId="9" borderId="6" xfId="1" applyFont="1" applyFill="1" applyBorder="1" applyAlignment="1">
      <alignment vertical="top"/>
    </xf>
    <xf numFmtId="2" fontId="11" fillId="7" borderId="6" xfId="0" applyNumberFormat="1" applyFont="1" applyFill="1" applyBorder="1" applyAlignment="1">
      <alignment horizontal="center" vertical="center"/>
    </xf>
    <xf numFmtId="2" fontId="9" fillId="7" borderId="6" xfId="0" applyNumberFormat="1" applyFont="1" applyFill="1" applyBorder="1"/>
    <xf numFmtId="187" fontId="18" fillId="15" borderId="6" xfId="1" applyFont="1" applyFill="1" applyBorder="1" applyAlignment="1">
      <alignment vertical="top"/>
    </xf>
    <xf numFmtId="189" fontId="8" fillId="7" borderId="6" xfId="1" applyNumberFormat="1" applyFont="1" applyFill="1" applyBorder="1" applyAlignment="1">
      <alignment horizontal="center" vertical="center"/>
    </xf>
    <xf numFmtId="2" fontId="7" fillId="7" borderId="6" xfId="1" applyNumberFormat="1" applyFont="1" applyFill="1" applyBorder="1" applyAlignment="1">
      <alignment horizontal="left"/>
    </xf>
    <xf numFmtId="2" fontId="18" fillId="7" borderId="6" xfId="1" applyNumberFormat="1" applyFont="1" applyFill="1" applyBorder="1"/>
    <xf numFmtId="2" fontId="18" fillId="7" borderId="6" xfId="1" applyNumberFormat="1" applyFont="1" applyFill="1" applyBorder="1" applyAlignment="1">
      <alignment vertical="top"/>
    </xf>
    <xf numFmtId="187" fontId="18" fillId="9" borderId="6" xfId="1" applyFont="1" applyFill="1" applyBorder="1"/>
    <xf numFmtId="49" fontId="7" fillId="7" borderId="6" xfId="1" applyNumberFormat="1" applyFont="1" applyFill="1" applyBorder="1" applyAlignment="1">
      <alignment horizontal="left"/>
    </xf>
    <xf numFmtId="187" fontId="18" fillId="7" borderId="6" xfId="1" applyFont="1" applyFill="1" applyBorder="1"/>
    <xf numFmtId="187" fontId="11" fillId="6" borderId="6" xfId="0" applyNumberFormat="1" applyFont="1" applyFill="1" applyBorder="1" applyAlignment="1">
      <alignment horizontal="center" vertical="center"/>
    </xf>
    <xf numFmtId="2" fontId="9" fillId="15" borderId="6" xfId="0" applyNumberFormat="1" applyFont="1" applyFill="1" applyBorder="1" applyAlignment="1">
      <alignment vertical="top" wrapText="1"/>
    </xf>
    <xf numFmtId="0" fontId="13" fillId="6" borderId="6" xfId="0" applyFont="1" applyFill="1" applyBorder="1" applyAlignment="1">
      <alignment vertical="top" wrapText="1"/>
    </xf>
    <xf numFmtId="0" fontId="11" fillId="23" borderId="6" xfId="0" applyFont="1" applyFill="1" applyBorder="1" applyAlignment="1">
      <alignment horizontal="center" vertical="center"/>
    </xf>
    <xf numFmtId="188" fontId="8" fillId="9" borderId="5" xfId="1" applyNumberFormat="1" applyFont="1" applyFill="1" applyBorder="1" applyAlignment="1">
      <alignment horizontal="center" vertical="center"/>
    </xf>
    <xf numFmtId="49" fontId="7" fillId="9" borderId="5" xfId="1" applyNumberFormat="1" applyFont="1" applyFill="1" applyBorder="1" applyAlignment="1">
      <alignment vertical="top" wrapText="1"/>
    </xf>
    <xf numFmtId="187" fontId="7" fillId="9" borderId="5" xfId="1" applyFont="1" applyFill="1" applyBorder="1" applyAlignment="1">
      <alignment vertical="top"/>
    </xf>
    <xf numFmtId="188" fontId="8" fillId="15" borderId="6" xfId="1" applyNumberFormat="1" applyFont="1" applyFill="1" applyBorder="1" applyAlignment="1">
      <alignment horizontal="center" vertical="center"/>
    </xf>
    <xf numFmtId="188" fontId="7" fillId="15" borderId="6" xfId="1" applyNumberFormat="1" applyFont="1" applyFill="1" applyBorder="1" applyAlignment="1">
      <alignment horizontal="left" vertical="top" wrapText="1"/>
    </xf>
    <xf numFmtId="0" fontId="11" fillId="15" borderId="6" xfId="0" applyFont="1" applyFill="1" applyBorder="1" applyAlignment="1">
      <alignment horizontal="center" vertical="center"/>
    </xf>
    <xf numFmtId="2" fontId="7" fillId="9" borderId="5" xfId="1" applyNumberFormat="1" applyFont="1" applyFill="1" applyBorder="1" applyAlignment="1">
      <alignment vertical="top" wrapText="1"/>
    </xf>
    <xf numFmtId="187" fontId="7" fillId="15" borderId="6" xfId="1" applyFont="1" applyFill="1" applyBorder="1"/>
    <xf numFmtId="187" fontId="18" fillId="15" borderId="6" xfId="1" applyFont="1" applyFill="1" applyBorder="1"/>
    <xf numFmtId="187" fontId="18" fillId="6" borderId="6" xfId="1" applyFont="1" applyFill="1" applyBorder="1"/>
    <xf numFmtId="187" fontId="18" fillId="7" borderId="6" xfId="1" applyFont="1" applyFill="1" applyBorder="1" applyAlignment="1">
      <alignment vertical="top"/>
    </xf>
    <xf numFmtId="188" fontId="8" fillId="6" borderId="6" xfId="1" applyNumberFormat="1" applyFont="1" applyFill="1" applyBorder="1" applyAlignment="1">
      <alignment horizontal="left" vertical="center"/>
    </xf>
    <xf numFmtId="188" fontId="8" fillId="15" borderId="6" xfId="1" applyNumberFormat="1" applyFont="1" applyFill="1" applyBorder="1" applyAlignment="1">
      <alignment horizontal="left" vertical="center"/>
    </xf>
    <xf numFmtId="2" fontId="7" fillId="7" borderId="1" xfId="1" applyNumberFormat="1" applyFont="1" applyFill="1" applyBorder="1" applyAlignment="1">
      <alignment vertical="top" wrapText="1"/>
    </xf>
    <xf numFmtId="187" fontId="7" fillId="7" borderId="5" xfId="1" applyFont="1" applyFill="1" applyBorder="1" applyAlignment="1">
      <alignment vertical="top"/>
    </xf>
    <xf numFmtId="188" fontId="7" fillId="15" borderId="6" xfId="1" applyNumberFormat="1" applyFont="1" applyFill="1" applyBorder="1" applyAlignment="1">
      <alignment horizontal="center" vertical="center" wrapText="1"/>
    </xf>
    <xf numFmtId="187" fontId="11" fillId="6" borderId="2" xfId="0" applyNumberFormat="1" applyFont="1" applyFill="1" applyBorder="1" applyAlignment="1">
      <alignment horizontal="center" vertical="center"/>
    </xf>
    <xf numFmtId="187" fontId="18" fillId="6" borderId="6" xfId="1" applyFont="1" applyFill="1" applyBorder="1" applyAlignment="1">
      <alignment vertical="top"/>
    </xf>
    <xf numFmtId="0" fontId="11" fillId="6" borderId="7" xfId="0" applyFont="1" applyFill="1" applyBorder="1" applyAlignment="1">
      <alignment horizontal="center" vertical="center"/>
    </xf>
    <xf numFmtId="187" fontId="9" fillId="7" borderId="1" xfId="1" applyFont="1" applyFill="1" applyBorder="1" applyAlignment="1">
      <alignment horizontal="left"/>
    </xf>
    <xf numFmtId="187" fontId="11" fillId="6" borderId="6" xfId="0" applyNumberFormat="1" applyFont="1" applyFill="1" applyBorder="1" applyAlignment="1">
      <alignment horizontal="left"/>
    </xf>
    <xf numFmtId="189" fontId="8" fillId="11" borderId="6" xfId="1" applyNumberFormat="1" applyFont="1" applyFill="1" applyBorder="1" applyAlignment="1">
      <alignment horizontal="center" vertical="center"/>
    </xf>
    <xf numFmtId="49" fontId="8" fillId="11" borderId="6" xfId="1" applyNumberFormat="1" applyFont="1" applyFill="1" applyBorder="1" applyAlignment="1">
      <alignment horizontal="left" vertical="top"/>
    </xf>
    <xf numFmtId="187" fontId="8" fillId="11" borderId="6" xfId="1" applyFont="1" applyFill="1" applyBorder="1" applyAlignment="1">
      <alignment vertical="top"/>
    </xf>
    <xf numFmtId="187" fontId="18" fillId="11" borderId="6" xfId="1" applyFont="1" applyFill="1" applyBorder="1" applyAlignment="1">
      <alignment vertical="top"/>
    </xf>
    <xf numFmtId="2" fontId="7" fillId="15" borderId="6" xfId="1" applyNumberFormat="1" applyFont="1" applyFill="1" applyBorder="1" applyAlignment="1">
      <alignment horizontal="left" vertical="top" wrapText="1"/>
    </xf>
    <xf numFmtId="188" fontId="8" fillId="9" borderId="6" xfId="1" applyNumberFormat="1" applyFont="1" applyFill="1" applyBorder="1" applyAlignment="1">
      <alignment horizontal="center" vertical="center"/>
    </xf>
    <xf numFmtId="2" fontId="18" fillId="9" borderId="6" xfId="1" applyNumberFormat="1" applyFont="1" applyFill="1" applyBorder="1" applyAlignment="1">
      <alignment vertical="top"/>
    </xf>
    <xf numFmtId="0" fontId="9" fillId="23" borderId="6" xfId="0" applyFont="1" applyFill="1" applyBorder="1" applyAlignment="1">
      <alignment horizontal="center"/>
    </xf>
    <xf numFmtId="0" fontId="11" fillId="16" borderId="6" xfId="0" applyFont="1" applyFill="1" applyBorder="1" applyAlignment="1">
      <alignment horizontal="center" vertical="center"/>
    </xf>
    <xf numFmtId="0" fontId="9" fillId="16" borderId="6" xfId="0" applyFont="1" applyFill="1" applyBorder="1" applyAlignment="1">
      <alignment horizontal="center"/>
    </xf>
    <xf numFmtId="187" fontId="7" fillId="16" borderId="6" xfId="1" applyFont="1" applyFill="1" applyBorder="1" applyAlignment="1">
      <alignment horizontal="right"/>
    </xf>
    <xf numFmtId="0" fontId="9" fillId="6" borderId="0" xfId="0" applyFont="1" applyFill="1"/>
    <xf numFmtId="187" fontId="9" fillId="6" borderId="0" xfId="1" applyFont="1" applyFill="1" applyBorder="1"/>
    <xf numFmtId="2" fontId="9" fillId="6" borderId="0" xfId="0" applyNumberFormat="1" applyFont="1" applyFill="1"/>
    <xf numFmtId="0" fontId="9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187" fontId="9" fillId="6" borderId="0" xfId="1" applyFont="1" applyFill="1"/>
    <xf numFmtId="187" fontId="9" fillId="6" borderId="0" xfId="1" applyFont="1" applyFill="1" applyAlignment="1">
      <alignment horizontal="right"/>
    </xf>
    <xf numFmtId="187" fontId="9" fillId="0" borderId="0" xfId="1" applyFont="1" applyAlignment="1">
      <alignment horizontal="right"/>
    </xf>
    <xf numFmtId="2" fontId="9" fillId="0" borderId="0" xfId="1" applyNumberFormat="1" applyFont="1" applyBorder="1" applyAlignment="1">
      <alignment horizontal="left"/>
    </xf>
    <xf numFmtId="187" fontId="9" fillId="6" borderId="0" xfId="1" applyFont="1" applyFill="1" applyBorder="1" applyAlignment="1">
      <alignment horizontal="center"/>
    </xf>
    <xf numFmtId="187" fontId="9" fillId="0" borderId="0" xfId="1" applyFont="1" applyBorder="1" applyAlignment="1">
      <alignment horizontal="right"/>
    </xf>
    <xf numFmtId="187" fontId="7" fillId="6" borderId="0" xfId="1" applyFont="1" applyFill="1" applyBorder="1"/>
    <xf numFmtId="2" fontId="7" fillId="6" borderId="0" xfId="1" applyNumberFormat="1" applyFont="1" applyFill="1" applyBorder="1"/>
    <xf numFmtId="187" fontId="9" fillId="0" borderId="0" xfId="1" applyFont="1" applyBorder="1" applyAlignment="1">
      <alignment vertical="center"/>
    </xf>
    <xf numFmtId="187" fontId="9" fillId="0" borderId="0" xfId="1" applyFont="1" applyBorder="1" applyAlignment="1">
      <alignment horizontal="left"/>
    </xf>
    <xf numFmtId="0" fontId="9" fillId="0" borderId="0" xfId="1" applyNumberFormat="1" applyFont="1" applyAlignment="1"/>
    <xf numFmtId="49" fontId="6" fillId="17" borderId="6" xfId="0" applyNumberFormat="1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vertical="center"/>
    </xf>
    <xf numFmtId="2" fontId="6" fillId="11" borderId="6" xfId="0" applyNumberFormat="1" applyFont="1" applyFill="1" applyBorder="1" applyAlignment="1">
      <alignment horizontal="center" vertical="center" wrapText="1"/>
    </xf>
    <xf numFmtId="43" fontId="7" fillId="11" borderId="6" xfId="0" applyNumberFormat="1" applyFont="1" applyFill="1" applyBorder="1" applyAlignment="1">
      <alignment vertical="center"/>
    </xf>
    <xf numFmtId="0" fontId="7" fillId="15" borderId="6" xfId="0" applyFont="1" applyFill="1" applyBorder="1" applyAlignment="1">
      <alignment vertical="center"/>
    </xf>
    <xf numFmtId="2" fontId="6" fillId="15" borderId="11" xfId="0" applyNumberFormat="1" applyFont="1" applyFill="1" applyBorder="1" applyAlignment="1">
      <alignment horizontal="center" vertical="center" wrapText="1"/>
    </xf>
    <xf numFmtId="43" fontId="7" fillId="15" borderId="6" xfId="0" applyNumberFormat="1" applyFont="1" applyFill="1" applyBorder="1" applyAlignment="1">
      <alignment vertical="center"/>
    </xf>
    <xf numFmtId="0" fontId="7" fillId="9" borderId="6" xfId="0" applyFont="1" applyFill="1" applyBorder="1" applyAlignment="1">
      <alignment vertical="center"/>
    </xf>
    <xf numFmtId="2" fontId="7" fillId="9" borderId="11" xfId="0" applyNumberFormat="1" applyFont="1" applyFill="1" applyBorder="1" applyAlignment="1">
      <alignment horizontal="center" vertical="center" wrapText="1"/>
    </xf>
    <xf numFmtId="43" fontId="7" fillId="9" borderId="6" xfId="0" applyNumberFormat="1" applyFont="1" applyFill="1" applyBorder="1" applyAlignment="1">
      <alignment vertical="center"/>
    </xf>
    <xf numFmtId="0" fontId="7" fillId="7" borderId="6" xfId="0" applyFont="1" applyFill="1" applyBorder="1" applyAlignment="1">
      <alignment vertical="center"/>
    </xf>
    <xf numFmtId="49" fontId="7" fillId="7" borderId="11" xfId="0" applyNumberFormat="1" applyFont="1" applyFill="1" applyBorder="1" applyAlignment="1">
      <alignment horizontal="center" vertical="center" wrapText="1"/>
    </xf>
    <xf numFmtId="43" fontId="7" fillId="7" borderId="6" xfId="0" applyNumberFormat="1" applyFont="1" applyFill="1" applyBorder="1" applyAlignment="1">
      <alignment vertical="center"/>
    </xf>
    <xf numFmtId="0" fontId="7" fillId="25" borderId="6" xfId="0" applyFont="1" applyFill="1" applyBorder="1" applyAlignment="1">
      <alignment vertical="center"/>
    </xf>
    <xf numFmtId="2" fontId="7" fillId="25" borderId="11" xfId="0" applyNumberFormat="1" applyFont="1" applyFill="1" applyBorder="1" applyAlignment="1">
      <alignment horizontal="center" vertical="center" wrapText="1"/>
    </xf>
    <xf numFmtId="187" fontId="7" fillId="25" borderId="6" xfId="1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49" fontId="7" fillId="0" borderId="11" xfId="0" applyNumberFormat="1" applyFont="1" applyBorder="1" applyAlignment="1">
      <alignment horizontal="center" vertical="center" wrapText="1"/>
    </xf>
    <xf numFmtId="187" fontId="7" fillId="0" borderId="6" xfId="1" applyFont="1" applyBorder="1" applyAlignment="1">
      <alignment vertical="center"/>
    </xf>
    <xf numFmtId="2" fontId="7" fillId="0" borderId="11" xfId="0" applyNumberFormat="1" applyFont="1" applyBorder="1" applyAlignment="1">
      <alignment horizontal="center" vertical="center" wrapText="1"/>
    </xf>
    <xf numFmtId="0" fontId="8" fillId="6" borderId="6" xfId="0" applyFont="1" applyFill="1" applyBorder="1" applyAlignment="1">
      <alignment vertical="top"/>
    </xf>
    <xf numFmtId="49" fontId="7" fillId="15" borderId="6" xfId="0" applyNumberFormat="1" applyFont="1" applyFill="1" applyBorder="1" applyAlignment="1">
      <alignment horizontal="center" vertical="top" wrapText="1"/>
    </xf>
    <xf numFmtId="0" fontId="7" fillId="6" borderId="6" xfId="0" applyFont="1" applyFill="1" applyBorder="1" applyAlignment="1">
      <alignment horizontal="right" vertical="center"/>
    </xf>
    <xf numFmtId="2" fontId="7" fillId="6" borderId="6" xfId="0" applyNumberFormat="1" applyFont="1" applyFill="1" applyBorder="1" applyAlignment="1">
      <alignment horizontal="left" vertical="center" wrapText="1"/>
    </xf>
    <xf numFmtId="1" fontId="7" fillId="6" borderId="6" xfId="0" applyNumberFormat="1" applyFont="1" applyFill="1" applyBorder="1" applyAlignment="1">
      <alignment horizontal="center" vertical="center" wrapText="1"/>
    </xf>
    <xf numFmtId="43" fontId="7" fillId="6" borderId="6" xfId="0" applyNumberFormat="1" applyFont="1" applyFill="1" applyBorder="1" applyAlignment="1">
      <alignment vertical="center"/>
    </xf>
    <xf numFmtId="1" fontId="7" fillId="6" borderId="11" xfId="0" applyNumberFormat="1" applyFont="1" applyFill="1" applyBorder="1" applyAlignment="1">
      <alignment horizontal="center" vertical="center" wrapText="1"/>
    </xf>
    <xf numFmtId="2" fontId="7" fillId="15" borderId="6" xfId="0" applyNumberFormat="1" applyFont="1" applyFill="1" applyBorder="1" applyAlignment="1">
      <alignment horizontal="center" vertical="center" wrapText="1"/>
    </xf>
    <xf numFmtId="187" fontId="7" fillId="7" borderId="11" xfId="1" applyFont="1" applyFill="1" applyBorder="1" applyAlignment="1">
      <alignment horizontal="center" vertical="center" wrapText="1"/>
    </xf>
    <xf numFmtId="2" fontId="7" fillId="15" borderId="6" xfId="0" applyNumberFormat="1" applyFont="1" applyFill="1" applyBorder="1" applyAlignment="1">
      <alignment horizontal="left" vertical="center" wrapText="1"/>
    </xf>
    <xf numFmtId="0" fontId="7" fillId="15" borderId="6" xfId="0" applyFont="1" applyFill="1" applyBorder="1" applyAlignment="1">
      <alignment horizontal="center" vertical="center" wrapText="1"/>
    </xf>
    <xf numFmtId="2" fontId="7" fillId="15" borderId="6" xfId="0" applyNumberFormat="1" applyFont="1" applyFill="1" applyBorder="1" applyAlignment="1">
      <alignment horizontal="left" vertical="center"/>
    </xf>
    <xf numFmtId="2" fontId="7" fillId="6" borderId="6" xfId="0" applyNumberFormat="1" applyFont="1" applyFill="1" applyBorder="1" applyAlignment="1">
      <alignment horizontal="left" vertical="center"/>
    </xf>
    <xf numFmtId="2" fontId="6" fillId="6" borderId="11" xfId="0" applyNumberFormat="1" applyFont="1" applyFill="1" applyBorder="1" applyAlignment="1">
      <alignment horizontal="center" vertical="center" wrapText="1"/>
    </xf>
    <xf numFmtId="187" fontId="7" fillId="6" borderId="6" xfId="1" applyFont="1" applyFill="1" applyBorder="1" applyAlignment="1">
      <alignment vertical="center"/>
    </xf>
    <xf numFmtId="2" fontId="6" fillId="11" borderId="6" xfId="0" applyNumberFormat="1" applyFont="1" applyFill="1" applyBorder="1" applyAlignment="1">
      <alignment horizontal="left" vertical="center" wrapText="1"/>
    </xf>
    <xf numFmtId="187" fontId="7" fillId="11" borderId="6" xfId="1" applyFont="1" applyFill="1" applyBorder="1" applyAlignment="1">
      <alignment vertical="center"/>
    </xf>
    <xf numFmtId="0" fontId="7" fillId="12" borderId="6" xfId="0" applyFont="1" applyFill="1" applyBorder="1" applyAlignment="1">
      <alignment vertical="center"/>
    </xf>
    <xf numFmtId="2" fontId="6" fillId="12" borderId="6" xfId="0" applyNumberFormat="1" applyFont="1" applyFill="1" applyBorder="1" applyAlignment="1">
      <alignment horizontal="center" vertical="center" wrapText="1"/>
    </xf>
    <xf numFmtId="187" fontId="7" fillId="12" borderId="6" xfId="1" applyFont="1" applyFill="1" applyBorder="1" applyAlignment="1">
      <alignment vertical="center"/>
    </xf>
    <xf numFmtId="2" fontId="7" fillId="9" borderId="6" xfId="1" applyNumberFormat="1" applyFont="1" applyFill="1" applyBorder="1" applyAlignment="1">
      <alignment horizontal="center" vertical="center" wrapText="1"/>
    </xf>
    <xf numFmtId="187" fontId="7" fillId="9" borderId="6" xfId="1" applyFont="1" applyFill="1" applyBorder="1" applyAlignment="1">
      <alignment horizontal="left" vertical="center"/>
    </xf>
    <xf numFmtId="1" fontId="7" fillId="7" borderId="6" xfId="1" applyNumberFormat="1" applyFont="1" applyFill="1" applyBorder="1" applyAlignment="1">
      <alignment horizontal="center" vertical="center" wrapText="1"/>
    </xf>
    <xf numFmtId="187" fontId="7" fillId="7" borderId="6" xfId="1" applyFont="1" applyFill="1" applyBorder="1" applyAlignment="1">
      <alignment horizontal="left" vertical="center"/>
    </xf>
    <xf numFmtId="0" fontId="7" fillId="4" borderId="6" xfId="0" applyFont="1" applyFill="1" applyBorder="1" applyAlignment="1">
      <alignment vertical="center"/>
    </xf>
    <xf numFmtId="2" fontId="6" fillId="4" borderId="6" xfId="0" applyNumberFormat="1" applyFont="1" applyFill="1" applyBorder="1" applyAlignment="1">
      <alignment horizontal="center" vertical="center" wrapText="1"/>
    </xf>
    <xf numFmtId="187" fontId="7" fillId="4" borderId="6" xfId="1" applyFont="1" applyFill="1" applyBorder="1" applyAlignment="1">
      <alignment vertical="center"/>
    </xf>
    <xf numFmtId="2" fontId="7" fillId="6" borderId="6" xfId="1" applyNumberFormat="1" applyFont="1" applyFill="1" applyBorder="1" applyAlignment="1">
      <alignment horizontal="center" vertical="center" wrapText="1"/>
    </xf>
    <xf numFmtId="187" fontId="7" fillId="6" borderId="10" xfId="1" applyFont="1" applyFill="1" applyBorder="1" applyAlignment="1">
      <alignment vertical="center"/>
    </xf>
    <xf numFmtId="187" fontId="7" fillId="7" borderId="6" xfId="1" applyFont="1" applyFill="1" applyBorder="1" applyAlignment="1">
      <alignment vertical="center"/>
    </xf>
    <xf numFmtId="187" fontId="7" fillId="7" borderId="10" xfId="1" applyFont="1" applyFill="1" applyBorder="1" applyAlignment="1">
      <alignment vertical="center"/>
    </xf>
    <xf numFmtId="2" fontId="7" fillId="4" borderId="6" xfId="1" applyNumberFormat="1" applyFont="1" applyFill="1" applyBorder="1" applyAlignment="1">
      <alignment horizontal="center" vertical="center" wrapText="1"/>
    </xf>
    <xf numFmtId="0" fontId="7" fillId="6" borderId="0" xfId="0" applyFont="1" applyFill="1" applyAlignment="1">
      <alignment vertical="center"/>
    </xf>
    <xf numFmtId="2" fontId="7" fillId="4" borderId="6" xfId="0" applyNumberFormat="1" applyFont="1" applyFill="1" applyBorder="1" applyAlignment="1">
      <alignment horizontal="center" vertical="center" wrapText="1"/>
    </xf>
    <xf numFmtId="187" fontId="7" fillId="4" borderId="10" xfId="1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2" fontId="7" fillId="5" borderId="6" xfId="0" applyNumberFormat="1" applyFont="1" applyFill="1" applyBorder="1" applyAlignment="1">
      <alignment horizontal="center" vertical="center" wrapText="1"/>
    </xf>
    <xf numFmtId="187" fontId="7" fillId="5" borderId="6" xfId="1" applyFont="1" applyFill="1" applyBorder="1" applyAlignment="1">
      <alignment vertical="center"/>
    </xf>
    <xf numFmtId="187" fontId="7" fillId="5" borderId="10" xfId="1" applyFont="1" applyFill="1" applyBorder="1" applyAlignment="1">
      <alignment vertical="center"/>
    </xf>
    <xf numFmtId="2" fontId="7" fillId="7" borderId="6" xfId="0" applyNumberFormat="1" applyFont="1" applyFill="1" applyBorder="1" applyAlignment="1">
      <alignment horizontal="center" vertical="center" wrapText="1"/>
    </xf>
    <xf numFmtId="187" fontId="7" fillId="9" borderId="6" xfId="1" applyFont="1" applyFill="1" applyBorder="1" applyAlignment="1">
      <alignment vertical="center"/>
    </xf>
    <xf numFmtId="0" fontId="7" fillId="7" borderId="6" xfId="1" applyNumberFormat="1" applyFont="1" applyFill="1" applyBorder="1" applyAlignment="1">
      <alignment horizontal="center" vertical="center" wrapText="1"/>
    </xf>
    <xf numFmtId="2" fontId="7" fillId="15" borderId="6" xfId="1" applyNumberFormat="1" applyFont="1" applyFill="1" applyBorder="1" applyAlignment="1">
      <alignment horizontal="center" vertical="center" wrapText="1"/>
    </xf>
    <xf numFmtId="187" fontId="7" fillId="15" borderId="6" xfId="1" applyFont="1" applyFill="1" applyBorder="1" applyAlignment="1">
      <alignment vertical="center"/>
    </xf>
    <xf numFmtId="187" fontId="7" fillId="15" borderId="10" xfId="1" applyFont="1" applyFill="1" applyBorder="1" applyAlignment="1">
      <alignment vertical="center"/>
    </xf>
    <xf numFmtId="1" fontId="7" fillId="6" borderId="6" xfId="1" applyNumberFormat="1" applyFont="1" applyFill="1" applyBorder="1" applyAlignment="1">
      <alignment horizontal="center" vertical="center" wrapText="1"/>
    </xf>
    <xf numFmtId="188" fontId="7" fillId="9" borderId="6" xfId="0" applyNumberFormat="1" applyFont="1" applyFill="1" applyBorder="1" applyAlignment="1">
      <alignment vertical="center"/>
    </xf>
    <xf numFmtId="2" fontId="7" fillId="9" borderId="6" xfId="0" applyNumberFormat="1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vertical="center"/>
    </xf>
    <xf numFmtId="2" fontId="7" fillId="26" borderId="6" xfId="0" applyNumberFormat="1" applyFont="1" applyFill="1" applyBorder="1" applyAlignment="1">
      <alignment horizontal="center" vertical="center" wrapText="1"/>
    </xf>
    <xf numFmtId="43" fontId="7" fillId="26" borderId="6" xfId="0" applyNumberFormat="1" applyFont="1" applyFill="1" applyBorder="1" applyAlignment="1">
      <alignment vertical="center"/>
    </xf>
    <xf numFmtId="0" fontId="7" fillId="19" borderId="6" xfId="0" applyFont="1" applyFill="1" applyBorder="1" applyAlignment="1">
      <alignment vertical="center"/>
    </xf>
    <xf numFmtId="2" fontId="7" fillId="19" borderId="11" xfId="0" applyNumberFormat="1" applyFont="1" applyFill="1" applyBorder="1" applyAlignment="1">
      <alignment horizontal="center" vertical="center" wrapText="1"/>
    </xf>
    <xf numFmtId="43" fontId="7" fillId="19" borderId="6" xfId="0" applyNumberFormat="1" applyFont="1" applyFill="1" applyBorder="1" applyAlignment="1">
      <alignment vertical="center"/>
    </xf>
    <xf numFmtId="2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6" fillId="12" borderId="6" xfId="0" applyNumberFormat="1" applyFont="1" applyFill="1" applyBorder="1" applyAlignment="1">
      <alignment horizontal="left" vertical="center" wrapText="1"/>
    </xf>
    <xf numFmtId="190" fontId="7" fillId="15" borderId="6" xfId="0" applyNumberFormat="1" applyFont="1" applyFill="1" applyBorder="1" applyAlignment="1">
      <alignment vertical="center" wrapText="1"/>
    </xf>
    <xf numFmtId="0" fontId="8" fillId="15" borderId="0" xfId="0" applyFont="1" applyFill="1" applyAlignment="1">
      <alignment vertical="top"/>
    </xf>
    <xf numFmtId="49" fontId="7" fillId="7" borderId="6" xfId="1" applyNumberFormat="1" applyFont="1" applyFill="1" applyBorder="1" applyAlignment="1">
      <alignment horizontal="center" vertical="center" wrapText="1"/>
    </xf>
    <xf numFmtId="187" fontId="7" fillId="6" borderId="6" xfId="1" applyFont="1" applyFill="1" applyBorder="1" applyAlignment="1">
      <alignment horizontal="right" vertical="center"/>
    </xf>
    <xf numFmtId="0" fontId="19" fillId="0" borderId="0" xfId="0" applyFont="1" applyAlignment="1">
      <alignment horizontal="center"/>
    </xf>
    <xf numFmtId="0" fontId="20" fillId="6" borderId="6" xfId="0" applyFont="1" applyFill="1" applyBorder="1" applyAlignment="1">
      <alignment horizontal="right" vertical="top"/>
    </xf>
    <xf numFmtId="191" fontId="20" fillId="6" borderId="6" xfId="1" applyNumberFormat="1" applyFont="1" applyFill="1" applyBorder="1" applyAlignment="1">
      <alignment horizontal="right" vertical="top"/>
    </xf>
    <xf numFmtId="43" fontId="7" fillId="7" borderId="6" xfId="0" applyNumberFormat="1" applyFont="1" applyFill="1" applyBorder="1" applyAlignment="1">
      <alignment horizontal="center" vertical="center"/>
    </xf>
    <xf numFmtId="43" fontId="10" fillId="0" borderId="0" xfId="2" applyFont="1" applyBorder="1" applyAlignment="1">
      <alignment horizontal="center"/>
    </xf>
    <xf numFmtId="0" fontId="11" fillId="7" borderId="6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left" vertical="top"/>
    </xf>
    <xf numFmtId="0" fontId="3" fillId="0" borderId="6" xfId="0" applyFont="1" applyBorder="1" applyAlignment="1">
      <alignment vertical="top"/>
    </xf>
    <xf numFmtId="2" fontId="20" fillId="16" borderId="6" xfId="0" applyNumberFormat="1" applyFont="1" applyFill="1" applyBorder="1" applyAlignment="1">
      <alignment horizontal="center" vertical="top"/>
    </xf>
    <xf numFmtId="0" fontId="11" fillId="6" borderId="3" xfId="0" applyFont="1" applyFill="1" applyBorder="1" applyAlignment="1">
      <alignment horizontal="center" vertical="center"/>
    </xf>
    <xf numFmtId="0" fontId="8" fillId="6" borderId="0" xfId="0" applyFont="1" applyFill="1" applyAlignment="1">
      <alignment vertical="top"/>
    </xf>
    <xf numFmtId="0" fontId="7" fillId="0" borderId="0" xfId="0" applyFont="1" applyAlignment="1">
      <alignment horizontal="center"/>
    </xf>
    <xf numFmtId="2" fontId="7" fillId="9" borderId="6" xfId="0" applyNumberFormat="1" applyFont="1" applyFill="1" applyBorder="1" applyAlignment="1">
      <alignment horizontal="left" vertical="center" wrapText="1"/>
    </xf>
    <xf numFmtId="1" fontId="7" fillId="7" borderId="6" xfId="0" applyNumberFormat="1" applyFont="1" applyFill="1" applyBorder="1" applyAlignment="1">
      <alignment horizontal="center" vertical="center" wrapText="1"/>
    </xf>
    <xf numFmtId="187" fontId="18" fillId="6" borderId="6" xfId="1" applyFont="1" applyFill="1" applyBorder="1" applyAlignment="1">
      <alignment vertical="center"/>
    </xf>
    <xf numFmtId="188" fontId="8" fillId="15" borderId="6" xfId="1" applyNumberFormat="1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top"/>
    </xf>
    <xf numFmtId="49" fontId="24" fillId="23" borderId="0" xfId="1" applyNumberFormat="1" applyFont="1" applyFill="1" applyBorder="1" applyAlignment="1">
      <alignment horizontal="center"/>
    </xf>
    <xf numFmtId="49" fontId="9" fillId="6" borderId="0" xfId="1" applyNumberFormat="1" applyFont="1" applyFill="1" applyBorder="1" applyAlignment="1">
      <alignment horizontal="left"/>
    </xf>
    <xf numFmtId="49" fontId="7" fillId="6" borderId="0" xfId="1" applyNumberFormat="1" applyFont="1" applyFill="1" applyBorder="1" applyAlignment="1">
      <alignment horizontal="left"/>
    </xf>
    <xf numFmtId="49" fontId="25" fillId="6" borderId="0" xfId="1" applyNumberFormat="1" applyFont="1" applyFill="1" applyBorder="1" applyAlignment="1">
      <alignment horizontal="left"/>
    </xf>
    <xf numFmtId="43" fontId="7" fillId="19" borderId="11" xfId="0" applyNumberFormat="1" applyFont="1" applyFill="1" applyBorder="1" applyAlignment="1">
      <alignment horizontal="center" vertical="center"/>
    </xf>
    <xf numFmtId="187" fontId="9" fillId="0" borderId="0" xfId="1" applyFont="1" applyBorder="1" applyAlignment="1">
      <alignment horizontal="left" vertical="center"/>
    </xf>
    <xf numFmtId="187" fontId="7" fillId="6" borderId="0" xfId="1" applyFont="1" applyFill="1" applyBorder="1" applyAlignment="1">
      <alignment horizontal="right"/>
    </xf>
    <xf numFmtId="2" fontId="7" fillId="6" borderId="0" xfId="0" applyNumberFormat="1" applyFont="1" applyFill="1"/>
    <xf numFmtId="0" fontId="7" fillId="6" borderId="16" xfId="0" applyFont="1" applyFill="1" applyBorder="1"/>
    <xf numFmtId="0" fontId="18" fillId="6" borderId="16" xfId="0" applyFont="1" applyFill="1" applyBorder="1"/>
    <xf numFmtId="0" fontId="7" fillId="6" borderId="0" xfId="0" applyFont="1" applyFill="1"/>
    <xf numFmtId="187" fontId="7" fillId="6" borderId="0" xfId="1" applyFont="1" applyFill="1" applyBorder="1" applyAlignment="1">
      <alignment horizontal="center"/>
    </xf>
    <xf numFmtId="2" fontId="8" fillId="29" borderId="6" xfId="1" applyNumberFormat="1" applyFont="1" applyFill="1" applyBorder="1" applyAlignment="1">
      <alignment horizontal="left" vertical="top" wrapText="1"/>
    </xf>
    <xf numFmtId="187" fontId="8" fillId="29" borderId="6" xfId="1" applyFont="1" applyFill="1" applyBorder="1" applyAlignment="1">
      <alignment vertical="top"/>
    </xf>
    <xf numFmtId="2" fontId="8" fillId="29" borderId="6" xfId="1" applyNumberFormat="1" applyFont="1" applyFill="1" applyBorder="1" applyAlignment="1">
      <alignment vertical="top"/>
    </xf>
    <xf numFmtId="2" fontId="11" fillId="29" borderId="6" xfId="0" applyNumberFormat="1" applyFont="1" applyFill="1" applyBorder="1" applyAlignment="1">
      <alignment vertical="top" wrapText="1"/>
    </xf>
    <xf numFmtId="0" fontId="29" fillId="0" borderId="6" xfId="0" applyFont="1" applyBorder="1" applyAlignment="1">
      <alignment vertical="top" wrapText="1"/>
    </xf>
    <xf numFmtId="1" fontId="20" fillId="29" borderId="6" xfId="0" applyNumberFormat="1" applyFont="1" applyFill="1" applyBorder="1" applyAlignment="1">
      <alignment horizontal="center" vertical="top"/>
    </xf>
    <xf numFmtId="187" fontId="8" fillId="29" borderId="6" xfId="0" applyNumberFormat="1" applyFont="1" applyFill="1" applyBorder="1" applyAlignment="1">
      <alignment horizontal="center" vertical="top"/>
    </xf>
    <xf numFmtId="0" fontId="11" fillId="29" borderId="6" xfId="0" applyFont="1" applyFill="1" applyBorder="1" applyAlignment="1">
      <alignment horizontal="left" vertical="top"/>
    </xf>
    <xf numFmtId="2" fontId="8" fillId="29" borderId="6" xfId="0" applyNumberFormat="1" applyFont="1" applyFill="1" applyBorder="1" applyAlignment="1">
      <alignment vertical="top" wrapText="1"/>
    </xf>
    <xf numFmtId="187" fontId="11" fillId="29" borderId="6" xfId="0" applyNumberFormat="1" applyFont="1" applyFill="1" applyBorder="1" applyAlignment="1">
      <alignment horizontal="center" vertical="top"/>
    </xf>
    <xf numFmtId="2" fontId="8" fillId="0" borderId="6" xfId="0" applyNumberFormat="1" applyFont="1" applyBorder="1" applyAlignment="1">
      <alignment horizontal="left" vertical="top" wrapText="1"/>
    </xf>
    <xf numFmtId="0" fontId="20" fillId="8" borderId="6" xfId="0" applyFont="1" applyFill="1" applyBorder="1" applyAlignment="1">
      <alignment horizontal="center" vertical="top"/>
    </xf>
    <xf numFmtId="2" fontId="8" fillId="8" borderId="6" xfId="0" applyNumberFormat="1" applyFont="1" applyFill="1" applyBorder="1" applyAlignment="1">
      <alignment vertical="top" wrapText="1"/>
    </xf>
    <xf numFmtId="2" fontId="7" fillId="15" borderId="6" xfId="0" applyNumberFormat="1" applyFont="1" applyFill="1" applyBorder="1" applyAlignment="1">
      <alignment horizontal="center" vertical="top" wrapText="1"/>
    </xf>
    <xf numFmtId="1" fontId="7" fillId="27" borderId="6" xfId="1" applyNumberFormat="1" applyFont="1" applyFill="1" applyBorder="1" applyAlignment="1">
      <alignment horizontal="center" vertical="center" wrapText="1"/>
    </xf>
    <xf numFmtId="187" fontId="7" fillId="27" borderId="6" xfId="1" applyFont="1" applyFill="1" applyBorder="1" applyAlignment="1">
      <alignment horizontal="left" vertical="center"/>
    </xf>
    <xf numFmtId="0" fontId="8" fillId="27" borderId="6" xfId="0" applyFont="1" applyFill="1" applyBorder="1" applyAlignment="1">
      <alignment vertical="top"/>
    </xf>
    <xf numFmtId="0" fontId="30" fillId="23" borderId="6" xfId="4" quotePrefix="1" applyFont="1" applyFill="1" applyBorder="1" applyAlignment="1">
      <alignment horizontal="center" vertical="top" wrapText="1" shrinkToFit="1"/>
    </xf>
    <xf numFmtId="187" fontId="30" fillId="23" borderId="6" xfId="1" quotePrefix="1" applyFont="1" applyFill="1" applyBorder="1" applyAlignment="1">
      <alignment horizontal="right" vertical="top" wrapText="1" shrinkToFit="1"/>
    </xf>
    <xf numFmtId="43" fontId="30" fillId="23" borderId="6" xfId="4" quotePrefix="1" applyNumberFormat="1" applyFont="1" applyFill="1" applyBorder="1" applyAlignment="1">
      <alignment horizontal="right" vertical="top" wrapText="1" shrinkToFit="1"/>
    </xf>
    <xf numFmtId="187" fontId="16" fillId="0" borderId="0" xfId="1" applyFont="1" applyBorder="1" applyAlignment="1">
      <alignment horizontal="right"/>
    </xf>
    <xf numFmtId="187" fontId="16" fillId="0" borderId="0" xfId="1" applyFont="1" applyBorder="1"/>
    <xf numFmtId="2" fontId="16" fillId="0" borderId="0" xfId="0" applyNumberFormat="1" applyFont="1"/>
    <xf numFmtId="1" fontId="20" fillId="30" borderId="6" xfId="0" applyNumberFormat="1" applyFont="1" applyFill="1" applyBorder="1" applyAlignment="1">
      <alignment horizontal="center" vertical="top"/>
    </xf>
    <xf numFmtId="2" fontId="8" fillId="30" borderId="6" xfId="0" applyNumberFormat="1" applyFont="1" applyFill="1" applyBorder="1" applyAlignment="1">
      <alignment vertical="top" wrapText="1"/>
    </xf>
    <xf numFmtId="187" fontId="8" fillId="30" borderId="6" xfId="0" applyNumberFormat="1" applyFont="1" applyFill="1" applyBorder="1" applyAlignment="1">
      <alignment horizontal="center" vertical="top"/>
    </xf>
    <xf numFmtId="0" fontId="11" fillId="30" borderId="6" xfId="0" applyFont="1" applyFill="1" applyBorder="1" applyAlignment="1">
      <alignment horizontal="left" vertical="top"/>
    </xf>
    <xf numFmtId="0" fontId="14" fillId="0" borderId="6" xfId="0" applyFont="1" applyBorder="1" applyAlignment="1">
      <alignment vertical="top" wrapText="1"/>
    </xf>
    <xf numFmtId="0" fontId="8" fillId="6" borderId="6" xfId="0" applyFont="1" applyFill="1" applyBorder="1" applyAlignment="1">
      <alignment horizontal="right" vertical="center"/>
    </xf>
    <xf numFmtId="187" fontId="28" fillId="6" borderId="6" xfId="0" applyNumberFormat="1" applyFont="1" applyFill="1" applyBorder="1" applyAlignment="1">
      <alignment vertical="top" wrapText="1"/>
    </xf>
    <xf numFmtId="187" fontId="20" fillId="4" borderId="6" xfId="1" applyFont="1" applyFill="1" applyBorder="1" applyAlignment="1">
      <alignment horizontal="center" vertical="top"/>
    </xf>
    <xf numFmtId="187" fontId="11" fillId="8" borderId="6" xfId="0" applyNumberFormat="1" applyFont="1" applyFill="1" applyBorder="1" applyAlignment="1">
      <alignment horizontal="center" vertical="top"/>
    </xf>
    <xf numFmtId="0" fontId="13" fillId="8" borderId="6" xfId="0" applyFont="1" applyFill="1" applyBorder="1" applyAlignment="1">
      <alignment vertical="top" wrapText="1"/>
    </xf>
    <xf numFmtId="0" fontId="20" fillId="10" borderId="6" xfId="0" applyFont="1" applyFill="1" applyBorder="1" applyAlignment="1">
      <alignment horizontal="center" vertical="top"/>
    </xf>
    <xf numFmtId="0" fontId="13" fillId="10" borderId="6" xfId="0" applyFont="1" applyFill="1" applyBorder="1" applyAlignment="1">
      <alignment vertical="top" wrapText="1"/>
    </xf>
    <xf numFmtId="0" fontId="11" fillId="16" borderId="6" xfId="0" applyFont="1" applyFill="1" applyBorder="1" applyAlignment="1">
      <alignment vertical="top" wrapText="1"/>
    </xf>
    <xf numFmtId="0" fontId="20" fillId="6" borderId="0" xfId="0" applyFont="1" applyFill="1" applyAlignment="1">
      <alignment horizontal="center"/>
    </xf>
    <xf numFmtId="2" fontId="7" fillId="6" borderId="0" xfId="0" applyNumberFormat="1" applyFont="1" applyFill="1" applyAlignment="1">
      <alignment horizontal="center" wrapText="1"/>
    </xf>
    <xf numFmtId="2" fontId="7" fillId="6" borderId="16" xfId="0" applyNumberFormat="1" applyFont="1" applyFill="1" applyBorder="1" applyAlignment="1">
      <alignment horizontal="center"/>
    </xf>
    <xf numFmtId="2" fontId="9" fillId="6" borderId="16" xfId="0" applyNumberFormat="1" applyFont="1" applyFill="1" applyBorder="1"/>
    <xf numFmtId="187" fontId="7" fillId="6" borderId="16" xfId="1" applyFont="1" applyFill="1" applyBorder="1" applyAlignment="1">
      <alignment horizontal="center"/>
    </xf>
    <xf numFmtId="187" fontId="9" fillId="6" borderId="16" xfId="1" applyFont="1" applyFill="1" applyBorder="1" applyAlignment="1">
      <alignment horizontal="center"/>
    </xf>
    <xf numFmtId="0" fontId="11" fillId="6" borderId="16" xfId="0" applyFont="1" applyFill="1" applyBorder="1"/>
    <xf numFmtId="2" fontId="7" fillId="6" borderId="0" xfId="0" applyNumberFormat="1" applyFont="1" applyFill="1" applyAlignment="1">
      <alignment horizontal="center"/>
    </xf>
    <xf numFmtId="0" fontId="31" fillId="6" borderId="0" xfId="0" applyFont="1" applyFill="1" applyAlignment="1">
      <alignment horizontal="center"/>
    </xf>
    <xf numFmtId="2" fontId="31" fillId="6" borderId="0" xfId="0" applyNumberFormat="1" applyFont="1" applyFill="1" applyAlignment="1">
      <alignment horizontal="center" wrapText="1"/>
    </xf>
    <xf numFmtId="187" fontId="31" fillId="6" borderId="0" xfId="1" applyFont="1" applyFill="1" applyBorder="1" applyAlignment="1"/>
    <xf numFmtId="2" fontId="31" fillId="6" borderId="0" xfId="0" applyNumberFormat="1" applyFont="1" applyFill="1" applyAlignment="1">
      <alignment horizontal="center"/>
    </xf>
    <xf numFmtId="187" fontId="32" fillId="6" borderId="0" xfId="0" applyNumberFormat="1" applyFont="1" applyFill="1" applyAlignment="1">
      <alignment horizontal="center"/>
    </xf>
    <xf numFmtId="187" fontId="33" fillId="6" borderId="0" xfId="0" applyNumberFormat="1" applyFont="1" applyFill="1" applyAlignment="1">
      <alignment horizontal="center"/>
    </xf>
    <xf numFmtId="187" fontId="33" fillId="6" borderId="0" xfId="1" applyFont="1" applyFill="1" applyBorder="1" applyAlignment="1">
      <alignment horizontal="left"/>
    </xf>
    <xf numFmtId="187" fontId="31" fillId="0" borderId="0" xfId="1" applyFont="1" applyBorder="1" applyAlignment="1">
      <alignment horizontal="left"/>
    </xf>
    <xf numFmtId="2" fontId="31" fillId="0" borderId="0" xfId="0" applyNumberFormat="1" applyFont="1" applyAlignment="1">
      <alignment wrapText="1"/>
    </xf>
    <xf numFmtId="2" fontId="31" fillId="0" borderId="0" xfId="0" applyNumberFormat="1" applyFont="1"/>
    <xf numFmtId="187" fontId="31" fillId="0" borderId="0" xfId="0" applyNumberFormat="1" applyFont="1" applyAlignment="1">
      <alignment horizontal="center"/>
    </xf>
    <xf numFmtId="0" fontId="33" fillId="0" borderId="0" xfId="0" applyFont="1"/>
    <xf numFmtId="187" fontId="33" fillId="0" borderId="0" xfId="1" applyFont="1" applyBorder="1" applyAlignment="1">
      <alignment horizontal="right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4" fillId="0" borderId="0" xfId="0" applyFont="1"/>
    <xf numFmtId="2" fontId="33" fillId="6" borderId="0" xfId="0" applyNumberFormat="1" applyFont="1" applyFill="1" applyAlignment="1">
      <alignment horizontal="center" wrapText="1"/>
    </xf>
    <xf numFmtId="187" fontId="31" fillId="0" borderId="0" xfId="1" applyFont="1" applyFill="1" applyBorder="1" applyAlignment="1"/>
    <xf numFmtId="187" fontId="7" fillId="0" borderId="0" xfId="1" applyFont="1" applyBorder="1" applyAlignment="1"/>
    <xf numFmtId="0" fontId="7" fillId="27" borderId="6" xfId="0" applyFont="1" applyFill="1" applyBorder="1" applyAlignment="1">
      <alignment vertical="center"/>
    </xf>
    <xf numFmtId="2" fontId="11" fillId="6" borderId="6" xfId="0" applyNumberFormat="1" applyFont="1" applyFill="1" applyBorder="1" applyAlignment="1">
      <alignment horizontal="center" vertical="top"/>
    </xf>
    <xf numFmtId="0" fontId="35" fillId="0" borderId="0" xfId="0" applyFont="1" applyAlignment="1">
      <alignment horizontal="left"/>
    </xf>
    <xf numFmtId="189" fontId="20" fillId="15" borderId="6" xfId="1" applyNumberFormat="1" applyFont="1" applyFill="1" applyBorder="1" applyAlignment="1">
      <alignment vertical="top"/>
    </xf>
    <xf numFmtId="187" fontId="11" fillId="0" borderId="6" xfId="1" applyFont="1" applyBorder="1" applyAlignment="1">
      <alignment horizontal="left" vertical="top" wrapText="1"/>
    </xf>
    <xf numFmtId="189" fontId="20" fillId="29" borderId="6" xfId="1" applyNumberFormat="1" applyFont="1" applyFill="1" applyBorder="1" applyAlignment="1">
      <alignment vertical="top"/>
    </xf>
    <xf numFmtId="0" fontId="3" fillId="6" borderId="6" xfId="0" applyFont="1" applyFill="1" applyBorder="1" applyAlignment="1">
      <alignment vertical="top"/>
    </xf>
    <xf numFmtId="43" fontId="20" fillId="9" borderId="6" xfId="1" applyNumberFormat="1" applyFont="1" applyFill="1" applyBorder="1" applyAlignment="1">
      <alignment vertical="top"/>
    </xf>
    <xf numFmtId="188" fontId="8" fillId="7" borderId="6" xfId="1" applyNumberFormat="1" applyFont="1" applyFill="1" applyBorder="1" applyAlignment="1">
      <alignment vertical="top" wrapText="1"/>
    </xf>
    <xf numFmtId="187" fontId="11" fillId="7" borderId="6" xfId="0" applyNumberFormat="1" applyFont="1" applyFill="1" applyBorder="1" applyAlignment="1">
      <alignment vertical="top" wrapText="1"/>
    </xf>
    <xf numFmtId="187" fontId="20" fillId="9" borderId="6" xfId="1" applyFont="1" applyFill="1" applyBorder="1" applyAlignment="1">
      <alignment vertical="top"/>
    </xf>
    <xf numFmtId="0" fontId="20" fillId="7" borderId="6" xfId="0" applyFont="1" applyFill="1" applyBorder="1" applyAlignment="1">
      <alignment horizontal="center" vertical="top" wrapText="1"/>
    </xf>
    <xf numFmtId="2" fontId="8" fillId="4" borderId="6" xfId="0" applyNumberFormat="1" applyFont="1" applyFill="1" applyBorder="1" applyAlignment="1">
      <alignment vertical="top" wrapText="1"/>
    </xf>
    <xf numFmtId="187" fontId="8" fillId="4" borderId="6" xfId="0" applyNumberFormat="1" applyFont="1" applyFill="1" applyBorder="1" applyAlignment="1">
      <alignment horizontal="center" vertical="top"/>
    </xf>
    <xf numFmtId="187" fontId="8" fillId="4" borderId="6" xfId="1" applyFont="1" applyFill="1" applyBorder="1" applyAlignment="1">
      <alignment vertical="top" wrapText="1"/>
    </xf>
    <xf numFmtId="187" fontId="8" fillId="8" borderId="6" xfId="1" applyFont="1" applyFill="1" applyBorder="1" applyAlignment="1">
      <alignment vertical="top" wrapText="1"/>
    </xf>
    <xf numFmtId="2" fontId="8" fillId="10" borderId="6" xfId="0" applyNumberFormat="1" applyFont="1" applyFill="1" applyBorder="1" applyAlignment="1">
      <alignment vertical="top" wrapText="1"/>
    </xf>
    <xf numFmtId="187" fontId="14" fillId="6" borderId="6" xfId="0" applyNumberFormat="1" applyFont="1" applyFill="1" applyBorder="1" applyAlignment="1">
      <alignment horizontal="center" vertical="top"/>
    </xf>
    <xf numFmtId="0" fontId="11" fillId="15" borderId="6" xfId="0" applyFont="1" applyFill="1" applyBorder="1" applyAlignment="1">
      <alignment vertical="top" wrapText="1"/>
    </xf>
    <xf numFmtId="187" fontId="8" fillId="20" borderId="6" xfId="0" applyNumberFormat="1" applyFont="1" applyFill="1" applyBorder="1" applyAlignment="1">
      <alignment horizontal="center" vertical="top"/>
    </xf>
    <xf numFmtId="49" fontId="8" fillId="0" borderId="6" xfId="0" applyNumberFormat="1" applyFont="1" applyBorder="1" applyAlignment="1">
      <alignment vertical="top" wrapText="1"/>
    </xf>
    <xf numFmtId="2" fontId="8" fillId="6" borderId="6" xfId="0" applyNumberFormat="1" applyFont="1" applyFill="1" applyBorder="1" applyAlignment="1">
      <alignment horizontal="center" vertical="top"/>
    </xf>
    <xf numFmtId="0" fontId="20" fillId="6" borderId="6" xfId="0" applyFont="1" applyFill="1" applyBorder="1" applyAlignment="1">
      <alignment horizontal="left" vertical="top" wrapText="1"/>
    </xf>
    <xf numFmtId="0" fontId="20" fillId="6" borderId="6" xfId="0" applyFont="1" applyFill="1" applyBorder="1" applyAlignment="1">
      <alignment horizontal="center" vertical="top" wrapText="1"/>
    </xf>
    <xf numFmtId="188" fontId="20" fillId="9" borderId="6" xfId="0" applyNumberFormat="1" applyFont="1" applyFill="1" applyBorder="1" applyAlignment="1">
      <alignment horizontal="center" vertical="top"/>
    </xf>
    <xf numFmtId="187" fontId="15" fillId="0" borderId="0" xfId="1" applyFont="1" applyFill="1" applyBorder="1" applyAlignment="1"/>
    <xf numFmtId="187" fontId="7" fillId="0" borderId="0" xfId="1" applyFont="1" applyBorder="1" applyAlignment="1">
      <alignment horizontal="right"/>
    </xf>
    <xf numFmtId="2" fontId="7" fillId="0" borderId="0" xfId="1" applyNumberFormat="1" applyFont="1" applyBorder="1" applyAlignment="1">
      <alignment horizontal="left"/>
    </xf>
    <xf numFmtId="187" fontId="7" fillId="0" borderId="0" xfId="1" applyFont="1" applyBorder="1" applyAlignment="1">
      <alignment horizontal="left"/>
    </xf>
    <xf numFmtId="0" fontId="17" fillId="0" borderId="0" xfId="0" applyFont="1" applyAlignment="1">
      <alignment horizontal="left"/>
    </xf>
    <xf numFmtId="0" fontId="6" fillId="6" borderId="0" xfId="0" applyFont="1" applyFill="1"/>
    <xf numFmtId="0" fontId="17" fillId="0" borderId="0" xfId="0" applyFont="1"/>
    <xf numFmtId="187" fontId="17" fillId="0" borderId="0" xfId="1" applyFont="1" applyFill="1" applyBorder="1" applyAlignment="1"/>
    <xf numFmtId="187" fontId="17" fillId="0" borderId="0" xfId="1" applyFont="1" applyFill="1" applyBorder="1" applyAlignment="1">
      <alignment horizontal="center"/>
    </xf>
    <xf numFmtId="187" fontId="17" fillId="0" borderId="0" xfId="0" applyNumberFormat="1" applyFont="1"/>
    <xf numFmtId="49" fontId="10" fillId="6" borderId="0" xfId="1" applyNumberFormat="1" applyFont="1" applyFill="1" applyBorder="1" applyAlignment="1">
      <alignment horizontal="left"/>
    </xf>
    <xf numFmtId="187" fontId="36" fillId="6" borderId="0" xfId="0" applyNumberFormat="1" applyFont="1" applyFill="1"/>
    <xf numFmtId="187" fontId="36" fillId="6" borderId="0" xfId="1" applyFont="1" applyFill="1" applyBorder="1" applyAlignment="1"/>
    <xf numFmtId="0" fontId="27" fillId="6" borderId="0" xfId="0" applyFont="1" applyFill="1"/>
    <xf numFmtId="187" fontId="10" fillId="6" borderId="0" xfId="1" applyFont="1" applyFill="1" applyBorder="1" applyAlignment="1">
      <alignment horizontal="center"/>
    </xf>
    <xf numFmtId="2" fontId="10" fillId="6" borderId="0" xfId="0" applyNumberFormat="1" applyFont="1" applyFill="1"/>
    <xf numFmtId="0" fontId="10" fillId="6" borderId="0" xfId="0" applyFont="1" applyFill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0" fillId="6" borderId="0" xfId="0" applyFont="1" applyFill="1" applyAlignment="1">
      <alignment vertical="center"/>
    </xf>
    <xf numFmtId="43" fontId="10" fillId="6" borderId="0" xfId="2" applyFont="1" applyFill="1" applyBorder="1" applyAlignment="1">
      <alignment vertical="center"/>
    </xf>
    <xf numFmtId="2" fontId="10" fillId="6" borderId="0" xfId="0" applyNumberFormat="1" applyFont="1" applyFill="1" applyAlignment="1">
      <alignment horizontal="center" vertical="center" wrapText="1"/>
    </xf>
    <xf numFmtId="187" fontId="7" fillId="0" borderId="0" xfId="1" applyFont="1" applyBorder="1"/>
    <xf numFmtId="0" fontId="0" fillId="6" borderId="0" xfId="0" applyFill="1"/>
    <xf numFmtId="2" fontId="31" fillId="25" borderId="6" xfId="1" applyNumberFormat="1" applyFont="1" applyFill="1" applyBorder="1" applyAlignment="1">
      <alignment horizontal="left" vertical="center" wrapText="1"/>
    </xf>
    <xf numFmtId="2" fontId="20" fillId="25" borderId="6" xfId="1" applyNumberFormat="1" applyFont="1" applyFill="1" applyBorder="1" applyAlignment="1">
      <alignment vertical="center" wrapText="1"/>
    </xf>
    <xf numFmtId="2" fontId="33" fillId="0" borderId="6" xfId="1" applyNumberFormat="1" applyFont="1" applyBorder="1" applyAlignment="1">
      <alignment horizontal="left" vertical="top" shrinkToFit="1"/>
    </xf>
    <xf numFmtId="2" fontId="20" fillId="6" borderId="6" xfId="1" quotePrefix="1" applyNumberFormat="1" applyFont="1" applyFill="1" applyBorder="1" applyAlignment="1">
      <alignment horizontal="left" vertical="center" wrapText="1"/>
    </xf>
    <xf numFmtId="49" fontId="20" fillId="6" borderId="6" xfId="1" applyNumberFormat="1" applyFont="1" applyFill="1" applyBorder="1" applyAlignment="1">
      <alignment vertical="top" wrapText="1"/>
    </xf>
    <xf numFmtId="189" fontId="20" fillId="7" borderId="6" xfId="1" applyNumberFormat="1" applyFont="1" applyFill="1" applyBorder="1" applyAlignment="1">
      <alignment horizontal="right" vertical="top"/>
    </xf>
    <xf numFmtId="2" fontId="11" fillId="7" borderId="6" xfId="1" applyNumberFormat="1" applyFont="1" applyFill="1" applyBorder="1" applyAlignment="1">
      <alignment horizontal="right" vertical="top" wrapText="1"/>
    </xf>
    <xf numFmtId="2" fontId="8" fillId="7" borderId="6" xfId="0" applyNumberFormat="1" applyFont="1" applyFill="1" applyBorder="1" applyAlignment="1">
      <alignment horizontal="left" vertical="top" wrapText="1"/>
    </xf>
    <xf numFmtId="0" fontId="20" fillId="32" borderId="6" xfId="0" applyFont="1" applyFill="1" applyBorder="1" applyAlignment="1">
      <alignment horizontal="center" vertical="top"/>
    </xf>
    <xf numFmtId="2" fontId="8" fillId="32" borderId="6" xfId="0" applyNumberFormat="1" applyFont="1" applyFill="1" applyBorder="1" applyAlignment="1">
      <alignment vertical="top" wrapText="1"/>
    </xf>
    <xf numFmtId="187" fontId="8" fillId="32" borderId="6" xfId="1" applyFont="1" applyFill="1" applyBorder="1" applyAlignment="1">
      <alignment vertical="top"/>
    </xf>
    <xf numFmtId="187" fontId="8" fillId="32" borderId="6" xfId="0" applyNumberFormat="1" applyFont="1" applyFill="1" applyBorder="1" applyAlignment="1">
      <alignment horizontal="center" vertical="top"/>
    </xf>
    <xf numFmtId="0" fontId="11" fillId="32" borderId="6" xfId="0" applyFont="1" applyFill="1" applyBorder="1" applyAlignment="1">
      <alignment horizontal="center" vertical="top"/>
    </xf>
    <xf numFmtId="0" fontId="11" fillId="32" borderId="6" xfId="0" applyFont="1" applyFill="1" applyBorder="1" applyAlignment="1">
      <alignment horizontal="left" vertical="top"/>
    </xf>
    <xf numFmtId="187" fontId="20" fillId="15" borderId="6" xfId="1" applyFont="1" applyFill="1" applyBorder="1" applyAlignment="1">
      <alignment horizontal="center" vertical="top"/>
    </xf>
    <xf numFmtId="2" fontId="18" fillId="7" borderId="6" xfId="0" applyNumberFormat="1" applyFont="1" applyFill="1" applyBorder="1" applyAlignment="1">
      <alignment vertical="top" wrapText="1"/>
    </xf>
    <xf numFmtId="0" fontId="8" fillId="6" borderId="6" xfId="0" applyFont="1" applyFill="1" applyBorder="1" applyAlignment="1">
      <alignment vertical="top" wrapText="1"/>
    </xf>
    <xf numFmtId="49" fontId="25" fillId="11" borderId="6" xfId="1" applyNumberFormat="1" applyFont="1" applyFill="1" applyBorder="1" applyAlignment="1">
      <alignment vertical="top"/>
    </xf>
    <xf numFmtId="49" fontId="25" fillId="15" borderId="6" xfId="1" applyNumberFormat="1" applyFont="1" applyFill="1" applyBorder="1" applyAlignment="1">
      <alignment vertical="top" wrapText="1"/>
    </xf>
    <xf numFmtId="49" fontId="25" fillId="9" borderId="6" xfId="1" applyNumberFormat="1" applyFont="1" applyFill="1" applyBorder="1" applyAlignment="1">
      <alignment vertical="top"/>
    </xf>
    <xf numFmtId="187" fontId="7" fillId="22" borderId="6" xfId="1" applyFont="1" applyFill="1" applyBorder="1" applyAlignment="1">
      <alignment vertical="top"/>
    </xf>
    <xf numFmtId="187" fontId="18" fillId="22" borderId="6" xfId="1" applyFont="1" applyFill="1" applyBorder="1" applyAlignment="1">
      <alignment vertical="top"/>
    </xf>
    <xf numFmtId="49" fontId="25" fillId="7" borderId="6" xfId="1" applyNumberFormat="1" applyFont="1" applyFill="1" applyBorder="1" applyAlignment="1">
      <alignment vertical="top"/>
    </xf>
    <xf numFmtId="49" fontId="25" fillId="9" borderId="5" xfId="1" applyNumberFormat="1" applyFont="1" applyFill="1" applyBorder="1" applyAlignment="1">
      <alignment vertical="top" wrapText="1"/>
    </xf>
    <xf numFmtId="1" fontId="25" fillId="9" borderId="5" xfId="1" applyNumberFormat="1" applyFont="1" applyFill="1" applyBorder="1" applyAlignment="1">
      <alignment vertical="top" wrapText="1"/>
    </xf>
    <xf numFmtId="49" fontId="25" fillId="6" borderId="6" xfId="1" applyNumberFormat="1" applyFont="1" applyFill="1" applyBorder="1" applyAlignment="1">
      <alignment vertical="top"/>
    </xf>
    <xf numFmtId="187" fontId="25" fillId="7" borderId="6" xfId="1" applyFont="1" applyFill="1" applyBorder="1" applyAlignment="1">
      <alignment vertical="top" wrapText="1"/>
    </xf>
    <xf numFmtId="49" fontId="25" fillId="6" borderId="6" xfId="1" applyNumberFormat="1" applyFont="1" applyFill="1" applyBorder="1" applyAlignment="1">
      <alignment vertical="top" wrapText="1"/>
    </xf>
    <xf numFmtId="49" fontId="8" fillId="15" borderId="6" xfId="1" applyNumberFormat="1" applyFont="1" applyFill="1" applyBorder="1" applyAlignment="1">
      <alignment vertical="top" wrapText="1"/>
    </xf>
    <xf numFmtId="49" fontId="8" fillId="6" borderId="6" xfId="1" applyNumberFormat="1" applyFont="1" applyFill="1" applyBorder="1" applyAlignment="1">
      <alignment vertical="top"/>
    </xf>
    <xf numFmtId="49" fontId="25" fillId="7" borderId="5" xfId="1" applyNumberFormat="1" applyFont="1" applyFill="1" applyBorder="1" applyAlignment="1">
      <alignment vertical="top" wrapText="1"/>
    </xf>
    <xf numFmtId="49" fontId="25" fillId="6" borderId="0" xfId="1" applyNumberFormat="1" applyFont="1" applyFill="1" applyBorder="1" applyAlignment="1">
      <alignment vertical="top"/>
    </xf>
    <xf numFmtId="49" fontId="7" fillId="6" borderId="0" xfId="1" applyNumberFormat="1" applyFont="1" applyFill="1" applyBorder="1" applyAlignment="1">
      <alignment vertical="top"/>
    </xf>
    <xf numFmtId="49" fontId="10" fillId="6" borderId="0" xfId="1" applyNumberFormat="1" applyFont="1" applyFill="1" applyBorder="1" applyAlignment="1">
      <alignment vertical="top"/>
    </xf>
    <xf numFmtId="49" fontId="9" fillId="6" borderId="0" xfId="1" applyNumberFormat="1" applyFont="1" applyFill="1" applyBorder="1" applyAlignment="1">
      <alignment vertical="top"/>
    </xf>
    <xf numFmtId="187" fontId="8" fillId="16" borderId="6" xfId="1" applyFont="1" applyFill="1" applyBorder="1" applyAlignment="1">
      <alignment horizontal="center" vertical="top"/>
    </xf>
    <xf numFmtId="2" fontId="11" fillId="16" borderId="6" xfId="0" applyNumberFormat="1" applyFont="1" applyFill="1" applyBorder="1" applyAlignment="1">
      <alignment vertical="top"/>
    </xf>
    <xf numFmtId="187" fontId="8" fillId="32" borderId="6" xfId="1" applyFont="1" applyFill="1" applyBorder="1" applyAlignment="1">
      <alignment vertical="top" wrapText="1"/>
    </xf>
    <xf numFmtId="0" fontId="11" fillId="32" borderId="6" xfId="0" applyFont="1" applyFill="1" applyBorder="1" applyAlignment="1">
      <alignment vertical="top"/>
    </xf>
    <xf numFmtId="43" fontId="7" fillId="16" borderId="6" xfId="1" applyNumberFormat="1" applyFont="1" applyFill="1" applyBorder="1" applyAlignment="1">
      <alignment horizontal="right"/>
    </xf>
    <xf numFmtId="189" fontId="20" fillId="30" borderId="6" xfId="1" applyNumberFormat="1" applyFont="1" applyFill="1" applyBorder="1" applyAlignment="1">
      <alignment vertical="top"/>
    </xf>
    <xf numFmtId="2" fontId="8" fillId="30" borderId="6" xfId="1" applyNumberFormat="1" applyFont="1" applyFill="1" applyBorder="1" applyAlignment="1">
      <alignment horizontal="left" vertical="top" wrapText="1"/>
    </xf>
    <xf numFmtId="2" fontId="11" fillId="30" borderId="6" xfId="0" applyNumberFormat="1" applyFont="1" applyFill="1" applyBorder="1" applyAlignment="1">
      <alignment vertical="top" wrapText="1"/>
    </xf>
    <xf numFmtId="187" fontId="8" fillId="30" borderId="6" xfId="1" applyFont="1" applyFill="1" applyBorder="1" applyAlignment="1">
      <alignment vertical="top"/>
    </xf>
    <xf numFmtId="2" fontId="8" fillId="7" borderId="6" xfId="1" applyNumberFormat="1" applyFont="1" applyFill="1" applyBorder="1" applyAlignment="1">
      <alignment horizontal="left" vertical="top" wrapText="1"/>
    </xf>
    <xf numFmtId="0" fontId="20" fillId="30" borderId="6" xfId="0" applyFont="1" applyFill="1" applyBorder="1" applyAlignment="1">
      <alignment horizontal="center" vertical="top"/>
    </xf>
    <xf numFmtId="1" fontId="8" fillId="30" borderId="6" xfId="0" applyNumberFormat="1" applyFont="1" applyFill="1" applyBorder="1" applyAlignment="1">
      <alignment horizontal="left" vertical="top" wrapText="1"/>
    </xf>
    <xf numFmtId="0" fontId="11" fillId="30" borderId="6" xfId="0" applyFont="1" applyFill="1" applyBorder="1" applyAlignment="1">
      <alignment vertical="top"/>
    </xf>
    <xf numFmtId="0" fontId="21" fillId="6" borderId="6" xfId="0" applyFont="1" applyFill="1" applyBorder="1" applyAlignment="1">
      <alignment vertical="top" wrapText="1"/>
    </xf>
    <xf numFmtId="0" fontId="38" fillId="16" borderId="6" xfId="0" applyFont="1" applyFill="1" applyBorder="1" applyAlignment="1">
      <alignment vertical="top"/>
    </xf>
    <xf numFmtId="2" fontId="7" fillId="4" borderId="6" xfId="0" applyNumberFormat="1" applyFont="1" applyFill="1" applyBorder="1" applyAlignment="1">
      <alignment vertical="top"/>
    </xf>
    <xf numFmtId="0" fontId="10" fillId="0" borderId="0" xfId="1" applyNumberFormat="1" applyFont="1" applyBorder="1" applyAlignment="1"/>
    <xf numFmtId="0" fontId="9" fillId="0" borderId="0" xfId="1" applyNumberFormat="1" applyFont="1" applyBorder="1" applyAlignment="1"/>
    <xf numFmtId="49" fontId="24" fillId="6" borderId="10" xfId="1" applyNumberFormat="1" applyFont="1" applyFill="1" applyBorder="1" applyAlignment="1">
      <alignment horizontal="left"/>
    </xf>
    <xf numFmtId="187" fontId="9" fillId="6" borderId="18" xfId="1" applyFont="1" applyFill="1" applyBorder="1" applyAlignment="1">
      <alignment horizontal="right"/>
    </xf>
    <xf numFmtId="187" fontId="9" fillId="6" borderId="18" xfId="1" applyFont="1" applyFill="1" applyBorder="1" applyAlignment="1">
      <alignment horizontal="right" vertical="top"/>
    </xf>
    <xf numFmtId="187" fontId="13" fillId="6" borderId="18" xfId="1" applyFont="1" applyFill="1" applyBorder="1" applyAlignment="1">
      <alignment horizontal="right"/>
    </xf>
    <xf numFmtId="49" fontId="25" fillId="15" borderId="10" xfId="1" applyNumberFormat="1" applyFont="1" applyFill="1" applyBorder="1" applyAlignment="1">
      <alignment horizontal="left" vertical="top" wrapText="1"/>
    </xf>
    <xf numFmtId="187" fontId="7" fillId="15" borderId="18" xfId="1" applyFont="1" applyFill="1" applyBorder="1" applyAlignment="1">
      <alignment vertical="top"/>
    </xf>
    <xf numFmtId="187" fontId="18" fillId="15" borderId="18" xfId="1" applyFont="1" applyFill="1" applyBorder="1" applyAlignment="1">
      <alignment vertical="top"/>
    </xf>
    <xf numFmtId="187" fontId="11" fillId="6" borderId="18" xfId="1" applyFont="1" applyFill="1" applyBorder="1" applyAlignment="1">
      <alignment horizontal="right"/>
    </xf>
    <xf numFmtId="187" fontId="9" fillId="6" borderId="18" xfId="1" applyFont="1" applyFill="1" applyBorder="1" applyAlignment="1">
      <alignment horizontal="center" vertical="top"/>
    </xf>
    <xf numFmtId="187" fontId="9" fillId="6" borderId="18" xfId="1" applyFont="1" applyFill="1" applyBorder="1"/>
    <xf numFmtId="0" fontId="9" fillId="6" borderId="18" xfId="0" applyFont="1" applyFill="1" applyBorder="1"/>
    <xf numFmtId="0" fontId="13" fillId="6" borderId="18" xfId="0" applyFont="1" applyFill="1" applyBorder="1"/>
    <xf numFmtId="49" fontId="25" fillId="7" borderId="10" xfId="1" applyNumberFormat="1" applyFont="1" applyFill="1" applyBorder="1" applyAlignment="1">
      <alignment horizontal="left"/>
    </xf>
    <xf numFmtId="187" fontId="7" fillId="7" borderId="18" xfId="1" applyFont="1" applyFill="1" applyBorder="1"/>
    <xf numFmtId="187" fontId="18" fillId="7" borderId="18" xfId="1" applyFont="1" applyFill="1" applyBorder="1"/>
    <xf numFmtId="49" fontId="25" fillId="11" borderId="10" xfId="1" applyNumberFormat="1" applyFont="1" applyFill="1" applyBorder="1" applyAlignment="1">
      <alignment horizontal="left" vertical="top"/>
    </xf>
    <xf numFmtId="187" fontId="8" fillId="11" borderId="18" xfId="1" applyFont="1" applyFill="1" applyBorder="1" applyAlignment="1">
      <alignment vertical="top"/>
    </xf>
    <xf numFmtId="187" fontId="18" fillId="11" borderId="18" xfId="1" applyFont="1" applyFill="1" applyBorder="1" applyAlignment="1">
      <alignment vertical="top"/>
    </xf>
    <xf numFmtId="2" fontId="18" fillId="15" borderId="18" xfId="1" applyNumberFormat="1" applyFont="1" applyFill="1" applyBorder="1" applyAlignment="1">
      <alignment vertical="top"/>
    </xf>
    <xf numFmtId="49" fontId="25" fillId="9" borderId="10" xfId="1" applyNumberFormat="1" applyFont="1" applyFill="1" applyBorder="1" applyAlignment="1">
      <alignment horizontal="left" vertical="top"/>
    </xf>
    <xf numFmtId="187" fontId="7" fillId="9" borderId="18" xfId="1" applyFont="1" applyFill="1" applyBorder="1" applyAlignment="1">
      <alignment vertical="top"/>
    </xf>
    <xf numFmtId="2" fontId="18" fillId="9" borderId="18" xfId="1" applyNumberFormat="1" applyFont="1" applyFill="1" applyBorder="1" applyAlignment="1">
      <alignment vertical="top"/>
    </xf>
    <xf numFmtId="49" fontId="24" fillId="7" borderId="10" xfId="1" applyNumberFormat="1" applyFont="1" applyFill="1" applyBorder="1" applyAlignment="1">
      <alignment horizontal="left"/>
    </xf>
    <xf numFmtId="187" fontId="9" fillId="7" borderId="18" xfId="1" applyFont="1" applyFill="1" applyBorder="1" applyAlignment="1">
      <alignment horizontal="right"/>
    </xf>
    <xf numFmtId="2" fontId="13" fillId="7" borderId="18" xfId="1" applyNumberFormat="1" applyFont="1" applyFill="1" applyBorder="1" applyAlignment="1">
      <alignment horizontal="right"/>
    </xf>
    <xf numFmtId="187" fontId="13" fillId="7" borderId="18" xfId="1" applyFont="1" applyFill="1" applyBorder="1" applyAlignment="1">
      <alignment horizontal="right"/>
    </xf>
    <xf numFmtId="49" fontId="24" fillId="22" borderId="3" xfId="1" applyNumberFormat="1" applyFont="1" applyFill="1" applyBorder="1" applyAlignment="1">
      <alignment horizontal="left" vertical="top" wrapText="1"/>
    </xf>
    <xf numFmtId="187" fontId="9" fillId="22" borderId="0" xfId="1" applyFont="1" applyFill="1" applyBorder="1" applyAlignment="1">
      <alignment horizontal="right" vertical="top"/>
    </xf>
    <xf numFmtId="187" fontId="13" fillId="22" borderId="0" xfId="1" applyFont="1" applyFill="1" applyBorder="1" applyAlignment="1">
      <alignment horizontal="right" vertical="top"/>
    </xf>
    <xf numFmtId="49" fontId="24" fillId="6" borderId="10" xfId="1" applyNumberFormat="1" applyFont="1" applyFill="1" applyBorder="1" applyAlignment="1">
      <alignment horizontal="left" vertical="top" wrapText="1"/>
    </xf>
    <xf numFmtId="2" fontId="13" fillId="6" borderId="18" xfId="0" applyNumberFormat="1" applyFont="1" applyFill="1" applyBorder="1" applyAlignment="1">
      <alignment vertical="top"/>
    </xf>
    <xf numFmtId="49" fontId="24" fillId="15" borderId="10" xfId="1" applyNumberFormat="1" applyFont="1" applyFill="1" applyBorder="1" applyAlignment="1">
      <alignment horizontal="left" vertical="top" wrapText="1"/>
    </xf>
    <xf numFmtId="187" fontId="9" fillId="15" borderId="18" xfId="1" applyFont="1" applyFill="1" applyBorder="1" applyAlignment="1">
      <alignment horizontal="right" vertical="top"/>
    </xf>
    <xf numFmtId="2" fontId="13" fillId="15" borderId="18" xfId="0" applyNumberFormat="1" applyFont="1" applyFill="1" applyBorder="1" applyAlignment="1">
      <alignment vertical="top"/>
    </xf>
    <xf numFmtId="49" fontId="24" fillId="8" borderId="10" xfId="1" applyNumberFormat="1" applyFont="1" applyFill="1" applyBorder="1" applyAlignment="1">
      <alignment horizontal="center"/>
    </xf>
    <xf numFmtId="187" fontId="9" fillId="8" borderId="18" xfId="1" applyFont="1" applyFill="1" applyBorder="1" applyAlignment="1">
      <alignment horizontal="right"/>
    </xf>
    <xf numFmtId="0" fontId="13" fillId="8" borderId="18" xfId="0" applyFont="1" applyFill="1" applyBorder="1"/>
    <xf numFmtId="187" fontId="9" fillId="23" borderId="0" xfId="1" applyFont="1" applyFill="1" applyBorder="1" applyAlignment="1">
      <alignment horizontal="right"/>
    </xf>
    <xf numFmtId="187" fontId="13" fillId="23" borderId="0" xfId="0" applyNumberFormat="1" applyFont="1" applyFill="1" applyAlignment="1">
      <alignment horizontal="left"/>
    </xf>
    <xf numFmtId="49" fontId="24" fillId="16" borderId="10" xfId="1" applyNumberFormat="1" applyFont="1" applyFill="1" applyBorder="1" applyAlignment="1">
      <alignment horizontal="left"/>
    </xf>
    <xf numFmtId="187" fontId="9" fillId="16" borderId="18" xfId="1" applyFont="1" applyFill="1" applyBorder="1"/>
    <xf numFmtId="187" fontId="7" fillId="16" borderId="18" xfId="1" applyFont="1" applyFill="1" applyBorder="1" applyAlignment="1">
      <alignment horizontal="right"/>
    </xf>
    <xf numFmtId="187" fontId="9" fillId="16" borderId="18" xfId="1" applyFont="1" applyFill="1" applyBorder="1" applyAlignment="1">
      <alignment horizontal="right"/>
    </xf>
    <xf numFmtId="187" fontId="13" fillId="16" borderId="18" xfId="1" applyFont="1" applyFill="1" applyBorder="1" applyAlignment="1">
      <alignment horizontal="left"/>
    </xf>
    <xf numFmtId="187" fontId="9" fillId="6" borderId="0" xfId="1" applyFont="1" applyFill="1" applyBorder="1" applyAlignment="1">
      <alignment horizontal="right"/>
    </xf>
    <xf numFmtId="187" fontId="4" fillId="0" borderId="0" xfId="1" applyFont="1" applyBorder="1" applyAlignment="1">
      <alignment horizontal="right"/>
    </xf>
    <xf numFmtId="187" fontId="4" fillId="0" borderId="0" xfId="1" applyFont="1" applyBorder="1"/>
    <xf numFmtId="0" fontId="31" fillId="0" borderId="0" xfId="0" applyFont="1"/>
    <xf numFmtId="0" fontId="39" fillId="0" borderId="1" xfId="0" applyFont="1" applyBorder="1"/>
    <xf numFmtId="0" fontId="39" fillId="6" borderId="1" xfId="0" applyFont="1" applyFill="1" applyBorder="1" applyAlignment="1">
      <alignment horizontal="right"/>
    </xf>
    <xf numFmtId="187" fontId="39" fillId="0" borderId="6" xfId="1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49" fontId="40" fillId="0" borderId="7" xfId="0" applyNumberFormat="1" applyFont="1" applyBorder="1"/>
    <xf numFmtId="0" fontId="40" fillId="31" borderId="16" xfId="0" applyFont="1" applyFill="1" applyBorder="1"/>
    <xf numFmtId="0" fontId="33" fillId="31" borderId="16" xfId="0" applyFont="1" applyFill="1" applyBorder="1"/>
    <xf numFmtId="0" fontId="33" fillId="0" borderId="8" xfId="0" applyFont="1" applyBorder="1"/>
    <xf numFmtId="0" fontId="31" fillId="0" borderId="2" xfId="0" applyFont="1" applyBorder="1" applyAlignment="1">
      <alignment horizontal="center"/>
    </xf>
    <xf numFmtId="187" fontId="33" fillId="0" borderId="2" xfId="1" applyFont="1" applyBorder="1"/>
    <xf numFmtId="187" fontId="33" fillId="0" borderId="8" xfId="1" applyFont="1" applyBorder="1"/>
    <xf numFmtId="0" fontId="33" fillId="0" borderId="2" xfId="0" applyFont="1" applyBorder="1"/>
    <xf numFmtId="49" fontId="33" fillId="0" borderId="3" xfId="0" applyNumberFormat="1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33" fillId="0" borderId="15" xfId="0" applyFont="1" applyBorder="1" applyAlignment="1">
      <alignment vertical="center"/>
    </xf>
    <xf numFmtId="0" fontId="31" fillId="0" borderId="4" xfId="0" applyFont="1" applyBorder="1" applyAlignment="1">
      <alignment horizontal="center" vertical="center"/>
    </xf>
    <xf numFmtId="187" fontId="33" fillId="0" borderId="3" xfId="1" applyFont="1" applyBorder="1" applyAlignment="1">
      <alignment vertical="center"/>
    </xf>
    <xf numFmtId="187" fontId="33" fillId="0" borderId="4" xfId="1" applyFont="1" applyBorder="1" applyAlignment="1">
      <alignment vertical="center"/>
    </xf>
    <xf numFmtId="187" fontId="33" fillId="9" borderId="0" xfId="1" applyFont="1" applyFill="1" applyAlignment="1">
      <alignment vertical="center"/>
    </xf>
    <xf numFmtId="0" fontId="33" fillId="0" borderId="4" xfId="0" applyFont="1" applyBorder="1" applyAlignment="1">
      <alignment vertical="center" wrapText="1"/>
    </xf>
    <xf numFmtId="187" fontId="33" fillId="0" borderId="0" xfId="1" applyFont="1" applyAlignment="1">
      <alignment vertical="center"/>
    </xf>
    <xf numFmtId="49" fontId="40" fillId="0" borderId="3" xfId="0" applyNumberFormat="1" applyFont="1" applyBorder="1"/>
    <xf numFmtId="0" fontId="40" fillId="31" borderId="0" xfId="0" applyFont="1" applyFill="1"/>
    <xf numFmtId="0" fontId="33" fillId="31" borderId="0" xfId="0" applyFont="1" applyFill="1"/>
    <xf numFmtId="0" fontId="33" fillId="0" borderId="15" xfId="0" applyFont="1" applyBorder="1"/>
    <xf numFmtId="0" fontId="31" fillId="0" borderId="4" xfId="0" applyFont="1" applyBorder="1" applyAlignment="1">
      <alignment horizontal="center"/>
    </xf>
    <xf numFmtId="187" fontId="33" fillId="0" borderId="4" xfId="1" applyFont="1" applyBorder="1"/>
    <xf numFmtId="2" fontId="33" fillId="9" borderId="0" xfId="0" applyNumberFormat="1" applyFont="1" applyFill="1" applyAlignment="1">
      <alignment vertical="center"/>
    </xf>
    <xf numFmtId="190" fontId="33" fillId="0" borderId="3" xfId="1" applyNumberFormat="1" applyFont="1" applyBorder="1" applyAlignment="1">
      <alignment horizontal="right" vertical="center"/>
    </xf>
    <xf numFmtId="2" fontId="33" fillId="9" borderId="15" xfId="0" applyNumberFormat="1" applyFont="1" applyFill="1" applyBorder="1" applyAlignment="1">
      <alignment vertical="center"/>
    </xf>
    <xf numFmtId="187" fontId="33" fillId="0" borderId="3" xfId="1" applyFont="1" applyBorder="1"/>
    <xf numFmtId="187" fontId="33" fillId="0" borderId="15" xfId="0" applyNumberFormat="1" applyFont="1" applyBorder="1"/>
    <xf numFmtId="0" fontId="33" fillId="0" borderId="4" xfId="0" applyFont="1" applyBorder="1" applyAlignment="1">
      <alignment horizontal="center" vertical="center" wrapText="1"/>
    </xf>
    <xf numFmtId="187" fontId="33" fillId="28" borderId="0" xfId="1" applyFont="1" applyFill="1" applyAlignment="1">
      <alignment vertical="center"/>
    </xf>
    <xf numFmtId="187" fontId="33" fillId="33" borderId="0" xfId="1" applyFont="1" applyFill="1" applyAlignment="1">
      <alignment vertical="center"/>
    </xf>
    <xf numFmtId="187" fontId="31" fillId="6" borderId="4" xfId="0" applyNumberFormat="1" applyFont="1" applyFill="1" applyBorder="1" applyAlignment="1">
      <alignment vertical="center"/>
    </xf>
    <xf numFmtId="0" fontId="33" fillId="0" borderId="3" xfId="0" applyFont="1" applyBorder="1"/>
    <xf numFmtId="0" fontId="40" fillId="0" borderId="0" xfId="0" applyFont="1"/>
    <xf numFmtId="187" fontId="33" fillId="0" borderId="4" xfId="1" applyFont="1" applyFill="1" applyBorder="1"/>
    <xf numFmtId="187" fontId="31" fillId="6" borderId="4" xfId="1" applyFont="1" applyFill="1" applyBorder="1" applyAlignment="1">
      <alignment horizontal="left"/>
    </xf>
    <xf numFmtId="0" fontId="33" fillId="0" borderId="4" xfId="0" applyFont="1" applyBorder="1"/>
    <xf numFmtId="187" fontId="33" fillId="0" borderId="4" xfId="0" applyNumberFormat="1" applyFont="1" applyBorder="1"/>
    <xf numFmtId="187" fontId="31" fillId="0" borderId="4" xfId="1" applyFont="1" applyFill="1" applyBorder="1"/>
    <xf numFmtId="187" fontId="33" fillId="0" borderId="4" xfId="1" applyFont="1" applyBorder="1" applyAlignment="1"/>
    <xf numFmtId="0" fontId="33" fillId="0" borderId="9" xfId="0" applyFont="1" applyBorder="1"/>
    <xf numFmtId="0" fontId="40" fillId="0" borderId="1" xfId="0" applyFont="1" applyBorder="1"/>
    <xf numFmtId="0" fontId="33" fillId="0" borderId="1" xfId="0" applyFont="1" applyBorder="1"/>
    <xf numFmtId="0" fontId="33" fillId="0" borderId="12" xfId="0" applyFont="1" applyBorder="1"/>
    <xf numFmtId="0" fontId="31" fillId="0" borderId="5" xfId="0" applyFont="1" applyBorder="1" applyAlignment="1">
      <alignment horizontal="center"/>
    </xf>
    <xf numFmtId="187" fontId="33" fillId="0" borderId="5" xfId="1" applyFont="1" applyBorder="1"/>
    <xf numFmtId="187" fontId="31" fillId="0" borderId="5" xfId="1" applyFont="1" applyFill="1" applyBorder="1"/>
    <xf numFmtId="0" fontId="33" fillId="0" borderId="5" xfId="0" applyFont="1" applyBorder="1"/>
    <xf numFmtId="187" fontId="33" fillId="0" borderId="5" xfId="0" applyNumberFormat="1" applyFont="1" applyBorder="1"/>
    <xf numFmtId="187" fontId="31" fillId="0" borderId="0" xfId="1" applyFont="1" applyBorder="1" applyAlignment="1">
      <alignment horizontal="right"/>
    </xf>
    <xf numFmtId="187" fontId="33" fillId="0" borderId="0" xfId="1" applyFont="1"/>
    <xf numFmtId="187" fontId="33" fillId="0" borderId="0" xfId="1" applyFont="1" applyAlignment="1">
      <alignment horizontal="left"/>
    </xf>
    <xf numFmtId="187" fontId="33" fillId="0" borderId="0" xfId="1" applyFont="1" applyBorder="1" applyAlignment="1"/>
    <xf numFmtId="187" fontId="33" fillId="0" borderId="0" xfId="1" applyFont="1" applyBorder="1" applyAlignment="1">
      <alignment horizontal="center"/>
    </xf>
    <xf numFmtId="187" fontId="31" fillId="0" borderId="0" xfId="1" applyFont="1" applyBorder="1" applyAlignment="1"/>
    <xf numFmtId="187" fontId="31" fillId="0" borderId="0" xfId="1" applyFont="1"/>
    <xf numFmtId="187" fontId="31" fillId="0" borderId="0" xfId="0" applyNumberFormat="1" applyFont="1"/>
    <xf numFmtId="187" fontId="41" fillId="0" borderId="0" xfId="0" applyNumberFormat="1" applyFont="1"/>
    <xf numFmtId="187" fontId="33" fillId="5" borderId="6" xfId="0" applyNumberFormat="1" applyFont="1" applyFill="1" applyBorder="1"/>
    <xf numFmtId="187" fontId="33" fillId="0" borderId="0" xfId="0" applyNumberFormat="1" applyFont="1"/>
    <xf numFmtId="187" fontId="41" fillId="0" borderId="0" xfId="1" applyFont="1"/>
    <xf numFmtId="187" fontId="33" fillId="28" borderId="6" xfId="0" applyNumberFormat="1" applyFont="1" applyFill="1" applyBorder="1"/>
    <xf numFmtId="187" fontId="33" fillId="0" borderId="0" xfId="1" applyFont="1" applyBorder="1" applyAlignment="1">
      <alignment horizontal="left"/>
    </xf>
    <xf numFmtId="0" fontId="41" fillId="0" borderId="0" xfId="0" applyFont="1"/>
    <xf numFmtId="187" fontId="33" fillId="0" borderId="0" xfId="1" applyFont="1" applyAlignment="1">
      <alignment horizontal="left" vertical="top"/>
    </xf>
    <xf numFmtId="188" fontId="42" fillId="6" borderId="6" xfId="1" applyNumberFormat="1" applyFont="1" applyFill="1" applyBorder="1" applyAlignment="1">
      <alignment vertical="top" wrapText="1"/>
    </xf>
    <xf numFmtId="187" fontId="7" fillId="7" borderId="2" xfId="1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87" fontId="7" fillId="7" borderId="5" xfId="1" applyFont="1" applyFill="1" applyBorder="1" applyAlignment="1">
      <alignment horizontal="center" vertical="center"/>
    </xf>
    <xf numFmtId="189" fontId="8" fillId="20" borderId="6" xfId="1" applyNumberFormat="1" applyFont="1" applyFill="1" applyBorder="1" applyAlignment="1">
      <alignment horizontal="center" vertical="center"/>
    </xf>
    <xf numFmtId="49" fontId="7" fillId="20" borderId="6" xfId="0" applyNumberFormat="1" applyFont="1" applyFill="1" applyBorder="1" applyAlignment="1">
      <alignment horizontal="left" vertical="center"/>
    </xf>
    <xf numFmtId="49" fontId="25" fillId="20" borderId="6" xfId="1" applyNumberFormat="1" applyFont="1" applyFill="1" applyBorder="1" applyAlignment="1">
      <alignment vertical="top"/>
    </xf>
    <xf numFmtId="187" fontId="7" fillId="20" borderId="6" xfId="1" applyFont="1" applyFill="1" applyBorder="1" applyAlignment="1">
      <alignment horizontal="center" vertical="center"/>
    </xf>
    <xf numFmtId="0" fontId="18" fillId="20" borderId="6" xfId="0" applyFont="1" applyFill="1" applyBorder="1" applyAlignment="1">
      <alignment horizontal="left" vertical="center"/>
    </xf>
    <xf numFmtId="0" fontId="8" fillId="7" borderId="6" xfId="0" applyFont="1" applyFill="1" applyBorder="1" applyAlignment="1">
      <alignment horizontal="center" vertical="top"/>
    </xf>
    <xf numFmtId="2" fontId="7" fillId="7" borderId="5" xfId="0" applyNumberFormat="1" applyFont="1" applyFill="1" applyBorder="1" applyAlignment="1">
      <alignment horizontal="left" vertical="top"/>
    </xf>
    <xf numFmtId="187" fontId="7" fillId="7" borderId="6" xfId="1" applyFont="1" applyFill="1" applyBorder="1" applyAlignment="1">
      <alignment horizontal="right" vertical="top"/>
    </xf>
    <xf numFmtId="187" fontId="18" fillId="7" borderId="6" xfId="1" applyFont="1" applyFill="1" applyBorder="1" applyAlignment="1">
      <alignment horizontal="right" vertical="top"/>
    </xf>
    <xf numFmtId="2" fontId="7" fillId="7" borderId="5" xfId="0" applyNumberFormat="1" applyFont="1" applyFill="1" applyBorder="1" applyAlignment="1">
      <alignment vertical="top"/>
    </xf>
    <xf numFmtId="0" fontId="8" fillId="21" borderId="5" xfId="0" applyFont="1" applyFill="1" applyBorder="1" applyAlignment="1">
      <alignment horizontal="center" vertical="center"/>
    </xf>
    <xf numFmtId="49" fontId="7" fillId="21" borderId="5" xfId="0" applyNumberFormat="1" applyFont="1" applyFill="1" applyBorder="1" applyAlignment="1">
      <alignment horizontal="left" vertical="top"/>
    </xf>
    <xf numFmtId="49" fontId="25" fillId="21" borderId="5" xfId="1" applyNumberFormat="1" applyFont="1" applyFill="1" applyBorder="1" applyAlignment="1">
      <alignment vertical="top" wrapText="1"/>
    </xf>
    <xf numFmtId="187" fontId="7" fillId="21" borderId="5" xfId="1" applyFont="1" applyFill="1" applyBorder="1" applyAlignment="1">
      <alignment horizontal="right" vertical="top"/>
    </xf>
    <xf numFmtId="0" fontId="18" fillId="21" borderId="6" xfId="0" applyFont="1" applyFill="1" applyBorder="1" applyAlignment="1">
      <alignment vertical="top"/>
    </xf>
    <xf numFmtId="190" fontId="8" fillId="9" borderId="6" xfId="0" applyNumberFormat="1" applyFont="1" applyFill="1" applyBorder="1" applyAlignment="1">
      <alignment horizontal="center" vertical="center"/>
    </xf>
    <xf numFmtId="2" fontId="7" fillId="9" borderId="6" xfId="0" applyNumberFormat="1" applyFont="1" applyFill="1" applyBorder="1" applyAlignment="1">
      <alignment horizontal="left" vertical="top" wrapText="1"/>
    </xf>
    <xf numFmtId="49" fontId="25" fillId="9" borderId="6" xfId="1" applyNumberFormat="1" applyFont="1" applyFill="1" applyBorder="1" applyAlignment="1">
      <alignment vertical="top" wrapText="1"/>
    </xf>
    <xf numFmtId="187" fontId="7" fillId="9" borderId="6" xfId="1" applyFont="1" applyFill="1" applyBorder="1" applyAlignment="1">
      <alignment horizontal="right" vertical="top"/>
    </xf>
    <xf numFmtId="0" fontId="18" fillId="9" borderId="6" xfId="0" applyFont="1" applyFill="1" applyBorder="1" applyAlignment="1">
      <alignment vertical="top"/>
    </xf>
    <xf numFmtId="2" fontId="7" fillId="7" borderId="6" xfId="0" applyNumberFormat="1" applyFont="1" applyFill="1" applyBorder="1" applyAlignment="1">
      <alignment horizontal="left" vertical="top"/>
    </xf>
    <xf numFmtId="0" fontId="18" fillId="7" borderId="6" xfId="0" applyFont="1" applyFill="1" applyBorder="1" applyAlignment="1">
      <alignment vertical="top"/>
    </xf>
    <xf numFmtId="0" fontId="8" fillId="10" borderId="6" xfId="0" applyFont="1" applyFill="1" applyBorder="1" applyAlignment="1">
      <alignment horizontal="center" vertical="top"/>
    </xf>
    <xf numFmtId="2" fontId="7" fillId="10" borderId="6" xfId="0" applyNumberFormat="1" applyFont="1" applyFill="1" applyBorder="1" applyAlignment="1">
      <alignment horizontal="left" vertical="top"/>
    </xf>
    <xf numFmtId="49" fontId="25" fillId="10" borderId="6" xfId="1" applyNumberFormat="1" applyFont="1" applyFill="1" applyBorder="1" applyAlignment="1">
      <alignment vertical="top" wrapText="1"/>
    </xf>
    <xf numFmtId="187" fontId="7" fillId="10" borderId="6" xfId="1" applyFont="1" applyFill="1" applyBorder="1" applyAlignment="1">
      <alignment horizontal="right" vertical="top"/>
    </xf>
    <xf numFmtId="0" fontId="18" fillId="10" borderId="6" xfId="0" applyFont="1" applyFill="1" applyBorder="1" applyAlignment="1">
      <alignment vertical="top"/>
    </xf>
    <xf numFmtId="0" fontId="8" fillId="6" borderId="6" xfId="0" applyFont="1" applyFill="1" applyBorder="1" applyAlignment="1">
      <alignment horizontal="center" vertical="center"/>
    </xf>
    <xf numFmtId="2" fontId="7" fillId="6" borderId="6" xfId="0" applyNumberFormat="1" applyFont="1" applyFill="1" applyBorder="1" applyAlignment="1">
      <alignment horizontal="left"/>
    </xf>
    <xf numFmtId="187" fontId="7" fillId="6" borderId="6" xfId="1" applyFont="1" applyFill="1" applyBorder="1" applyAlignment="1">
      <alignment horizontal="right"/>
    </xf>
    <xf numFmtId="0" fontId="18" fillId="6" borderId="6" xfId="0" applyFont="1" applyFill="1" applyBorder="1"/>
    <xf numFmtId="2" fontId="7" fillId="21" borderId="5" xfId="0" applyNumberFormat="1" applyFont="1" applyFill="1" applyBorder="1" applyAlignment="1">
      <alignment horizontal="left" vertical="top"/>
    </xf>
    <xf numFmtId="2" fontId="25" fillId="21" borderId="5" xfId="1" applyNumberFormat="1" applyFont="1" applyFill="1" applyBorder="1" applyAlignment="1">
      <alignment vertical="top" wrapText="1"/>
    </xf>
    <xf numFmtId="2" fontId="25" fillId="9" borderId="6" xfId="1" applyNumberFormat="1" applyFont="1" applyFill="1" applyBorder="1" applyAlignment="1">
      <alignment vertical="top" wrapText="1"/>
    </xf>
    <xf numFmtId="0" fontId="8" fillId="7" borderId="6" xfId="0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left"/>
    </xf>
    <xf numFmtId="187" fontId="7" fillId="7" borderId="6" xfId="1" applyFont="1" applyFill="1" applyBorder="1" applyAlignment="1">
      <alignment horizontal="right"/>
    </xf>
    <xf numFmtId="0" fontId="18" fillId="7" borderId="6" xfId="0" applyFont="1" applyFill="1" applyBorder="1"/>
    <xf numFmtId="0" fontId="8" fillId="27" borderId="6" xfId="0" applyFont="1" applyFill="1" applyBorder="1" applyAlignment="1">
      <alignment horizontal="center" vertical="center"/>
    </xf>
    <xf numFmtId="2" fontId="7" fillId="27" borderId="6" xfId="0" applyNumberFormat="1" applyFont="1" applyFill="1" applyBorder="1" applyAlignment="1">
      <alignment horizontal="left"/>
    </xf>
    <xf numFmtId="49" fontId="25" fillId="27" borderId="6" xfId="1" applyNumberFormat="1" applyFont="1" applyFill="1" applyBorder="1" applyAlignment="1">
      <alignment vertical="top"/>
    </xf>
    <xf numFmtId="187" fontId="7" fillId="27" borderId="6" xfId="1" applyFont="1" applyFill="1" applyBorder="1" applyAlignment="1">
      <alignment horizontal="right"/>
    </xf>
    <xf numFmtId="0" fontId="18" fillId="27" borderId="6" xfId="0" applyFont="1" applyFill="1" applyBorder="1"/>
    <xf numFmtId="0" fontId="8" fillId="10" borderId="6" xfId="0" applyFont="1" applyFill="1" applyBorder="1" applyAlignment="1">
      <alignment horizontal="center" vertical="center"/>
    </xf>
    <xf numFmtId="2" fontId="7" fillId="10" borderId="6" xfId="0" applyNumberFormat="1" applyFont="1" applyFill="1" applyBorder="1" applyAlignment="1">
      <alignment horizontal="left"/>
    </xf>
    <xf numFmtId="2" fontId="25" fillId="10" borderId="6" xfId="1" applyNumberFormat="1" applyFont="1" applyFill="1" applyBorder="1" applyAlignment="1">
      <alignment vertical="top" wrapText="1"/>
    </xf>
    <xf numFmtId="187" fontId="7" fillId="10" borderId="6" xfId="1" applyFont="1" applyFill="1" applyBorder="1" applyAlignment="1">
      <alignment horizontal="right"/>
    </xf>
    <xf numFmtId="2" fontId="18" fillId="10" borderId="6" xfId="0" applyNumberFormat="1" applyFont="1" applyFill="1" applyBorder="1"/>
    <xf numFmtId="2" fontId="25" fillId="6" borderId="6" xfId="1" applyNumberFormat="1" applyFont="1" applyFill="1" applyBorder="1" applyAlignment="1">
      <alignment vertical="top"/>
    </xf>
    <xf numFmtId="2" fontId="18" fillId="6" borderId="6" xfId="0" applyNumberFormat="1" applyFont="1" applyFill="1" applyBorder="1"/>
    <xf numFmtId="2" fontId="7" fillId="7" borderId="6" xfId="0" applyNumberFormat="1" applyFont="1" applyFill="1" applyBorder="1" applyAlignment="1">
      <alignment vertical="top"/>
    </xf>
    <xf numFmtId="2" fontId="7" fillId="27" borderId="6" xfId="0" applyNumberFormat="1" applyFont="1" applyFill="1" applyBorder="1" applyAlignment="1">
      <alignment horizontal="left" vertical="center"/>
    </xf>
    <xf numFmtId="2" fontId="7" fillId="27" borderId="6" xfId="0" applyNumberFormat="1" applyFont="1" applyFill="1" applyBorder="1" applyAlignment="1">
      <alignment vertical="center"/>
    </xf>
    <xf numFmtId="187" fontId="7" fillId="27" borderId="6" xfId="1" applyFont="1" applyFill="1" applyBorder="1" applyAlignment="1">
      <alignment horizontal="right" vertical="center"/>
    </xf>
    <xf numFmtId="2" fontId="7" fillId="10" borderId="6" xfId="0" applyNumberFormat="1" applyFont="1" applyFill="1" applyBorder="1" applyAlignment="1">
      <alignment horizontal="left" wrapText="1"/>
    </xf>
    <xf numFmtId="2" fontId="7" fillId="10" borderId="6" xfId="0" applyNumberFormat="1" applyFont="1" applyFill="1" applyBorder="1" applyAlignment="1">
      <alignment vertical="top" wrapText="1"/>
    </xf>
    <xf numFmtId="0" fontId="8" fillId="6" borderId="6" xfId="0" applyFont="1" applyFill="1" applyBorder="1" applyAlignment="1">
      <alignment horizontal="left" vertical="center"/>
    </xf>
    <xf numFmtId="2" fontId="7" fillId="10" borderId="6" xfId="0" applyNumberFormat="1" applyFont="1" applyFill="1" applyBorder="1" applyAlignment="1">
      <alignment horizontal="left" vertical="top" wrapText="1"/>
    </xf>
    <xf numFmtId="2" fontId="18" fillId="10" borderId="6" xfId="0" applyNumberFormat="1" applyFont="1" applyFill="1" applyBorder="1" applyAlignment="1">
      <alignment vertical="top"/>
    </xf>
    <xf numFmtId="0" fontId="8" fillId="6" borderId="6" xfId="0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left" vertical="top"/>
    </xf>
    <xf numFmtId="187" fontId="7" fillId="6" borderId="6" xfId="1" applyFont="1" applyFill="1" applyBorder="1" applyAlignment="1">
      <alignment horizontal="right" vertical="top"/>
    </xf>
    <xf numFmtId="2" fontId="18" fillId="6" borderId="6" xfId="0" applyNumberFormat="1" applyFont="1" applyFill="1" applyBorder="1" applyAlignment="1">
      <alignment vertical="top"/>
    </xf>
    <xf numFmtId="187" fontId="8" fillId="27" borderId="6" xfId="1" applyFont="1" applyFill="1" applyBorder="1" applyAlignment="1">
      <alignment horizontal="center" vertical="top"/>
    </xf>
    <xf numFmtId="187" fontId="7" fillId="27" borderId="6" xfId="1" applyFont="1" applyFill="1" applyBorder="1" applyAlignment="1">
      <alignment horizontal="left" vertical="top" wrapText="1"/>
    </xf>
    <xf numFmtId="187" fontId="7" fillId="27" borderId="6" xfId="1" applyFont="1" applyFill="1" applyBorder="1" applyAlignment="1">
      <alignment vertical="top" wrapText="1"/>
    </xf>
    <xf numFmtId="187" fontId="7" fillId="27" borderId="6" xfId="1" applyFont="1" applyFill="1" applyBorder="1" applyAlignment="1">
      <alignment horizontal="right" vertical="top"/>
    </xf>
    <xf numFmtId="187" fontId="18" fillId="27" borderId="6" xfId="1" applyFont="1" applyFill="1" applyBorder="1" applyAlignment="1">
      <alignment vertical="top"/>
    </xf>
    <xf numFmtId="187" fontId="8" fillId="22" borderId="6" xfId="1" applyFont="1" applyFill="1" applyBorder="1" applyAlignment="1">
      <alignment horizontal="center" vertical="top"/>
    </xf>
    <xf numFmtId="187" fontId="7" fillId="22" borderId="6" xfId="1" applyFont="1" applyFill="1" applyBorder="1" applyAlignment="1">
      <alignment horizontal="left" vertical="top" wrapText="1"/>
    </xf>
    <xf numFmtId="187" fontId="7" fillId="22" borderId="6" xfId="1" applyFont="1" applyFill="1" applyBorder="1" applyAlignment="1">
      <alignment vertical="top" wrapText="1"/>
    </xf>
    <xf numFmtId="187" fontId="7" fillId="22" borderId="6" xfId="1" applyFont="1" applyFill="1" applyBorder="1" applyAlignment="1">
      <alignment horizontal="right" vertical="top"/>
    </xf>
    <xf numFmtId="2" fontId="7" fillId="6" borderId="6" xfId="1" applyNumberFormat="1" applyFont="1" applyFill="1" applyBorder="1" applyAlignment="1">
      <alignment horizontal="right"/>
    </xf>
    <xf numFmtId="0" fontId="6" fillId="10" borderId="6" xfId="0" applyFont="1" applyFill="1" applyBorder="1" applyAlignment="1">
      <alignment vertical="top"/>
    </xf>
    <xf numFmtId="190" fontId="7" fillId="9" borderId="6" xfId="0" applyNumberFormat="1" applyFont="1" applyFill="1" applyBorder="1" applyAlignment="1">
      <alignment vertical="top" wrapText="1"/>
    </xf>
    <xf numFmtId="2" fontId="7" fillId="9" borderId="6" xfId="0" applyNumberFormat="1" applyFont="1" applyFill="1" applyBorder="1" applyAlignment="1">
      <alignment vertical="top" wrapText="1"/>
    </xf>
    <xf numFmtId="3" fontId="18" fillId="9" borderId="6" xfId="0" applyNumberFormat="1" applyFont="1" applyFill="1" applyBorder="1" applyAlignment="1">
      <alignment vertical="top"/>
    </xf>
    <xf numFmtId="2" fontId="7" fillId="7" borderId="5" xfId="0" applyNumberFormat="1" applyFont="1" applyFill="1" applyBorder="1"/>
    <xf numFmtId="49" fontId="25" fillId="7" borderId="5" xfId="1" applyNumberFormat="1" applyFont="1" applyFill="1" applyBorder="1" applyAlignment="1">
      <alignment vertical="top"/>
    </xf>
    <xf numFmtId="187" fontId="7" fillId="7" borderId="5" xfId="1" applyFont="1" applyFill="1" applyBorder="1" applyAlignment="1">
      <alignment horizontal="right"/>
    </xf>
    <xf numFmtId="3" fontId="18" fillId="7" borderId="5" xfId="0" applyNumberFormat="1" applyFont="1" applyFill="1" applyBorder="1" applyAlignment="1">
      <alignment horizontal="left"/>
    </xf>
    <xf numFmtId="0" fontId="7" fillId="22" borderId="6" xfId="0" applyFont="1" applyFill="1" applyBorder="1" applyAlignment="1">
      <alignment horizontal="right" vertical="top" wrapText="1"/>
    </xf>
    <xf numFmtId="0" fontId="7" fillId="22" borderId="6" xfId="0" applyFont="1" applyFill="1" applyBorder="1" applyAlignment="1">
      <alignment vertical="top" wrapText="1"/>
    </xf>
    <xf numFmtId="49" fontId="25" fillId="22" borderId="6" xfId="1" applyNumberFormat="1" applyFont="1" applyFill="1" applyBorder="1" applyAlignment="1">
      <alignment vertical="top" wrapText="1"/>
    </xf>
    <xf numFmtId="3" fontId="18" fillId="22" borderId="13" xfId="0" applyNumberFormat="1" applyFont="1" applyFill="1" applyBorder="1" applyAlignment="1">
      <alignment vertical="top"/>
    </xf>
    <xf numFmtId="0" fontId="8" fillId="18" borderId="5" xfId="0" applyFont="1" applyFill="1" applyBorder="1" applyAlignment="1">
      <alignment horizontal="center" vertical="center"/>
    </xf>
    <xf numFmtId="0" fontId="7" fillId="18" borderId="5" xfId="0" applyFont="1" applyFill="1" applyBorder="1" applyAlignment="1">
      <alignment vertical="top"/>
    </xf>
    <xf numFmtId="49" fontId="25" fillId="18" borderId="5" xfId="1" applyNumberFormat="1" applyFont="1" applyFill="1" applyBorder="1" applyAlignment="1">
      <alignment vertical="top" wrapText="1"/>
    </xf>
    <xf numFmtId="187" fontId="25" fillId="18" borderId="5" xfId="1" applyFont="1" applyFill="1" applyBorder="1" applyAlignment="1">
      <alignment horizontal="left" vertical="top" wrapText="1"/>
    </xf>
    <xf numFmtId="187" fontId="7" fillId="0" borderId="14" xfId="1" applyFont="1" applyBorder="1" applyAlignment="1">
      <alignment horizontal="center" vertical="top"/>
    </xf>
    <xf numFmtId="187" fontId="7" fillId="6" borderId="5" xfId="1" applyFont="1" applyFill="1" applyBorder="1" applyAlignment="1">
      <alignment horizontal="right" vertical="top"/>
    </xf>
    <xf numFmtId="187" fontId="7" fillId="6" borderId="14" xfId="1" applyFont="1" applyFill="1" applyBorder="1" applyAlignment="1">
      <alignment horizontal="center" vertical="top"/>
    </xf>
    <xf numFmtId="187" fontId="7" fillId="0" borderId="5" xfId="1" applyFont="1" applyBorder="1" applyAlignment="1">
      <alignment vertical="top"/>
    </xf>
    <xf numFmtId="0" fontId="7" fillId="6" borderId="5" xfId="0" applyFont="1" applyFill="1" applyBorder="1" applyAlignment="1">
      <alignment vertical="top"/>
    </xf>
    <xf numFmtId="187" fontId="7" fillId="6" borderId="5" xfId="0" applyNumberFormat="1" applyFont="1" applyFill="1" applyBorder="1" applyAlignment="1">
      <alignment horizontal="left" vertical="top"/>
    </xf>
    <xf numFmtId="3" fontId="18" fillId="18" borderId="14" xfId="0" applyNumberFormat="1" applyFont="1" applyFill="1" applyBorder="1" applyAlignment="1">
      <alignment vertical="top"/>
    </xf>
    <xf numFmtId="187" fontId="7" fillId="18" borderId="5" xfId="1" applyFont="1" applyFill="1" applyBorder="1" applyAlignment="1">
      <alignment horizontal="right" vertical="top"/>
    </xf>
    <xf numFmtId="187" fontId="7" fillId="6" borderId="5" xfId="1" applyFont="1" applyFill="1" applyBorder="1" applyAlignment="1">
      <alignment horizontal="center" vertical="top"/>
    </xf>
    <xf numFmtId="3" fontId="18" fillId="18" borderId="5" xfId="0" applyNumberFormat="1" applyFont="1" applyFill="1" applyBorder="1" applyAlignment="1">
      <alignment vertical="top"/>
    </xf>
    <xf numFmtId="0" fontId="8" fillId="18" borderId="14" xfId="0" applyFont="1" applyFill="1" applyBorder="1" applyAlignment="1">
      <alignment horizontal="center" vertical="center"/>
    </xf>
    <xf numFmtId="0" fontId="7" fillId="18" borderId="14" xfId="0" applyFont="1" applyFill="1" applyBorder="1" applyAlignment="1">
      <alignment vertical="top"/>
    </xf>
    <xf numFmtId="49" fontId="25" fillId="18" borderId="14" xfId="1" applyNumberFormat="1" applyFont="1" applyFill="1" applyBorder="1" applyAlignment="1">
      <alignment vertical="top" wrapText="1"/>
    </xf>
    <xf numFmtId="3" fontId="18" fillId="18" borderId="6" xfId="0" applyNumberFormat="1" applyFont="1" applyFill="1" applyBorder="1" applyAlignment="1">
      <alignment vertical="top"/>
    </xf>
    <xf numFmtId="49" fontId="25" fillId="18" borderId="14" xfId="1" applyNumberFormat="1" applyFont="1" applyFill="1" applyBorder="1" applyAlignment="1">
      <alignment vertical="top"/>
    </xf>
    <xf numFmtId="187" fontId="7" fillId="18" borderId="14" xfId="1" applyFont="1" applyFill="1" applyBorder="1" applyAlignment="1">
      <alignment horizontal="right" vertical="top"/>
    </xf>
    <xf numFmtId="187" fontId="7" fillId="0" borderId="6" xfId="1" applyFont="1" applyBorder="1" applyAlignment="1">
      <alignment vertical="top"/>
    </xf>
    <xf numFmtId="0" fontId="7" fillId="6" borderId="6" xfId="0" applyFont="1" applyFill="1" applyBorder="1" applyAlignment="1">
      <alignment vertical="top"/>
    </xf>
    <xf numFmtId="187" fontId="7" fillId="6" borderId="6" xfId="0" applyNumberFormat="1" applyFont="1" applyFill="1" applyBorder="1" applyAlignment="1">
      <alignment horizontal="left" vertical="top"/>
    </xf>
    <xf numFmtId="0" fontId="8" fillId="22" borderId="14" xfId="0" applyFont="1" applyFill="1" applyBorder="1" applyAlignment="1">
      <alignment horizontal="center" vertical="center"/>
    </xf>
    <xf numFmtId="0" fontId="7" fillId="22" borderId="14" xfId="0" applyFont="1" applyFill="1" applyBorder="1" applyAlignment="1">
      <alignment vertical="top" wrapText="1"/>
    </xf>
    <xf numFmtId="49" fontId="25" fillId="22" borderId="14" xfId="1" applyNumberFormat="1" applyFont="1" applyFill="1" applyBorder="1" applyAlignment="1">
      <alignment vertical="top" wrapText="1"/>
    </xf>
    <xf numFmtId="187" fontId="7" fillId="22" borderId="5" xfId="1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187" fontId="7" fillId="22" borderId="5" xfId="0" applyNumberFormat="1" applyFont="1" applyFill="1" applyBorder="1" applyAlignment="1">
      <alignment horizontal="left" vertical="top"/>
    </xf>
    <xf numFmtId="3" fontId="18" fillId="22" borderId="6" xfId="0" applyNumberFormat="1" applyFont="1" applyFill="1" applyBorder="1" applyAlignment="1">
      <alignment vertical="top"/>
    </xf>
    <xf numFmtId="0" fontId="8" fillId="18" borderId="6" xfId="0" applyFont="1" applyFill="1" applyBorder="1" applyAlignment="1">
      <alignment horizontal="center" vertical="center"/>
    </xf>
    <xf numFmtId="187" fontId="7" fillId="18" borderId="6" xfId="1" applyFont="1" applyFill="1" applyBorder="1" applyAlignment="1">
      <alignment vertical="top"/>
    </xf>
    <xf numFmtId="0" fontId="6" fillId="18" borderId="6" xfId="0" applyFont="1" applyFill="1" applyBorder="1" applyAlignment="1">
      <alignment vertical="top"/>
    </xf>
    <xf numFmtId="0" fontId="7" fillId="18" borderId="6" xfId="0" applyFont="1" applyFill="1" applyBorder="1" applyAlignment="1">
      <alignment vertical="top"/>
    </xf>
    <xf numFmtId="49" fontId="25" fillId="18" borderId="6" xfId="1" applyNumberFormat="1" applyFont="1" applyFill="1" applyBorder="1" applyAlignment="1">
      <alignment vertical="top" wrapText="1"/>
    </xf>
    <xf numFmtId="49" fontId="7" fillId="22" borderId="6" xfId="0" applyNumberFormat="1" applyFont="1" applyFill="1" applyBorder="1" applyAlignment="1">
      <alignment horizontal="right" vertical="top" wrapText="1"/>
    </xf>
    <xf numFmtId="49" fontId="7" fillId="22" borderId="6" xfId="0" applyNumberFormat="1" applyFont="1" applyFill="1" applyBorder="1" applyAlignment="1">
      <alignment vertical="top" wrapText="1"/>
    </xf>
    <xf numFmtId="49" fontId="7" fillId="18" borderId="6" xfId="0" applyNumberFormat="1" applyFont="1" applyFill="1" applyBorder="1" applyAlignment="1">
      <alignment vertical="top"/>
    </xf>
    <xf numFmtId="187" fontId="25" fillId="18" borderId="6" xfId="1" applyFont="1" applyFill="1" applyBorder="1" applyAlignment="1">
      <alignment horizontal="left" vertical="top" wrapText="1"/>
    </xf>
    <xf numFmtId="187" fontId="7" fillId="6" borderId="6" xfId="1" applyFont="1" applyFill="1" applyBorder="1" applyAlignment="1">
      <alignment horizontal="center" vertical="top"/>
    </xf>
    <xf numFmtId="2" fontId="7" fillId="18" borderId="6" xfId="0" applyNumberFormat="1" applyFont="1" applyFill="1" applyBorder="1" applyAlignment="1">
      <alignment vertical="top"/>
    </xf>
    <xf numFmtId="187" fontId="7" fillId="18" borderId="6" xfId="1" applyFont="1" applyFill="1" applyBorder="1" applyAlignment="1">
      <alignment horizontal="right" vertical="top"/>
    </xf>
    <xf numFmtId="0" fontId="8" fillId="9" borderId="6" xfId="0" applyFont="1" applyFill="1" applyBorder="1" applyAlignment="1">
      <alignment horizontal="center" vertical="center"/>
    </xf>
    <xf numFmtId="3" fontId="18" fillId="9" borderId="6" xfId="0" applyNumberFormat="1" applyFont="1" applyFill="1" applyBorder="1"/>
    <xf numFmtId="2" fontId="7" fillId="7" borderId="5" xfId="0" applyNumberFormat="1" applyFont="1" applyFill="1" applyBorder="1" applyAlignment="1">
      <alignment horizontal="left"/>
    </xf>
    <xf numFmtId="187" fontId="18" fillId="7" borderId="6" xfId="0" applyNumberFormat="1" applyFont="1" applyFill="1" applyBorder="1" applyAlignment="1">
      <alignment horizontal="center"/>
    </xf>
    <xf numFmtId="2" fontId="8" fillId="22" borderId="6" xfId="0" applyNumberFormat="1" applyFont="1" applyFill="1" applyBorder="1" applyAlignment="1">
      <alignment horizontal="center" vertical="center"/>
    </xf>
    <xf numFmtId="2" fontId="7" fillId="22" borderId="6" xfId="0" applyNumberFormat="1" applyFont="1" applyFill="1" applyBorder="1" applyAlignment="1">
      <alignment vertical="top" wrapText="1"/>
    </xf>
    <xf numFmtId="0" fontId="7" fillId="18" borderId="5" xfId="0" applyFont="1" applyFill="1" applyBorder="1" applyAlignment="1">
      <alignment horizontal="left" vertical="top"/>
    </xf>
    <xf numFmtId="49" fontId="25" fillId="18" borderId="5" xfId="1" applyNumberFormat="1" applyFont="1" applyFill="1" applyBorder="1" applyAlignment="1">
      <alignment vertical="top"/>
    </xf>
    <xf numFmtId="2" fontId="7" fillId="18" borderId="5" xfId="0" applyNumberFormat="1" applyFont="1" applyFill="1" applyBorder="1" applyAlignment="1">
      <alignment horizontal="left" vertical="top"/>
    </xf>
    <xf numFmtId="0" fontId="8" fillId="11" borderId="5" xfId="0" applyFont="1" applyFill="1" applyBorder="1" applyAlignment="1">
      <alignment horizontal="center" vertical="center"/>
    </xf>
    <xf numFmtId="2" fontId="7" fillId="11" borderId="5" xfId="0" applyNumberFormat="1" applyFont="1" applyFill="1" applyBorder="1"/>
    <xf numFmtId="49" fontId="25" fillId="11" borderId="5" xfId="1" applyNumberFormat="1" applyFont="1" applyFill="1" applyBorder="1" applyAlignment="1">
      <alignment vertical="top"/>
    </xf>
    <xf numFmtId="187" fontId="7" fillId="11" borderId="5" xfId="1" applyFont="1" applyFill="1" applyBorder="1" applyAlignment="1">
      <alignment horizontal="right"/>
    </xf>
    <xf numFmtId="3" fontId="18" fillId="11" borderId="4" xfId="0" applyNumberFormat="1" applyFont="1" applyFill="1" applyBorder="1" applyAlignment="1">
      <alignment horizontal="left"/>
    </xf>
    <xf numFmtId="2" fontId="7" fillId="6" borderId="6" xfId="0" applyNumberFormat="1" applyFont="1" applyFill="1" applyBorder="1" applyAlignment="1">
      <alignment vertical="top" wrapText="1"/>
    </xf>
    <xf numFmtId="3" fontId="18" fillId="6" borderId="6" xfId="0" applyNumberFormat="1" applyFont="1" applyFill="1" applyBorder="1" applyAlignment="1">
      <alignment wrapText="1"/>
    </xf>
    <xf numFmtId="187" fontId="7" fillId="18" borderId="14" xfId="1" applyFont="1" applyFill="1" applyBorder="1" applyAlignment="1">
      <alignment horizontal="right"/>
    </xf>
    <xf numFmtId="187" fontId="7" fillId="6" borderId="5" xfId="1" applyFont="1" applyFill="1" applyBorder="1" applyAlignment="1">
      <alignment horizontal="right"/>
    </xf>
    <xf numFmtId="187" fontId="7" fillId="6" borderId="5" xfId="1" applyFont="1" applyFill="1" applyBorder="1" applyAlignment="1">
      <alignment horizontal="center"/>
    </xf>
    <xf numFmtId="187" fontId="7" fillId="0" borderId="6" xfId="1" applyFont="1" applyBorder="1"/>
    <xf numFmtId="0" fontId="7" fillId="6" borderId="6" xfId="0" applyFont="1" applyFill="1" applyBorder="1"/>
    <xf numFmtId="187" fontId="7" fillId="6" borderId="6" xfId="0" applyNumberFormat="1" applyFont="1" applyFill="1" applyBorder="1" applyAlignment="1">
      <alignment horizontal="left"/>
    </xf>
    <xf numFmtId="3" fontId="18" fillId="6" borderId="6" xfId="0" applyNumberFormat="1" applyFont="1" applyFill="1" applyBorder="1"/>
    <xf numFmtId="0" fontId="7" fillId="18" borderId="5" xfId="0" applyFont="1" applyFill="1" applyBorder="1" applyAlignment="1">
      <alignment horizontal="center" vertical="center"/>
    </xf>
    <xf numFmtId="3" fontId="7" fillId="6" borderId="6" xfId="0" applyNumberFormat="1" applyFont="1" applyFill="1" applyBorder="1" applyAlignment="1">
      <alignment wrapText="1"/>
    </xf>
    <xf numFmtId="3" fontId="7" fillId="6" borderId="6" xfId="0" applyNumberFormat="1" applyFont="1" applyFill="1" applyBorder="1"/>
    <xf numFmtId="3" fontId="7" fillId="18" borderId="6" xfId="0" applyNumberFormat="1" applyFont="1" applyFill="1" applyBorder="1"/>
    <xf numFmtId="0" fontId="7" fillId="18" borderId="14" xfId="0" applyFont="1" applyFill="1" applyBorder="1"/>
    <xf numFmtId="3" fontId="18" fillId="18" borderId="6" xfId="0" applyNumberFormat="1" applyFont="1" applyFill="1" applyBorder="1"/>
    <xf numFmtId="2" fontId="8" fillId="11" borderId="6" xfId="0" applyNumberFormat="1" applyFont="1" applyFill="1" applyBorder="1" applyAlignment="1">
      <alignment horizontal="center" vertical="center"/>
    </xf>
    <xf numFmtId="2" fontId="7" fillId="11" borderId="6" xfId="0" applyNumberFormat="1" applyFont="1" applyFill="1" applyBorder="1" applyAlignment="1">
      <alignment vertical="top" wrapText="1"/>
    </xf>
    <xf numFmtId="2" fontId="8" fillId="7" borderId="6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/>
    <xf numFmtId="2" fontId="18" fillId="7" borderId="6" xfId="0" applyNumberFormat="1" applyFont="1" applyFill="1" applyBorder="1"/>
    <xf numFmtId="2" fontId="8" fillId="22" borderId="17" xfId="0" applyNumberFormat="1" applyFont="1" applyFill="1" applyBorder="1" applyAlignment="1">
      <alignment horizontal="center" vertical="center"/>
    </xf>
    <xf numFmtId="2" fontId="7" fillId="22" borderId="17" xfId="0" applyNumberFormat="1" applyFont="1" applyFill="1" applyBorder="1" applyAlignment="1">
      <alignment vertical="center"/>
    </xf>
    <xf numFmtId="49" fontId="25" fillId="22" borderId="17" xfId="1" applyNumberFormat="1" applyFont="1" applyFill="1" applyBorder="1" applyAlignment="1">
      <alignment vertical="top" wrapText="1"/>
    </xf>
    <xf numFmtId="187" fontId="7" fillId="22" borderId="6" xfId="1" applyFont="1" applyFill="1" applyBorder="1" applyAlignment="1">
      <alignment horizontal="right" vertical="center"/>
    </xf>
    <xf numFmtId="2" fontId="18" fillId="22" borderId="6" xfId="0" applyNumberFormat="1" applyFont="1" applyFill="1" applyBorder="1" applyAlignment="1">
      <alignment vertical="center"/>
    </xf>
    <xf numFmtId="2" fontId="8" fillId="6" borderId="17" xfId="0" applyNumberFormat="1" applyFont="1" applyFill="1" applyBorder="1" applyAlignment="1">
      <alignment horizontal="center" vertical="center"/>
    </xf>
    <xf numFmtId="2" fontId="7" fillId="6" borderId="17" xfId="0" applyNumberFormat="1" applyFont="1" applyFill="1" applyBorder="1"/>
    <xf numFmtId="49" fontId="25" fillId="6" borderId="17" xfId="1" applyNumberFormat="1" applyFont="1" applyFill="1" applyBorder="1" applyAlignment="1">
      <alignment vertical="top"/>
    </xf>
    <xf numFmtId="2" fontId="7" fillId="6" borderId="17" xfId="0" applyNumberFormat="1" applyFont="1" applyFill="1" applyBorder="1" applyAlignment="1">
      <alignment horizontal="left"/>
    </xf>
    <xf numFmtId="187" fontId="8" fillId="22" borderId="6" xfId="1" applyFont="1" applyFill="1" applyBorder="1" applyAlignment="1">
      <alignment horizontal="center" vertical="center"/>
    </xf>
    <xf numFmtId="2" fontId="7" fillId="22" borderId="6" xfId="0" applyNumberFormat="1" applyFont="1" applyFill="1" applyBorder="1" applyAlignment="1">
      <alignment vertical="top"/>
    </xf>
    <xf numFmtId="1" fontId="8" fillId="7" borderId="6" xfId="0" applyNumberFormat="1" applyFont="1" applyFill="1" applyBorder="1" applyAlignment="1">
      <alignment horizontal="center" vertical="center"/>
    </xf>
    <xf numFmtId="49" fontId="25" fillId="7" borderId="6" xfId="1" applyNumberFormat="1" applyFont="1" applyFill="1" applyBorder="1" applyAlignment="1">
      <alignment vertical="top" wrapText="1"/>
    </xf>
    <xf numFmtId="2" fontId="7" fillId="5" borderId="6" xfId="0" applyNumberFormat="1" applyFont="1" applyFill="1" applyBorder="1" applyAlignment="1">
      <alignment horizontal="left"/>
    </xf>
    <xf numFmtId="49" fontId="25" fillId="5" borderId="6" xfId="1" applyNumberFormat="1" applyFont="1" applyFill="1" applyBorder="1" applyAlignment="1">
      <alignment vertical="top"/>
    </xf>
    <xf numFmtId="187" fontId="7" fillId="5" borderId="6" xfId="1" applyFont="1" applyFill="1" applyBorder="1" applyAlignment="1">
      <alignment horizontal="right"/>
    </xf>
    <xf numFmtId="187" fontId="18" fillId="5" borderId="6" xfId="1" applyFont="1" applyFill="1" applyBorder="1" applyAlignment="1">
      <alignment horizontal="right"/>
    </xf>
    <xf numFmtId="187" fontId="8" fillId="15" borderId="6" xfId="0" applyNumberFormat="1" applyFont="1" applyFill="1" applyBorder="1" applyAlignment="1">
      <alignment horizontal="center" vertical="center"/>
    </xf>
    <xf numFmtId="49" fontId="7" fillId="15" borderId="6" xfId="0" applyNumberFormat="1" applyFont="1" applyFill="1" applyBorder="1" applyAlignment="1">
      <alignment vertical="top" wrapText="1"/>
    </xf>
    <xf numFmtId="187" fontId="7" fillId="15" borderId="6" xfId="1" applyFont="1" applyFill="1" applyBorder="1" applyAlignment="1">
      <alignment horizontal="right" vertical="top"/>
    </xf>
    <xf numFmtId="187" fontId="7" fillId="15" borderId="5" xfId="1" applyFont="1" applyFill="1" applyBorder="1" applyAlignment="1">
      <alignment vertical="top"/>
    </xf>
    <xf numFmtId="0" fontId="7" fillId="15" borderId="5" xfId="0" applyFont="1" applyFill="1" applyBorder="1" applyAlignment="1">
      <alignment vertical="top"/>
    </xf>
    <xf numFmtId="187" fontId="7" fillId="15" borderId="5" xfId="0" applyNumberFormat="1" applyFont="1" applyFill="1" applyBorder="1" applyAlignment="1">
      <alignment horizontal="left" vertical="top"/>
    </xf>
    <xf numFmtId="0" fontId="18" fillId="15" borderId="6" xfId="0" applyFont="1" applyFill="1" applyBorder="1" applyAlignment="1">
      <alignment vertical="top"/>
    </xf>
    <xf numFmtId="187" fontId="8" fillId="6" borderId="6" xfId="0" applyNumberFormat="1" applyFont="1" applyFill="1" applyBorder="1" applyAlignment="1">
      <alignment horizontal="center" vertical="center"/>
    </xf>
    <xf numFmtId="49" fontId="7" fillId="6" borderId="6" xfId="0" applyNumberFormat="1" applyFont="1" applyFill="1" applyBorder="1" applyAlignment="1">
      <alignment vertical="top" wrapText="1"/>
    </xf>
    <xf numFmtId="0" fontId="18" fillId="6" borderId="6" xfId="0" applyFont="1" applyFill="1" applyBorder="1" applyAlignment="1">
      <alignment vertical="top"/>
    </xf>
    <xf numFmtId="0" fontId="8" fillId="6" borderId="5" xfId="0" applyFont="1" applyFill="1" applyBorder="1" applyAlignment="1">
      <alignment horizontal="center" vertical="center"/>
    </xf>
    <xf numFmtId="49" fontId="25" fillId="6" borderId="5" xfId="1" applyNumberFormat="1" applyFont="1" applyFill="1" applyBorder="1" applyAlignment="1">
      <alignment vertical="top" wrapText="1"/>
    </xf>
    <xf numFmtId="2" fontId="7" fillId="15" borderId="6" xfId="0" applyNumberFormat="1" applyFont="1" applyFill="1" applyBorder="1" applyAlignment="1">
      <alignment vertical="top" wrapText="1"/>
    </xf>
    <xf numFmtId="2" fontId="18" fillId="15" borderId="6" xfId="0" applyNumberFormat="1" applyFont="1" applyFill="1" applyBorder="1" applyAlignment="1">
      <alignment vertical="top"/>
    </xf>
    <xf numFmtId="0" fontId="8" fillId="5" borderId="6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49" fontId="7" fillId="12" borderId="6" xfId="0" applyNumberFormat="1" applyFont="1" applyFill="1" applyBorder="1" applyAlignment="1">
      <alignment vertical="top" wrapText="1"/>
    </xf>
    <xf numFmtId="49" fontId="25" fillId="12" borderId="6" xfId="1" applyNumberFormat="1" applyFont="1" applyFill="1" applyBorder="1" applyAlignment="1">
      <alignment vertical="top" wrapText="1"/>
    </xf>
    <xf numFmtId="187" fontId="7" fillId="12" borderId="6" xfId="1" applyFont="1" applyFill="1" applyBorder="1" applyAlignment="1">
      <alignment horizontal="right" vertical="top"/>
    </xf>
    <xf numFmtId="0" fontId="18" fillId="12" borderId="6" xfId="0" applyFont="1" applyFill="1" applyBorder="1" applyAlignment="1">
      <alignment vertical="top"/>
    </xf>
    <xf numFmtId="187" fontId="8" fillId="6" borderId="6" xfId="1" applyFont="1" applyFill="1" applyBorder="1" applyAlignment="1">
      <alignment horizontal="center" vertical="center"/>
    </xf>
    <xf numFmtId="2" fontId="8" fillId="12" borderId="6" xfId="0" applyNumberFormat="1" applyFont="1" applyFill="1" applyBorder="1" applyAlignment="1">
      <alignment horizontal="center" vertical="center"/>
    </xf>
    <xf numFmtId="2" fontId="7" fillId="12" borderId="6" xfId="0" applyNumberFormat="1" applyFont="1" applyFill="1" applyBorder="1" applyAlignment="1">
      <alignment vertical="top" wrapText="1"/>
    </xf>
    <xf numFmtId="2" fontId="7" fillId="6" borderId="6" xfId="0" applyNumberFormat="1" applyFont="1" applyFill="1" applyBorder="1" applyAlignment="1">
      <alignment horizontal="left" vertical="top"/>
    </xf>
    <xf numFmtId="2" fontId="7" fillId="9" borderId="6" xfId="0" applyNumberFormat="1" applyFont="1" applyFill="1" applyBorder="1" applyAlignment="1">
      <alignment wrapText="1"/>
    </xf>
    <xf numFmtId="2" fontId="25" fillId="27" borderId="6" xfId="1" applyNumberFormat="1" applyFont="1" applyFill="1" applyBorder="1" applyAlignment="1">
      <alignment vertical="top"/>
    </xf>
    <xf numFmtId="187" fontId="18" fillId="27" borderId="6" xfId="1" applyFont="1" applyFill="1" applyBorder="1" applyAlignment="1">
      <alignment horizontal="right"/>
    </xf>
    <xf numFmtId="0" fontId="8" fillId="6" borderId="6" xfId="0" applyFont="1" applyFill="1" applyBorder="1" applyAlignment="1">
      <alignment horizontal="left" vertical="center" wrapText="1"/>
    </xf>
    <xf numFmtId="1" fontId="8" fillId="6" borderId="6" xfId="0" applyNumberFormat="1" applyFont="1" applyFill="1" applyBorder="1" applyAlignment="1">
      <alignment horizontal="left" vertical="center" wrapText="1"/>
    </xf>
    <xf numFmtId="2" fontId="7" fillId="6" borderId="5" xfId="0" applyNumberFormat="1" applyFont="1" applyFill="1" applyBorder="1" applyAlignment="1">
      <alignment vertical="top"/>
    </xf>
    <xf numFmtId="187" fontId="8" fillId="9" borderId="6" xfId="0" applyNumberFormat="1" applyFont="1" applyFill="1" applyBorder="1" applyAlignment="1">
      <alignment horizontal="center" vertical="center"/>
    </xf>
    <xf numFmtId="2" fontId="7" fillId="9" borderId="6" xfId="0" applyNumberFormat="1" applyFont="1" applyFill="1" applyBorder="1" applyAlignment="1">
      <alignment horizontal="left"/>
    </xf>
    <xf numFmtId="187" fontId="7" fillId="9" borderId="6" xfId="1" applyFont="1" applyFill="1" applyBorder="1" applyAlignment="1">
      <alignment horizontal="right"/>
    </xf>
    <xf numFmtId="187" fontId="18" fillId="9" borderId="6" xfId="1" applyFont="1" applyFill="1" applyBorder="1" applyAlignment="1">
      <alignment horizontal="right"/>
    </xf>
    <xf numFmtId="0" fontId="18" fillId="6" borderId="6" xfId="0" applyFont="1" applyFill="1" applyBorder="1" applyAlignment="1">
      <alignment vertical="top" wrapText="1"/>
    </xf>
    <xf numFmtId="187" fontId="7" fillId="0" borderId="5" xfId="1" applyFont="1" applyBorder="1" applyAlignment="1">
      <alignment horizontal="center" vertical="top"/>
    </xf>
    <xf numFmtId="190" fontId="8" fillId="7" borderId="6" xfId="0" applyNumberFormat="1" applyFont="1" applyFill="1" applyBorder="1" applyAlignment="1">
      <alignment horizontal="center" vertical="center"/>
    </xf>
    <xf numFmtId="187" fontId="8" fillId="24" borderId="6" xfId="1" applyFont="1" applyFill="1" applyBorder="1" applyAlignment="1">
      <alignment horizontal="center" vertical="center"/>
    </xf>
    <xf numFmtId="2" fontId="7" fillId="24" borderId="6" xfId="0" applyNumberFormat="1" applyFont="1" applyFill="1" applyBorder="1" applyAlignment="1">
      <alignment horizontal="left"/>
    </xf>
    <xf numFmtId="49" fontId="25" fillId="24" borderId="6" xfId="1" applyNumberFormat="1" applyFont="1" applyFill="1" applyBorder="1" applyAlignment="1">
      <alignment vertical="top"/>
    </xf>
    <xf numFmtId="187" fontId="7" fillId="24" borderId="6" xfId="1" applyFont="1" applyFill="1" applyBorder="1" applyAlignment="1">
      <alignment horizontal="right"/>
    </xf>
    <xf numFmtId="187" fontId="18" fillId="24" borderId="6" xfId="1" applyFont="1" applyFill="1" applyBorder="1" applyAlignment="1">
      <alignment horizontal="right"/>
    </xf>
    <xf numFmtId="2" fontId="8" fillId="6" borderId="6" xfId="0" applyNumberFormat="1" applyFont="1" applyFill="1" applyBorder="1" applyAlignment="1">
      <alignment horizontal="center" vertical="center"/>
    </xf>
    <xf numFmtId="2" fontId="25" fillId="6" borderId="6" xfId="1" applyNumberFormat="1" applyFont="1" applyFill="1" applyBorder="1" applyAlignment="1">
      <alignment vertical="top" wrapText="1"/>
    </xf>
    <xf numFmtId="2" fontId="25" fillId="12" borderId="6" xfId="1" applyNumberFormat="1" applyFont="1" applyFill="1" applyBorder="1" applyAlignment="1">
      <alignment vertical="top" wrapText="1"/>
    </xf>
    <xf numFmtId="187" fontId="7" fillId="24" borderId="6" xfId="1" applyFont="1" applyFill="1" applyBorder="1" applyAlignment="1">
      <alignment horizontal="left"/>
    </xf>
    <xf numFmtId="187" fontId="7" fillId="6" borderId="6" xfId="1" applyFont="1" applyFill="1" applyBorder="1" applyAlignment="1">
      <alignment vertical="top" wrapText="1"/>
    </xf>
    <xf numFmtId="2" fontId="7" fillId="0" borderId="6" xfId="1" applyNumberFormat="1" applyFont="1" applyBorder="1" applyAlignment="1">
      <alignment vertical="top"/>
    </xf>
    <xf numFmtId="2" fontId="7" fillId="6" borderId="6" xfId="1" applyNumberFormat="1" applyFont="1" applyFill="1" applyBorder="1" applyAlignment="1">
      <alignment vertical="top"/>
    </xf>
    <xf numFmtId="2" fontId="7" fillId="6" borderId="6" xfId="1" applyNumberFormat="1" applyFont="1" applyFill="1" applyBorder="1" applyAlignment="1">
      <alignment horizontal="right" vertical="top"/>
    </xf>
    <xf numFmtId="2" fontId="8" fillId="6" borderId="6" xfId="0" applyNumberFormat="1" applyFont="1" applyFill="1" applyBorder="1" applyAlignment="1">
      <alignment horizontal="left" vertical="top"/>
    </xf>
    <xf numFmtId="2" fontId="8" fillId="6" borderId="5" xfId="0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left"/>
    </xf>
    <xf numFmtId="49" fontId="25" fillId="6" borderId="5" xfId="1" applyNumberFormat="1" applyFont="1" applyFill="1" applyBorder="1" applyAlignment="1">
      <alignment vertical="top"/>
    </xf>
    <xf numFmtId="2" fontId="7" fillId="0" borderId="5" xfId="1" applyNumberFormat="1" applyFont="1" applyBorder="1" applyAlignment="1">
      <alignment vertical="top"/>
    </xf>
    <xf numFmtId="2" fontId="7" fillId="6" borderId="5" xfId="1" applyNumberFormat="1" applyFont="1" applyFill="1" applyBorder="1" applyAlignment="1">
      <alignment vertical="top"/>
    </xf>
    <xf numFmtId="190" fontId="8" fillId="9" borderId="5" xfId="0" applyNumberFormat="1" applyFont="1" applyFill="1" applyBorder="1" applyAlignment="1">
      <alignment horizontal="center" vertical="center"/>
    </xf>
    <xf numFmtId="2" fontId="7" fillId="9" borderId="5" xfId="0" applyNumberFormat="1" applyFont="1" applyFill="1" applyBorder="1" applyAlignment="1">
      <alignment horizontal="left" vertical="top" wrapText="1"/>
    </xf>
    <xf numFmtId="49" fontId="25" fillId="9" borderId="5" xfId="1" applyNumberFormat="1" applyFont="1" applyFill="1" applyBorder="1" applyAlignment="1">
      <alignment vertical="top"/>
    </xf>
    <xf numFmtId="187" fontId="7" fillId="9" borderId="5" xfId="1" applyFont="1" applyFill="1" applyBorder="1" applyAlignment="1">
      <alignment horizontal="right" vertical="top"/>
    </xf>
    <xf numFmtId="187" fontId="7" fillId="9" borderId="5" xfId="1" applyFont="1" applyFill="1" applyBorder="1" applyAlignment="1">
      <alignment horizontal="center" vertical="top"/>
    </xf>
    <xf numFmtId="2" fontId="7" fillId="9" borderId="5" xfId="1" applyNumberFormat="1" applyFont="1" applyFill="1" applyBorder="1" applyAlignment="1">
      <alignment vertical="top"/>
    </xf>
    <xf numFmtId="187" fontId="8" fillId="9" borderId="5" xfId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left" vertical="top"/>
    </xf>
    <xf numFmtId="187" fontId="7" fillId="7" borderId="6" xfId="1" applyFont="1" applyFill="1" applyBorder="1" applyAlignment="1">
      <alignment horizontal="left"/>
    </xf>
    <xf numFmtId="0" fontId="8" fillId="6" borderId="6" xfId="0" applyFont="1" applyFill="1" applyBorder="1" applyAlignment="1">
      <alignment horizontal="center"/>
    </xf>
    <xf numFmtId="187" fontId="25" fillId="6" borderId="6" xfId="1" applyFont="1" applyFill="1" applyBorder="1" applyAlignment="1">
      <alignment horizontal="left" vertical="top" wrapText="1"/>
    </xf>
    <xf numFmtId="187" fontId="7" fillId="6" borderId="6" xfId="1" applyFont="1" applyFill="1" applyBorder="1" applyAlignment="1">
      <alignment horizontal="center"/>
    </xf>
    <xf numFmtId="187" fontId="7" fillId="6" borderId="6" xfId="1" applyFont="1" applyFill="1" applyBorder="1" applyAlignment="1">
      <alignment horizontal="left" vertical="top" wrapText="1"/>
    </xf>
    <xf numFmtId="49" fontId="25" fillId="0" borderId="6" xfId="1" applyNumberFormat="1" applyFont="1" applyBorder="1" applyAlignment="1">
      <alignment vertical="top"/>
    </xf>
    <xf numFmtId="49" fontId="43" fillId="0" borderId="6" xfId="1" applyNumberFormat="1" applyFont="1" applyBorder="1" applyAlignment="1">
      <alignment vertical="top"/>
    </xf>
    <xf numFmtId="187" fontId="7" fillId="6" borderId="6" xfId="1" applyFont="1" applyFill="1" applyBorder="1" applyAlignment="1">
      <alignment horizontal="left" vertical="top"/>
    </xf>
    <xf numFmtId="0" fontId="8" fillId="15" borderId="6" xfId="0" applyFont="1" applyFill="1" applyBorder="1" applyAlignment="1">
      <alignment horizontal="center" vertical="center"/>
    </xf>
    <xf numFmtId="2" fontId="7" fillId="6" borderId="6" xfId="0" applyNumberFormat="1" applyFont="1" applyFill="1" applyBorder="1" applyAlignment="1">
      <alignment vertical="top"/>
    </xf>
    <xf numFmtId="0" fontId="7" fillId="6" borderId="6" xfId="0" applyFont="1" applyFill="1" applyBorder="1" applyAlignment="1">
      <alignment horizontal="left" vertical="top"/>
    </xf>
    <xf numFmtId="49" fontId="7" fillId="6" borderId="6" xfId="0" applyNumberFormat="1" applyFont="1" applyFill="1" applyBorder="1" applyAlignment="1">
      <alignment horizontal="left" vertical="top"/>
    </xf>
    <xf numFmtId="0" fontId="18" fillId="10" borderId="6" xfId="0" applyFont="1" applyFill="1" applyBorder="1"/>
    <xf numFmtId="0" fontId="8" fillId="25" borderId="6" xfId="0" applyFont="1" applyFill="1" applyBorder="1" applyAlignment="1">
      <alignment horizontal="center" vertical="center"/>
    </xf>
    <xf numFmtId="0" fontId="7" fillId="25" borderId="6" xfId="0" applyFont="1" applyFill="1" applyBorder="1" applyAlignment="1">
      <alignment horizontal="left" vertical="top" wrapText="1"/>
    </xf>
    <xf numFmtId="49" fontId="25" fillId="25" borderId="6" xfId="1" applyNumberFormat="1" applyFont="1" applyFill="1" applyBorder="1" applyAlignment="1">
      <alignment vertical="top" wrapText="1"/>
    </xf>
    <xf numFmtId="187" fontId="7" fillId="25" borderId="6" xfId="1" applyFont="1" applyFill="1" applyBorder="1" applyAlignment="1">
      <alignment horizontal="right" vertical="top"/>
    </xf>
    <xf numFmtId="0" fontId="18" fillId="25" borderId="6" xfId="0" applyFont="1" applyFill="1" applyBorder="1" applyAlignment="1">
      <alignment vertical="top"/>
    </xf>
    <xf numFmtId="0" fontId="7" fillId="6" borderId="6" xfId="0" applyFont="1" applyFill="1" applyBorder="1" applyAlignment="1">
      <alignment horizontal="left" vertical="top" wrapText="1"/>
    </xf>
    <xf numFmtId="49" fontId="7" fillId="6" borderId="6" xfId="1" applyNumberFormat="1" applyFont="1" applyFill="1" applyBorder="1" applyAlignment="1">
      <alignment vertical="top" wrapText="1"/>
    </xf>
    <xf numFmtId="49" fontId="8" fillId="0" borderId="6" xfId="1" applyNumberFormat="1" applyFont="1" applyBorder="1" applyAlignment="1">
      <alignment vertical="top"/>
    </xf>
    <xf numFmtId="49" fontId="7" fillId="25" borderId="6" xfId="0" applyNumberFormat="1" applyFont="1" applyFill="1" applyBorder="1" applyAlignment="1">
      <alignment horizontal="left" vertical="top" wrapText="1"/>
    </xf>
    <xf numFmtId="2" fontId="25" fillId="25" borderId="6" xfId="1" applyNumberFormat="1" applyFont="1" applyFill="1" applyBorder="1" applyAlignment="1">
      <alignment vertical="top" wrapText="1"/>
    </xf>
    <xf numFmtId="49" fontId="7" fillId="6" borderId="6" xfId="0" applyNumberFormat="1" applyFont="1" applyFill="1" applyBorder="1" applyAlignment="1">
      <alignment vertical="top"/>
    </xf>
    <xf numFmtId="2" fontId="7" fillId="6" borderId="6" xfId="0" applyNumberFormat="1" applyFont="1" applyFill="1" applyBorder="1" applyAlignment="1">
      <alignment horizontal="left" vertical="top" wrapText="1"/>
    </xf>
    <xf numFmtId="2" fontId="7" fillId="6" borderId="6" xfId="1" applyNumberFormat="1" applyFont="1" applyFill="1" applyBorder="1" applyAlignment="1">
      <alignment vertical="top" wrapText="1"/>
    </xf>
    <xf numFmtId="187" fontId="7" fillId="15" borderId="6" xfId="1" applyFont="1" applyFill="1" applyBorder="1" applyAlignment="1">
      <alignment horizontal="left"/>
    </xf>
    <xf numFmtId="187" fontId="7" fillId="6" borderId="6" xfId="1" applyFont="1" applyFill="1" applyBorder="1" applyAlignment="1">
      <alignment horizontal="left"/>
    </xf>
    <xf numFmtId="187" fontId="7" fillId="15" borderId="6" xfId="1" applyFont="1" applyFill="1" applyBorder="1" applyAlignment="1">
      <alignment horizontal="left" vertical="top"/>
    </xf>
    <xf numFmtId="187" fontId="7" fillId="15" borderId="6" xfId="1" applyFont="1" applyFill="1" applyBorder="1" applyAlignment="1">
      <alignment horizontal="left" vertical="top" wrapText="1"/>
    </xf>
    <xf numFmtId="187" fontId="7" fillId="7" borderId="6" xfId="1" applyFont="1" applyFill="1" applyBorder="1" applyAlignment="1">
      <alignment horizontal="left" vertical="top"/>
    </xf>
    <xf numFmtId="187" fontId="7" fillId="7" borderId="6" xfId="1" applyFont="1" applyFill="1" applyBorder="1" applyAlignment="1">
      <alignment horizontal="left" vertical="top" wrapText="1"/>
    </xf>
    <xf numFmtId="187" fontId="7" fillId="6" borderId="6" xfId="1" applyFont="1" applyFill="1" applyBorder="1" applyAlignment="1">
      <alignment horizontal="left" vertical="center"/>
    </xf>
    <xf numFmtId="187" fontId="7" fillId="6" borderId="6" xfId="1" applyFont="1" applyFill="1" applyBorder="1" applyAlignment="1">
      <alignment horizontal="left" vertical="center" wrapText="1"/>
    </xf>
    <xf numFmtId="187" fontId="7" fillId="6" borderId="6" xfId="1" applyFont="1" applyFill="1" applyBorder="1" applyAlignment="1">
      <alignment horizontal="left" wrapText="1"/>
    </xf>
    <xf numFmtId="0" fontId="6" fillId="0" borderId="6" xfId="0" applyFont="1" applyBorder="1" applyAlignment="1">
      <alignment vertical="top"/>
    </xf>
    <xf numFmtId="49" fontId="7" fillId="7" borderId="1" xfId="1" applyNumberFormat="1" applyFont="1" applyFill="1" applyBorder="1" applyAlignment="1">
      <alignment horizontal="left"/>
    </xf>
    <xf numFmtId="187" fontId="8" fillId="25" borderId="6" xfId="0" applyNumberFormat="1" applyFont="1" applyFill="1" applyBorder="1" applyAlignment="1">
      <alignment horizontal="center" vertical="center"/>
    </xf>
    <xf numFmtId="2" fontId="7" fillId="25" borderId="6" xfId="0" applyNumberFormat="1" applyFont="1" applyFill="1" applyBorder="1" applyAlignment="1">
      <alignment horizontal="left" vertical="top"/>
    </xf>
    <xf numFmtId="187" fontId="18" fillId="25" borderId="6" xfId="1" applyFont="1" applyFill="1" applyBorder="1" applyAlignment="1">
      <alignment horizontal="right" vertical="top"/>
    </xf>
    <xf numFmtId="187" fontId="18" fillId="6" borderId="6" xfId="1" applyFont="1" applyFill="1" applyBorder="1" applyAlignment="1">
      <alignment horizontal="right"/>
    </xf>
    <xf numFmtId="187" fontId="8" fillId="7" borderId="6" xfId="0" applyNumberFormat="1" applyFont="1" applyFill="1" applyBorder="1" applyAlignment="1">
      <alignment horizontal="center" vertical="center"/>
    </xf>
    <xf numFmtId="187" fontId="18" fillId="7" borderId="6" xfId="1" applyFont="1" applyFill="1" applyBorder="1" applyAlignment="1">
      <alignment horizontal="right"/>
    </xf>
    <xf numFmtId="187" fontId="8" fillId="6" borderId="2" xfId="0" applyNumberFormat="1" applyFont="1" applyFill="1" applyBorder="1" applyAlignment="1">
      <alignment horizontal="center" vertical="center"/>
    </xf>
    <xf numFmtId="187" fontId="8" fillId="6" borderId="6" xfId="1" applyFont="1" applyFill="1" applyBorder="1" applyAlignment="1">
      <alignment horizontal="right"/>
    </xf>
    <xf numFmtId="0" fontId="8" fillId="6" borderId="7" xfId="0" applyFont="1" applyFill="1" applyBorder="1" applyAlignment="1">
      <alignment horizontal="center" vertical="center"/>
    </xf>
    <xf numFmtId="187" fontId="7" fillId="7" borderId="1" xfId="1" applyFont="1" applyFill="1" applyBorder="1" applyAlignment="1">
      <alignment horizontal="left"/>
    </xf>
    <xf numFmtId="187" fontId="8" fillId="6" borderId="6" xfId="0" applyNumberFormat="1" applyFont="1" applyFill="1" applyBorder="1" applyAlignment="1">
      <alignment horizontal="left"/>
    </xf>
    <xf numFmtId="2" fontId="18" fillId="7" borderId="6" xfId="1" applyNumberFormat="1" applyFont="1" applyFill="1" applyBorder="1" applyAlignment="1">
      <alignment horizontal="right"/>
    </xf>
    <xf numFmtId="0" fontId="8" fillId="22" borderId="6" xfId="0" applyFont="1" applyFill="1" applyBorder="1" applyAlignment="1">
      <alignment horizontal="center" vertical="center"/>
    </xf>
    <xf numFmtId="49" fontId="25" fillId="22" borderId="4" xfId="1" applyNumberFormat="1" applyFont="1" applyFill="1" applyBorder="1" applyAlignment="1">
      <alignment vertical="top" wrapText="1"/>
    </xf>
    <xf numFmtId="187" fontId="7" fillId="22" borderId="4" xfId="1" applyFont="1" applyFill="1" applyBorder="1" applyAlignment="1">
      <alignment horizontal="right" vertical="top"/>
    </xf>
    <xf numFmtId="187" fontId="18" fillId="22" borderId="4" xfId="1" applyFont="1" applyFill="1" applyBorder="1" applyAlignment="1">
      <alignment horizontal="right" vertical="top"/>
    </xf>
    <xf numFmtId="0" fontId="7" fillId="10" borderId="6" xfId="0" applyFont="1" applyFill="1" applyBorder="1" applyAlignment="1">
      <alignment horizontal="center" vertical="top"/>
    </xf>
    <xf numFmtId="49" fontId="25" fillId="8" borderId="6" xfId="1" applyNumberFormat="1" applyFont="1" applyFill="1" applyBorder="1" applyAlignment="1">
      <alignment horizontal="center" vertical="top"/>
    </xf>
    <xf numFmtId="187" fontId="7" fillId="8" borderId="6" xfId="1" applyFont="1" applyFill="1" applyBorder="1" applyAlignment="1">
      <alignment horizontal="right"/>
    </xf>
    <xf numFmtId="0" fontId="18" fillId="8" borderId="6" xfId="0" applyFont="1" applyFill="1" applyBorder="1"/>
    <xf numFmtId="0" fontId="8" fillId="23" borderId="6" xfId="0" applyFont="1" applyFill="1" applyBorder="1" applyAlignment="1">
      <alignment horizontal="center" vertical="center"/>
    </xf>
    <xf numFmtId="0" fontId="7" fillId="23" borderId="6" xfId="0" applyFont="1" applyFill="1" applyBorder="1" applyAlignment="1">
      <alignment horizontal="center"/>
    </xf>
    <xf numFmtId="49" fontId="25" fillId="23" borderId="0" xfId="1" applyNumberFormat="1" applyFont="1" applyFill="1" applyBorder="1" applyAlignment="1">
      <alignment horizontal="center" vertical="top"/>
    </xf>
    <xf numFmtId="187" fontId="7" fillId="23" borderId="4" xfId="1" applyFont="1" applyFill="1" applyBorder="1" applyAlignment="1">
      <alignment horizontal="right"/>
    </xf>
    <xf numFmtId="187" fontId="18" fillId="23" borderId="4" xfId="0" applyNumberFormat="1" applyFont="1" applyFill="1" applyBorder="1" applyAlignment="1">
      <alignment horizontal="left"/>
    </xf>
    <xf numFmtId="0" fontId="8" fillId="16" borderId="6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/>
    </xf>
    <xf numFmtId="49" fontId="25" fillId="16" borderId="6" xfId="1" applyNumberFormat="1" applyFont="1" applyFill="1" applyBorder="1" applyAlignment="1">
      <alignment vertical="top"/>
    </xf>
    <xf numFmtId="187" fontId="7" fillId="16" borderId="6" xfId="1" applyFont="1" applyFill="1" applyBorder="1"/>
    <xf numFmtId="187" fontId="18" fillId="16" borderId="6" xfId="1" applyFont="1" applyFill="1" applyBorder="1" applyAlignment="1">
      <alignment horizontal="left"/>
    </xf>
    <xf numFmtId="2" fontId="7" fillId="6" borderId="0" xfId="1" applyNumberFormat="1" applyFont="1" applyFill="1" applyBorder="1" applyAlignment="1">
      <alignment vertical="top"/>
    </xf>
    <xf numFmtId="187" fontId="9" fillId="0" borderId="0" xfId="1" applyFont="1" applyAlignment="1">
      <alignment horizontal="left"/>
    </xf>
    <xf numFmtId="0" fontId="10" fillId="0" borderId="0" xfId="1" applyNumberFormat="1" applyFont="1" applyAlignment="1"/>
    <xf numFmtId="187" fontId="32" fillId="0" borderId="5" xfId="1" applyFont="1" applyFill="1" applyBorder="1"/>
    <xf numFmtId="190" fontId="8" fillId="7" borderId="6" xfId="0" applyNumberFormat="1" applyFont="1" applyFill="1" applyBorder="1" applyAlignment="1">
      <alignment vertical="top" wrapText="1"/>
    </xf>
    <xf numFmtId="2" fontId="8" fillId="0" borderId="6" xfId="0" applyNumberFormat="1" applyFont="1" applyBorder="1" applyAlignment="1">
      <alignment horizontal="right" vertical="top" wrapText="1"/>
    </xf>
    <xf numFmtId="187" fontId="8" fillId="7" borderId="6" xfId="1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top" wrapText="1"/>
    </xf>
    <xf numFmtId="1" fontId="8" fillId="0" borderId="6" xfId="0" applyNumberFormat="1" applyFont="1" applyBorder="1" applyAlignment="1">
      <alignment vertical="top" wrapText="1"/>
    </xf>
    <xf numFmtId="0" fontId="7" fillId="0" borderId="0" xfId="0" applyFont="1" applyAlignment="1">
      <alignment horizontal="left"/>
    </xf>
    <xf numFmtId="0" fontId="16" fillId="6" borderId="0" xfId="0" applyFont="1" applyFill="1"/>
    <xf numFmtId="0" fontId="44" fillId="0" borderId="0" xfId="0" applyFont="1"/>
    <xf numFmtId="0" fontId="44" fillId="6" borderId="0" xfId="0" applyFont="1" applyFill="1"/>
    <xf numFmtId="188" fontId="44" fillId="0" borderId="0" xfId="1" applyNumberFormat="1" applyFont="1" applyAlignment="1">
      <alignment horizontal="right"/>
    </xf>
    <xf numFmtId="2" fontId="44" fillId="0" borderId="0" xfId="0" applyNumberFormat="1" applyFont="1"/>
    <xf numFmtId="0" fontId="44" fillId="6" borderId="0" xfId="0" applyFont="1" applyFill="1" applyAlignment="1">
      <alignment horizontal="center"/>
    </xf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187" fontId="44" fillId="0" borderId="0" xfId="1" applyFont="1"/>
    <xf numFmtId="0" fontId="44" fillId="2" borderId="0" xfId="0" applyFont="1" applyFill="1" applyAlignment="1">
      <alignment horizontal="center"/>
    </xf>
    <xf numFmtId="2" fontId="11" fillId="9" borderId="4" xfId="0" applyNumberFormat="1" applyFont="1" applyFill="1" applyBorder="1" applyAlignment="1">
      <alignment vertical="center"/>
    </xf>
    <xf numFmtId="43" fontId="11" fillId="9" borderId="0" xfId="0" applyNumberFormat="1" applyFont="1" applyFill="1" applyAlignment="1">
      <alignment vertical="center"/>
    </xf>
    <xf numFmtId="2" fontId="11" fillId="28" borderId="4" xfId="0" applyNumberFormat="1" applyFont="1" applyFill="1" applyBorder="1" applyAlignment="1">
      <alignment vertical="center"/>
    </xf>
    <xf numFmtId="187" fontId="33" fillId="28" borderId="15" xfId="0" applyNumberFormat="1" applyFont="1" applyFill="1" applyBorder="1" applyAlignment="1">
      <alignment vertical="center"/>
    </xf>
    <xf numFmtId="2" fontId="31" fillId="28" borderId="15" xfId="0" applyNumberFormat="1" applyFont="1" applyFill="1" applyBorder="1" applyAlignment="1">
      <alignment vertical="center"/>
    </xf>
    <xf numFmtId="187" fontId="33" fillId="0" borderId="0" xfId="1" applyFont="1" applyBorder="1" applyAlignment="1">
      <alignment vertical="center"/>
    </xf>
    <xf numFmtId="187" fontId="33" fillId="33" borderId="4" xfId="1" applyFont="1" applyFill="1" applyBorder="1" applyAlignment="1">
      <alignment vertical="center"/>
    </xf>
    <xf numFmtId="187" fontId="11" fillId="0" borderId="4" xfId="1" applyFont="1" applyBorder="1" applyAlignment="1">
      <alignment vertical="center"/>
    </xf>
    <xf numFmtId="187" fontId="11" fillId="0" borderId="0" xfId="1" applyFont="1" applyAlignment="1">
      <alignment vertical="center"/>
    </xf>
    <xf numFmtId="187" fontId="33" fillId="9" borderId="4" xfId="1" applyFont="1" applyFill="1" applyBorder="1" applyAlignment="1">
      <alignment vertical="center"/>
    </xf>
    <xf numFmtId="187" fontId="33" fillId="28" borderId="4" xfId="1" applyFont="1" applyFill="1" applyBorder="1" applyAlignment="1">
      <alignment vertical="center"/>
    </xf>
    <xf numFmtId="187" fontId="31" fillId="0" borderId="0" xfId="1" applyFont="1" applyFill="1" applyBorder="1" applyAlignment="1">
      <alignment horizontal="left"/>
    </xf>
    <xf numFmtId="187" fontId="31" fillId="0" borderId="3" xfId="1" applyFont="1" applyFill="1" applyBorder="1"/>
    <xf numFmtId="187" fontId="20" fillId="7" borderId="6" xfId="1" applyFont="1" applyFill="1" applyBorder="1" applyAlignment="1">
      <alignment horizontal="center" vertical="top" wrapText="1"/>
    </xf>
    <xf numFmtId="187" fontId="8" fillId="6" borderId="13" xfId="0" applyNumberFormat="1" applyFont="1" applyFill="1" applyBorder="1" applyAlignment="1">
      <alignment horizontal="center" vertical="top"/>
    </xf>
    <xf numFmtId="187" fontId="11" fillId="6" borderId="13" xfId="0" applyNumberFormat="1" applyFont="1" applyFill="1" applyBorder="1" applyAlignment="1">
      <alignment horizontal="center" vertical="top"/>
    </xf>
    <xf numFmtId="0" fontId="13" fillId="0" borderId="13" xfId="0" applyFont="1" applyBorder="1" applyAlignment="1">
      <alignment vertical="top" wrapText="1"/>
    </xf>
    <xf numFmtId="0" fontId="20" fillId="6" borderId="14" xfId="0" applyFont="1" applyFill="1" applyBorder="1" applyAlignment="1">
      <alignment horizontal="center" vertical="top"/>
    </xf>
    <xf numFmtId="2" fontId="8" fillId="0" borderId="14" xfId="0" applyNumberFormat="1" applyFont="1" applyBorder="1" applyAlignment="1">
      <alignment vertical="top" wrapText="1"/>
    </xf>
    <xf numFmtId="187" fontId="8" fillId="6" borderId="14" xfId="0" applyNumberFormat="1" applyFont="1" applyFill="1" applyBorder="1" applyAlignment="1">
      <alignment horizontal="center" vertical="top"/>
    </xf>
    <xf numFmtId="187" fontId="11" fillId="6" borderId="14" xfId="0" applyNumberFormat="1" applyFont="1" applyFill="1" applyBorder="1" applyAlignment="1">
      <alignment horizontal="center" vertical="top"/>
    </xf>
    <xf numFmtId="0" fontId="13" fillId="0" borderId="14" xfId="0" applyFont="1" applyBorder="1" applyAlignment="1">
      <alignment vertical="top" wrapText="1"/>
    </xf>
    <xf numFmtId="0" fontId="20" fillId="6" borderId="19" xfId="0" applyFont="1" applyFill="1" applyBorder="1" applyAlignment="1">
      <alignment horizontal="center" vertical="top"/>
    </xf>
    <xf numFmtId="2" fontId="8" fillId="0" borderId="19" xfId="0" applyNumberFormat="1" applyFont="1" applyBorder="1" applyAlignment="1">
      <alignment vertical="top" wrapText="1"/>
    </xf>
    <xf numFmtId="187" fontId="8" fillId="6" borderId="19" xfId="0" applyNumberFormat="1" applyFont="1" applyFill="1" applyBorder="1" applyAlignment="1">
      <alignment horizontal="center" vertical="top"/>
    </xf>
    <xf numFmtId="187" fontId="11" fillId="6" borderId="19" xfId="0" applyNumberFormat="1" applyFont="1" applyFill="1" applyBorder="1" applyAlignment="1">
      <alignment horizontal="center" vertical="top"/>
    </xf>
    <xf numFmtId="0" fontId="13" fillId="0" borderId="19" xfId="0" applyFont="1" applyBorder="1" applyAlignment="1">
      <alignment vertical="top" wrapText="1"/>
    </xf>
    <xf numFmtId="187" fontId="20" fillId="16" borderId="6" xfId="1" applyFont="1" applyFill="1" applyBorder="1" applyAlignment="1">
      <alignment horizontal="left" vertical="top"/>
    </xf>
    <xf numFmtId="0" fontId="20" fillId="17" borderId="6" xfId="0" applyFont="1" applyFill="1" applyBorder="1" applyAlignment="1">
      <alignment horizontal="center" vertical="top"/>
    </xf>
    <xf numFmtId="2" fontId="8" fillId="31" borderId="6" xfId="0" applyNumberFormat="1" applyFont="1" applyFill="1" applyBorder="1" applyAlignment="1">
      <alignment vertical="top" wrapText="1"/>
    </xf>
    <xf numFmtId="187" fontId="8" fillId="31" borderId="6" xfId="0" applyNumberFormat="1" applyFont="1" applyFill="1" applyBorder="1" applyAlignment="1">
      <alignment horizontal="center" vertical="top"/>
    </xf>
    <xf numFmtId="0" fontId="11" fillId="31" borderId="6" xfId="0" applyFont="1" applyFill="1" applyBorder="1" applyAlignment="1">
      <alignment vertical="top"/>
    </xf>
    <xf numFmtId="49" fontId="23" fillId="0" borderId="0" xfId="1" applyNumberFormat="1" applyFont="1" applyBorder="1" applyAlignment="1">
      <alignment vertical="top"/>
    </xf>
    <xf numFmtId="49" fontId="6" fillId="11" borderId="6" xfId="0" applyNumberFormat="1" applyFont="1" applyFill="1" applyBorder="1" applyAlignment="1">
      <alignment horizontal="left" vertical="center" wrapText="1"/>
    </xf>
    <xf numFmtId="49" fontId="6" fillId="15" borderId="6" xfId="0" applyNumberFormat="1" applyFont="1" applyFill="1" applyBorder="1" applyAlignment="1">
      <alignment horizontal="left" vertical="center" wrapText="1"/>
    </xf>
    <xf numFmtId="2" fontId="7" fillId="7" borderId="6" xfId="0" applyNumberFormat="1" applyFont="1" applyFill="1" applyBorder="1" applyAlignment="1">
      <alignment horizontal="left" vertical="center"/>
    </xf>
    <xf numFmtId="2" fontId="7" fillId="25" borderId="6" xfId="0" applyNumberFormat="1" applyFont="1" applyFill="1" applyBorder="1" applyAlignment="1">
      <alignment horizontal="left" vertical="center" wrapText="1"/>
    </xf>
    <xf numFmtId="2" fontId="7" fillId="0" borderId="6" xfId="0" applyNumberFormat="1" applyFont="1" applyBorder="1" applyAlignment="1">
      <alignment horizontal="left" vertical="center"/>
    </xf>
    <xf numFmtId="2" fontId="6" fillId="15" borderId="6" xfId="0" applyNumberFormat="1" applyFont="1" applyFill="1" applyBorder="1" applyAlignment="1">
      <alignment horizontal="left" vertical="center" wrapText="1"/>
    </xf>
    <xf numFmtId="0" fontId="7" fillId="15" borderId="6" xfId="0" applyFont="1" applyFill="1" applyBorder="1" applyAlignment="1">
      <alignment horizontal="left" vertical="top" wrapText="1"/>
    </xf>
    <xf numFmtId="0" fontId="7" fillId="15" borderId="6" xfId="0" applyFont="1" applyFill="1" applyBorder="1" applyAlignment="1">
      <alignment horizontal="left" vertical="center" wrapText="1"/>
    </xf>
    <xf numFmtId="2" fontId="6" fillId="9" borderId="6" xfId="0" applyNumberFormat="1" applyFont="1" applyFill="1" applyBorder="1" applyAlignment="1">
      <alignment horizontal="left" vertical="center" wrapText="1"/>
    </xf>
    <xf numFmtId="2" fontId="7" fillId="27" borderId="6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left" vertical="center"/>
    </xf>
    <xf numFmtId="187" fontId="6" fillId="7" borderId="6" xfId="1" applyFont="1" applyFill="1" applyBorder="1" applyAlignment="1">
      <alignment horizontal="left" vertical="center"/>
    </xf>
    <xf numFmtId="187" fontId="7" fillId="4" borderId="6" xfId="1" applyFont="1" applyFill="1" applyBorder="1" applyAlignment="1">
      <alignment horizontal="left" vertical="center" wrapText="1"/>
    </xf>
    <xf numFmtId="2" fontId="7" fillId="4" borderId="6" xfId="0" applyNumberFormat="1" applyFont="1" applyFill="1" applyBorder="1" applyAlignment="1">
      <alignment horizontal="left" vertical="center"/>
    </xf>
    <xf numFmtId="1" fontId="7" fillId="4" borderId="6" xfId="0" applyNumberFormat="1" applyFont="1" applyFill="1" applyBorder="1" applyAlignment="1">
      <alignment horizontal="left" vertical="center"/>
    </xf>
    <xf numFmtId="43" fontId="30" fillId="23" borderId="6" xfId="4" quotePrefix="1" applyNumberFormat="1" applyFont="1" applyFill="1" applyBorder="1" applyAlignment="1">
      <alignment horizontal="left" vertical="top" wrapText="1" shrinkToFit="1"/>
    </xf>
    <xf numFmtId="2" fontId="7" fillId="4" borderId="6" xfId="0" applyNumberFormat="1" applyFont="1" applyFill="1" applyBorder="1" applyAlignment="1">
      <alignment horizontal="left" vertical="center" wrapText="1"/>
    </xf>
    <xf numFmtId="2" fontId="6" fillId="5" borderId="6" xfId="0" applyNumberFormat="1" applyFont="1" applyFill="1" applyBorder="1" applyAlignment="1">
      <alignment horizontal="left" vertical="center" wrapText="1"/>
    </xf>
    <xf numFmtId="187" fontId="7" fillId="7" borderId="6" xfId="1" applyFont="1" applyFill="1" applyBorder="1" applyAlignment="1">
      <alignment horizontal="left" vertical="center" wrapText="1"/>
    </xf>
    <xf numFmtId="187" fontId="7" fillId="15" borderId="6" xfId="1" applyFont="1" applyFill="1" applyBorder="1" applyAlignment="1">
      <alignment horizontal="left" vertical="center" wrapText="1"/>
    </xf>
    <xf numFmtId="49" fontId="7" fillId="15" borderId="6" xfId="1" applyNumberFormat="1" applyFont="1" applyFill="1" applyBorder="1" applyAlignment="1">
      <alignment horizontal="left" vertical="center" wrapText="1"/>
    </xf>
    <xf numFmtId="2" fontId="7" fillId="26" borderId="6" xfId="0" applyNumberFormat="1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2" fontId="7" fillId="19" borderId="6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6" borderId="0" xfId="0" applyFont="1" applyFill="1" applyAlignment="1">
      <alignment horizontal="left"/>
    </xf>
    <xf numFmtId="0" fontId="10" fillId="6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/>
    </xf>
    <xf numFmtId="2" fontId="8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17" borderId="6" xfId="0" applyFont="1" applyFill="1" applyBorder="1" applyAlignment="1">
      <alignment horizontal="center" vertical="center"/>
    </xf>
    <xf numFmtId="0" fontId="6" fillId="17" borderId="10" xfId="0" applyFont="1" applyFill="1" applyBorder="1" applyAlignment="1">
      <alignment horizontal="center" vertical="center"/>
    </xf>
    <xf numFmtId="0" fontId="6" fillId="17" borderId="11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43" fontId="6" fillId="17" borderId="2" xfId="0" applyNumberFormat="1" applyFont="1" applyFill="1" applyBorder="1" applyAlignment="1">
      <alignment horizontal="center" vertical="center"/>
    </xf>
    <xf numFmtId="43" fontId="6" fillId="17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3" fontId="10" fillId="6" borderId="0" xfId="2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/>
    </xf>
    <xf numFmtId="0" fontId="10" fillId="6" borderId="0" xfId="0" applyFont="1" applyFill="1" applyAlignment="1">
      <alignment horizontal="center" vertical="center"/>
    </xf>
    <xf numFmtId="43" fontId="7" fillId="7" borderId="6" xfId="0" applyNumberFormat="1" applyFont="1" applyFill="1" applyBorder="1" applyAlignment="1">
      <alignment horizontal="center" vertical="center"/>
    </xf>
    <xf numFmtId="43" fontId="7" fillId="7" borderId="10" xfId="0" applyNumberFormat="1" applyFont="1" applyFill="1" applyBorder="1" applyAlignment="1">
      <alignment horizontal="center" vertical="center"/>
    </xf>
    <xf numFmtId="43" fontId="7" fillId="7" borderId="11" xfId="0" applyNumberFormat="1" applyFont="1" applyFill="1" applyBorder="1" applyAlignment="1">
      <alignment horizontal="center" vertical="center"/>
    </xf>
    <xf numFmtId="43" fontId="7" fillId="19" borderId="10" xfId="0" applyNumberFormat="1" applyFont="1" applyFill="1" applyBorder="1" applyAlignment="1">
      <alignment horizontal="center" vertical="center"/>
    </xf>
    <xf numFmtId="43" fontId="7" fillId="19" borderId="1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43" fontId="10" fillId="0" borderId="0" xfId="2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87" fontId="31" fillId="6" borderId="0" xfId="1" applyFont="1" applyFill="1" applyBorder="1" applyAlignment="1">
      <alignment horizontal="center"/>
    </xf>
    <xf numFmtId="187" fontId="15" fillId="0" borderId="0" xfId="1" applyFont="1" applyFill="1" applyBorder="1" applyAlignment="1">
      <alignment horizontal="center"/>
    </xf>
    <xf numFmtId="187" fontId="8" fillId="0" borderId="0" xfId="1" applyFont="1" applyFill="1" applyBorder="1" applyAlignment="1"/>
    <xf numFmtId="0" fontId="6" fillId="0" borderId="0" xfId="0" applyFont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/>
    </xf>
    <xf numFmtId="187" fontId="9" fillId="0" borderId="0" xfId="1" applyFont="1" applyBorder="1" applyAlignment="1">
      <alignment horizontal="center" vertical="center"/>
    </xf>
    <xf numFmtId="187" fontId="7" fillId="0" borderId="0" xfId="1" applyFont="1" applyBorder="1" applyAlignment="1">
      <alignment horizontal="left"/>
    </xf>
    <xf numFmtId="187" fontId="9" fillId="0" borderId="0" xfId="1" applyFont="1" applyBorder="1" applyAlignment="1">
      <alignment horizontal="left" vertical="center"/>
    </xf>
    <xf numFmtId="187" fontId="36" fillId="6" borderId="0" xfId="1" applyFont="1" applyFill="1" applyBorder="1" applyAlignment="1">
      <alignment horizontal="center"/>
    </xf>
    <xf numFmtId="187" fontId="36" fillId="6" borderId="0" xfId="1" applyFont="1" applyFill="1" applyBorder="1" applyAlignment="1">
      <alignment horizontal="left"/>
    </xf>
    <xf numFmtId="187" fontId="6" fillId="0" borderId="1" xfId="1" applyFont="1" applyBorder="1" applyAlignment="1">
      <alignment horizontal="center"/>
    </xf>
    <xf numFmtId="0" fontId="8" fillId="7" borderId="2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187" fontId="7" fillId="7" borderId="2" xfId="1" applyFont="1" applyFill="1" applyBorder="1" applyAlignment="1">
      <alignment horizontal="center" vertical="center"/>
    </xf>
    <xf numFmtId="187" fontId="7" fillId="7" borderId="5" xfId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 wrapText="1"/>
    </xf>
    <xf numFmtId="187" fontId="7" fillId="0" borderId="0" xfId="1" applyFont="1" applyBorder="1" applyAlignment="1">
      <alignment horizontal="center"/>
    </xf>
    <xf numFmtId="187" fontId="8" fillId="0" borderId="0" xfId="0" applyNumberFormat="1" applyFont="1" applyAlignment="1">
      <alignment horizontal="center"/>
    </xf>
    <xf numFmtId="187" fontId="33" fillId="0" borderId="0" xfId="1" applyFont="1" applyBorder="1" applyAlignment="1">
      <alignment horizontal="center"/>
    </xf>
    <xf numFmtId="0" fontId="33" fillId="0" borderId="0" xfId="0" applyFont="1" applyAlignment="1">
      <alignment horizontal="center"/>
    </xf>
    <xf numFmtId="187" fontId="15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9" fillId="0" borderId="7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top" wrapText="1"/>
    </xf>
    <xf numFmtId="0" fontId="39" fillId="0" borderId="5" xfId="0" applyFont="1" applyBorder="1" applyAlignment="1">
      <alignment horizontal="center" vertical="top" wrapText="1"/>
    </xf>
    <xf numFmtId="0" fontId="39" fillId="0" borderId="2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187" fontId="39" fillId="0" borderId="2" xfId="1" applyFont="1" applyBorder="1" applyAlignment="1">
      <alignment horizontal="center" vertical="center"/>
    </xf>
    <xf numFmtId="187" fontId="39" fillId="0" borderId="5" xfId="1" applyFont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49" fontId="25" fillId="7" borderId="2" xfId="1" applyNumberFormat="1" applyFont="1" applyFill="1" applyBorder="1" applyAlignment="1">
      <alignment vertical="top" wrapText="1"/>
    </xf>
    <xf numFmtId="49" fontId="25" fillId="7" borderId="5" xfId="1" applyNumberFormat="1" applyFont="1" applyFill="1" applyBorder="1" applyAlignment="1">
      <alignment vertical="top" wrapText="1"/>
    </xf>
    <xf numFmtId="187" fontId="8" fillId="27" borderId="6" xfId="0" applyNumberFormat="1" applyFont="1" applyFill="1" applyBorder="1" applyAlignment="1">
      <alignment horizontal="center" vertical="center"/>
    </xf>
    <xf numFmtId="2" fontId="25" fillId="15" borderId="6" xfId="1" applyNumberFormat="1" applyFont="1" applyFill="1" applyBorder="1" applyAlignment="1">
      <alignment vertical="top" wrapText="1"/>
    </xf>
    <xf numFmtId="187" fontId="25" fillId="6" borderId="6" xfId="1" applyFont="1" applyFill="1" applyBorder="1" applyAlignment="1">
      <alignment vertical="top" wrapText="1"/>
    </xf>
    <xf numFmtId="187" fontId="28" fillId="6" borderId="6" xfId="0" applyNumberFormat="1" applyFont="1" applyFill="1" applyBorder="1" applyAlignment="1">
      <alignment vertical="top"/>
    </xf>
    <xf numFmtId="187" fontId="11" fillId="7" borderId="6" xfId="1" applyFont="1" applyFill="1" applyBorder="1" applyAlignment="1">
      <alignment horizontal="center" vertical="top" wrapText="1"/>
    </xf>
    <xf numFmtId="0" fontId="20" fillId="6" borderId="20" xfId="0" applyFont="1" applyFill="1" applyBorder="1" applyAlignment="1">
      <alignment horizontal="center" vertical="top"/>
    </xf>
    <xf numFmtId="2" fontId="8" fillId="0" borderId="5" xfId="0" applyNumberFormat="1" applyFont="1" applyBorder="1" applyAlignment="1">
      <alignment vertical="top" wrapText="1"/>
    </xf>
    <xf numFmtId="2" fontId="8" fillId="0" borderId="20" xfId="0" applyNumberFormat="1" applyFont="1" applyBorder="1" applyAlignment="1">
      <alignment vertical="top" wrapText="1"/>
    </xf>
    <xf numFmtId="187" fontId="8" fillId="6" borderId="20" xfId="0" applyNumberFormat="1" applyFont="1" applyFill="1" applyBorder="1" applyAlignment="1">
      <alignment horizontal="center" vertical="top"/>
    </xf>
    <xf numFmtId="187" fontId="11" fillId="6" borderId="20" xfId="0" applyNumberFormat="1" applyFont="1" applyFill="1" applyBorder="1" applyAlignment="1">
      <alignment horizontal="center" vertical="top"/>
    </xf>
    <xf numFmtId="0" fontId="13" fillId="0" borderId="20" xfId="0" applyFont="1" applyBorder="1" applyAlignment="1">
      <alignment vertical="top" wrapText="1"/>
    </xf>
    <xf numFmtId="0" fontId="20" fillId="24" borderId="10" xfId="0" applyFont="1" applyFill="1" applyBorder="1" applyAlignment="1">
      <alignment horizontal="center"/>
    </xf>
    <xf numFmtId="2" fontId="7" fillId="24" borderId="18" xfId="0" applyNumberFormat="1" applyFont="1" applyFill="1" applyBorder="1" applyAlignment="1">
      <alignment horizontal="center" wrapText="1"/>
    </xf>
    <xf numFmtId="2" fontId="7" fillId="24" borderId="18" xfId="0" applyNumberFormat="1" applyFont="1" applyFill="1" applyBorder="1" applyAlignment="1">
      <alignment horizontal="center"/>
    </xf>
    <xf numFmtId="2" fontId="9" fillId="24" borderId="18" xfId="0" applyNumberFormat="1" applyFont="1" applyFill="1" applyBorder="1"/>
    <xf numFmtId="187" fontId="7" fillId="24" borderId="18" xfId="1" applyFont="1" applyFill="1" applyBorder="1" applyAlignment="1">
      <alignment horizontal="center"/>
    </xf>
    <xf numFmtId="187" fontId="9" fillId="24" borderId="18" xfId="1" applyFont="1" applyFill="1" applyBorder="1" applyAlignment="1">
      <alignment horizontal="center"/>
    </xf>
    <xf numFmtId="0" fontId="11" fillId="24" borderId="11" xfId="0" applyFont="1" applyFill="1" applyBorder="1"/>
    <xf numFmtId="188" fontId="20" fillId="9" borderId="13" xfId="0" applyNumberFormat="1" applyFont="1" applyFill="1" applyBorder="1" applyAlignment="1">
      <alignment horizontal="center" vertical="top"/>
    </xf>
    <xf numFmtId="2" fontId="8" fillId="9" borderId="13" xfId="0" applyNumberFormat="1" applyFont="1" applyFill="1" applyBorder="1" applyAlignment="1">
      <alignment vertical="top" wrapText="1"/>
    </xf>
    <xf numFmtId="187" fontId="8" fillId="9" borderId="13" xfId="0" applyNumberFormat="1" applyFont="1" applyFill="1" applyBorder="1" applyAlignment="1">
      <alignment horizontal="center" vertical="top"/>
    </xf>
    <xf numFmtId="0" fontId="11" fillId="9" borderId="13" xfId="0" applyFont="1" applyFill="1" applyBorder="1" applyAlignment="1">
      <alignment vertical="top" wrapText="1"/>
    </xf>
    <xf numFmtId="0" fontId="20" fillId="7" borderId="13" xfId="0" applyFont="1" applyFill="1" applyBorder="1" applyAlignment="1">
      <alignment horizontal="center" vertical="top"/>
    </xf>
    <xf numFmtId="2" fontId="8" fillId="7" borderId="13" xfId="0" applyNumberFormat="1" applyFont="1" applyFill="1" applyBorder="1" applyAlignment="1">
      <alignment vertical="top" wrapText="1"/>
    </xf>
    <xf numFmtId="187" fontId="8" fillId="7" borderId="13" xfId="0" applyNumberFormat="1" applyFont="1" applyFill="1" applyBorder="1" applyAlignment="1">
      <alignment horizontal="center" vertical="top"/>
    </xf>
    <xf numFmtId="0" fontId="11" fillId="7" borderId="13" xfId="0" applyFont="1" applyFill="1" applyBorder="1" applyAlignment="1">
      <alignment vertical="top" wrapText="1"/>
    </xf>
    <xf numFmtId="2" fontId="11" fillId="6" borderId="13" xfId="0" applyNumberFormat="1" applyFont="1" applyFill="1" applyBorder="1" applyAlignment="1">
      <alignment vertical="top" wrapText="1"/>
    </xf>
    <xf numFmtId="187" fontId="8" fillId="0" borderId="13" xfId="0" applyNumberFormat="1" applyFont="1" applyBorder="1" applyAlignment="1">
      <alignment horizontal="center" vertical="top"/>
    </xf>
    <xf numFmtId="187" fontId="11" fillId="0" borderId="13" xfId="0" applyNumberFormat="1" applyFont="1" applyBorder="1" applyAlignment="1">
      <alignment horizontal="center" vertical="top"/>
    </xf>
    <xf numFmtId="0" fontId="11" fillId="0" borderId="13" xfId="0" applyFont="1" applyBorder="1" applyAlignment="1">
      <alignment vertical="top" wrapText="1"/>
    </xf>
    <xf numFmtId="2" fontId="8" fillId="24" borderId="13" xfId="0" applyNumberFormat="1" applyFont="1" applyFill="1" applyBorder="1" applyAlignment="1">
      <alignment horizontal="center" vertical="top" wrapText="1"/>
    </xf>
    <xf numFmtId="2" fontId="14" fillId="24" borderId="13" xfId="0" applyNumberFormat="1" applyFont="1" applyFill="1" applyBorder="1" applyAlignment="1">
      <alignment vertical="top" wrapText="1"/>
    </xf>
    <xf numFmtId="187" fontId="8" fillId="24" borderId="13" xfId="0" applyNumberFormat="1" applyFont="1" applyFill="1" applyBorder="1" applyAlignment="1">
      <alignment horizontal="center" vertical="top"/>
    </xf>
    <xf numFmtId="0" fontId="11" fillId="24" borderId="6" xfId="0" applyFont="1" applyFill="1" applyBorder="1" applyAlignment="1">
      <alignment vertical="top" wrapText="1"/>
    </xf>
    <xf numFmtId="0" fontId="20" fillId="6" borderId="2" xfId="0" applyFont="1" applyFill="1" applyBorder="1" applyAlignment="1">
      <alignment horizontal="center" vertical="top"/>
    </xf>
    <xf numFmtId="2" fontId="8" fillId="0" borderId="2" xfId="0" applyNumberFormat="1" applyFont="1" applyBorder="1" applyAlignment="1">
      <alignment horizontal="center" vertical="top" wrapText="1"/>
    </xf>
    <xf numFmtId="2" fontId="14" fillId="6" borderId="2" xfId="0" applyNumberFormat="1" applyFont="1" applyFill="1" applyBorder="1" applyAlignment="1">
      <alignment vertical="top" wrapText="1"/>
    </xf>
    <xf numFmtId="187" fontId="8" fillId="0" borderId="2" xfId="0" applyNumberFormat="1" applyFont="1" applyBorder="1" applyAlignment="1">
      <alignment horizontal="center" vertical="top"/>
    </xf>
    <xf numFmtId="187" fontId="11" fillId="0" borderId="2" xfId="0" applyNumberFormat="1" applyFont="1" applyBorder="1" applyAlignment="1">
      <alignment horizontal="center" vertical="top"/>
    </xf>
    <xf numFmtId="0" fontId="20" fillId="3" borderId="6" xfId="0" applyFont="1" applyFill="1" applyBorder="1" applyAlignment="1">
      <alignment horizontal="center" vertical="center"/>
    </xf>
    <xf numFmtId="2" fontId="8" fillId="3" borderId="6" xfId="0" applyNumberFormat="1" applyFont="1" applyFill="1" applyBorder="1" applyAlignment="1">
      <alignment horizontal="center" vertical="center" wrapText="1"/>
    </xf>
    <xf numFmtId="2" fontId="8" fillId="3" borderId="6" xfId="0" applyNumberFormat="1" applyFont="1" applyFill="1" applyBorder="1" applyAlignment="1">
      <alignment horizontal="center" vertical="center"/>
    </xf>
    <xf numFmtId="187" fontId="8" fillId="3" borderId="6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187" fontId="45" fillId="0" borderId="0" xfId="0" applyNumberFormat="1" applyFont="1" applyAlignment="1">
      <alignment horizontal="center" vertical="center"/>
    </xf>
    <xf numFmtId="188" fontId="8" fillId="0" borderId="6" xfId="1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49" fontId="11" fillId="31" borderId="10" xfId="0" applyNumberFormat="1" applyFont="1" applyFill="1" applyBorder="1" applyAlignment="1">
      <alignment horizontal="center" vertical="center"/>
    </xf>
    <xf numFmtId="0" fontId="11" fillId="31" borderId="18" xfId="0" applyFont="1" applyFill="1" applyBorder="1" applyAlignment="1">
      <alignment horizontal="center" vertical="center"/>
    </xf>
    <xf numFmtId="0" fontId="11" fillId="31" borderId="11" xfId="0" applyFont="1" applyFill="1" applyBorder="1" applyAlignment="1">
      <alignment horizontal="center" vertical="center"/>
    </xf>
    <xf numFmtId="187" fontId="8" fillId="13" borderId="10" xfId="0" applyNumberFormat="1" applyFont="1" applyFill="1" applyBorder="1" applyAlignment="1">
      <alignment horizontal="center" vertical="center"/>
    </xf>
    <xf numFmtId="187" fontId="8" fillId="13" borderId="18" xfId="0" applyNumberFormat="1" applyFont="1" applyFill="1" applyBorder="1" applyAlignment="1">
      <alignment horizontal="center" vertical="center"/>
    </xf>
    <xf numFmtId="187" fontId="8" fillId="13" borderId="11" xfId="0" applyNumberFormat="1" applyFont="1" applyFill="1" applyBorder="1" applyAlignment="1">
      <alignment horizontal="center" vertical="center"/>
    </xf>
    <xf numFmtId="187" fontId="8" fillId="30" borderId="10" xfId="0" applyNumberFormat="1" applyFont="1" applyFill="1" applyBorder="1" applyAlignment="1">
      <alignment horizontal="center" vertical="center"/>
    </xf>
    <xf numFmtId="187" fontId="8" fillId="30" borderId="18" xfId="0" applyNumberFormat="1" applyFont="1" applyFill="1" applyBorder="1" applyAlignment="1">
      <alignment horizontal="center" vertical="center"/>
    </xf>
    <xf numFmtId="187" fontId="8" fillId="30" borderId="11" xfId="0" applyNumberFormat="1" applyFont="1" applyFill="1" applyBorder="1" applyAlignment="1">
      <alignment horizontal="center" vertical="center"/>
    </xf>
    <xf numFmtId="187" fontId="8" fillId="23" borderId="6" xfId="0" applyNumberFormat="1" applyFont="1" applyFill="1" applyBorder="1" applyAlignment="1">
      <alignment horizontal="center" vertical="center" wrapText="1"/>
    </xf>
    <xf numFmtId="187" fontId="45" fillId="23" borderId="0" xfId="0" applyNumberFormat="1" applyFont="1" applyFill="1" applyAlignment="1">
      <alignment horizontal="center" vertical="center"/>
    </xf>
    <xf numFmtId="187" fontId="8" fillId="18" borderId="2" xfId="1" applyFont="1" applyFill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 wrapText="1"/>
    </xf>
    <xf numFmtId="2" fontId="8" fillId="18" borderId="2" xfId="0" applyNumberFormat="1" applyFont="1" applyFill="1" applyBorder="1" applyAlignment="1">
      <alignment horizontal="center" vertical="center" wrapText="1"/>
    </xf>
    <xf numFmtId="187" fontId="8" fillId="18" borderId="2" xfId="1" applyFont="1" applyFill="1" applyBorder="1" applyAlignment="1">
      <alignment horizontal="center" vertical="center"/>
    </xf>
    <xf numFmtId="187" fontId="8" fillId="0" borderId="7" xfId="1" applyFont="1" applyBorder="1" applyAlignment="1">
      <alignment horizontal="center" vertical="center"/>
    </xf>
    <xf numFmtId="187" fontId="8" fillId="18" borderId="4" xfId="1" applyFont="1" applyFill="1" applyBorder="1" applyAlignment="1">
      <alignment horizontal="center" vertical="center" wrapText="1"/>
    </xf>
    <xf numFmtId="2" fontId="8" fillId="18" borderId="4" xfId="0" applyNumberFormat="1" applyFont="1" applyFill="1" applyBorder="1" applyAlignment="1">
      <alignment horizontal="center" vertical="center" wrapText="1"/>
    </xf>
    <xf numFmtId="187" fontId="8" fillId="18" borderId="4" xfId="1" applyFont="1" applyFill="1" applyBorder="1" applyAlignment="1">
      <alignment horizontal="center" vertical="center"/>
    </xf>
    <xf numFmtId="187" fontId="8" fillId="18" borderId="4" xfId="1" applyFont="1" applyFill="1" applyBorder="1" applyAlignment="1">
      <alignment vertical="center"/>
    </xf>
    <xf numFmtId="187" fontId="8" fillId="0" borderId="3" xfId="1" applyFont="1" applyBorder="1" applyAlignment="1">
      <alignment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left" vertical="center"/>
    </xf>
    <xf numFmtId="187" fontId="8" fillId="18" borderId="5" xfId="1" quotePrefix="1" applyFont="1" applyFill="1" applyBorder="1" applyAlignment="1">
      <alignment horizontal="center" vertical="center"/>
    </xf>
    <xf numFmtId="187" fontId="8" fillId="18" borderId="5" xfId="1" applyFont="1" applyFill="1" applyBorder="1" applyAlignment="1">
      <alignment horizontal="center" vertical="center"/>
    </xf>
    <xf numFmtId="187" fontId="11" fillId="6" borderId="5" xfId="1" applyFont="1" applyFill="1" applyBorder="1" applyAlignment="1">
      <alignment horizontal="center" vertical="center"/>
    </xf>
    <xf numFmtId="187" fontId="8" fillId="2" borderId="9" xfId="1" applyFont="1" applyFill="1" applyBorder="1" applyAlignment="1">
      <alignment horizontal="center" vertical="center"/>
    </xf>
    <xf numFmtId="187" fontId="8" fillId="18" borderId="5" xfId="1" applyFont="1" applyFill="1" applyBorder="1" applyAlignment="1">
      <alignment horizontal="center" vertical="center" wrapText="1"/>
    </xf>
    <xf numFmtId="189" fontId="12" fillId="11" borderId="6" xfId="1" applyNumberFormat="1" applyFont="1" applyFill="1" applyBorder="1" applyAlignment="1">
      <alignment horizontal="right" vertical="center"/>
    </xf>
    <xf numFmtId="2" fontId="12" fillId="11" borderId="6" xfId="0" applyNumberFormat="1" applyFont="1" applyFill="1" applyBorder="1" applyAlignment="1">
      <alignment horizontal="left" vertical="center" wrapText="1"/>
    </xf>
    <xf numFmtId="2" fontId="11" fillId="11" borderId="6" xfId="0" applyNumberFormat="1" applyFont="1" applyFill="1" applyBorder="1" applyAlignment="1">
      <alignment horizontal="left" vertical="center" wrapText="1"/>
    </xf>
    <xf numFmtId="187" fontId="11" fillId="11" borderId="6" xfId="1" applyFont="1" applyFill="1" applyBorder="1" applyAlignment="1">
      <alignment vertical="center"/>
    </xf>
    <xf numFmtId="188" fontId="11" fillId="7" borderId="6" xfId="1" applyNumberFormat="1" applyFont="1" applyFill="1" applyBorder="1" applyAlignment="1">
      <alignment horizontal="right" vertical="center"/>
    </xf>
    <xf numFmtId="2" fontId="12" fillId="7" borderId="6" xfId="0" applyNumberFormat="1" applyFont="1" applyFill="1" applyBorder="1" applyAlignment="1">
      <alignment horizontal="left" vertical="center"/>
    </xf>
    <xf numFmtId="187" fontId="11" fillId="7" borderId="6" xfId="1" applyFont="1" applyFill="1" applyBorder="1" applyAlignment="1">
      <alignment horizontal="left" vertical="center"/>
    </xf>
    <xf numFmtId="187" fontId="11" fillId="7" borderId="6" xfId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left" vertical="center" wrapText="1"/>
    </xf>
    <xf numFmtId="188" fontId="11" fillId="6" borderId="6" xfId="1" applyNumberFormat="1" applyFont="1" applyFill="1" applyBorder="1" applyAlignment="1">
      <alignment horizontal="right" vertical="center"/>
    </xf>
    <xf numFmtId="2" fontId="11" fillId="6" borderId="6" xfId="0" applyNumberFormat="1" applyFont="1" applyFill="1" applyBorder="1" applyAlignment="1">
      <alignment horizontal="left" vertical="center" wrapText="1"/>
    </xf>
    <xf numFmtId="187" fontId="11" fillId="6" borderId="6" xfId="1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left" vertical="center" wrapText="1"/>
    </xf>
    <xf numFmtId="2" fontId="11" fillId="6" borderId="6" xfId="0" applyNumberFormat="1" applyFont="1" applyFill="1" applyBorder="1" applyAlignment="1">
      <alignment horizontal="left" vertical="center"/>
    </xf>
    <xf numFmtId="2" fontId="11" fillId="14" borderId="6" xfId="0" applyNumberFormat="1" applyFont="1" applyFill="1" applyBorder="1" applyAlignment="1">
      <alignment horizontal="left" vertical="center" wrapText="1"/>
    </xf>
    <xf numFmtId="187" fontId="11" fillId="14" borderId="6" xfId="1" applyFont="1" applyFill="1" applyBorder="1" applyAlignment="1">
      <alignment horizontal="center" vertical="center"/>
    </xf>
    <xf numFmtId="188" fontId="11" fillId="0" borderId="6" xfId="1" applyNumberFormat="1" applyFont="1" applyBorder="1" applyAlignment="1">
      <alignment horizontal="right" vertical="center"/>
    </xf>
    <xf numFmtId="187" fontId="11" fillId="0" borderId="6" xfId="1" applyFont="1" applyBorder="1" applyAlignment="1">
      <alignment vertical="center"/>
    </xf>
    <xf numFmtId="187" fontId="11" fillId="0" borderId="6" xfId="1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187" fontId="8" fillId="6" borderId="6" xfId="1" applyFont="1" applyFill="1" applyBorder="1" applyAlignment="1">
      <alignment horizontal="left" vertical="center" wrapText="1"/>
    </xf>
    <xf numFmtId="2" fontId="8" fillId="6" borderId="6" xfId="0" applyNumberFormat="1" applyFont="1" applyFill="1" applyBorder="1" applyAlignment="1">
      <alignment horizontal="left" vertical="center" wrapText="1"/>
    </xf>
    <xf numFmtId="187" fontId="12" fillId="12" borderId="6" xfId="1" applyFont="1" applyFill="1" applyBorder="1" applyAlignment="1">
      <alignment horizontal="left" vertical="center" wrapText="1"/>
    </xf>
    <xf numFmtId="2" fontId="12" fillId="12" borderId="6" xfId="0" applyNumberFormat="1" applyFont="1" applyFill="1" applyBorder="1" applyAlignment="1">
      <alignment horizontal="left" vertical="center" wrapText="1"/>
    </xf>
    <xf numFmtId="2" fontId="11" fillId="12" borderId="6" xfId="0" applyNumberFormat="1" applyFont="1" applyFill="1" applyBorder="1" applyAlignment="1">
      <alignment horizontal="left" vertical="center" wrapText="1"/>
    </xf>
    <xf numFmtId="187" fontId="11" fillId="12" borderId="6" xfId="1" applyFont="1" applyFill="1" applyBorder="1" applyAlignment="1">
      <alignment vertical="center"/>
    </xf>
    <xf numFmtId="0" fontId="12" fillId="12" borderId="6" xfId="0" applyFont="1" applyFill="1" applyBorder="1" applyAlignment="1">
      <alignment horizontal="left" vertical="center" wrapText="1"/>
    </xf>
    <xf numFmtId="188" fontId="11" fillId="9" borderId="9" xfId="1" applyNumberFormat="1" applyFont="1" applyFill="1" applyBorder="1" applyAlignment="1">
      <alignment horizontal="right" vertical="center"/>
    </xf>
    <xf numFmtId="2" fontId="12" fillId="9" borderId="10" xfId="0" applyNumberFormat="1" applyFont="1" applyFill="1" applyBorder="1" applyAlignment="1">
      <alignment horizontal="left" vertical="center" wrapText="1"/>
    </xf>
    <xf numFmtId="2" fontId="11" fillId="9" borderId="6" xfId="0" applyNumberFormat="1" applyFont="1" applyFill="1" applyBorder="1" applyAlignment="1">
      <alignment horizontal="left" vertical="center" wrapText="1"/>
    </xf>
    <xf numFmtId="187" fontId="11" fillId="9" borderId="6" xfId="1" applyFont="1" applyFill="1" applyBorder="1" applyAlignment="1">
      <alignment horizontal="center" vertical="center"/>
    </xf>
    <xf numFmtId="187" fontId="11" fillId="9" borderId="2" xfId="1" applyFont="1" applyFill="1" applyBorder="1" applyAlignment="1">
      <alignment horizontal="center" vertical="center" wrapText="1"/>
    </xf>
    <xf numFmtId="188" fontId="11" fillId="7" borderId="5" xfId="1" applyNumberFormat="1" applyFont="1" applyFill="1" applyBorder="1" applyAlignment="1">
      <alignment horizontal="right" vertical="center"/>
    </xf>
    <xf numFmtId="2" fontId="12" fillId="7" borderId="10" xfId="0" applyNumberFormat="1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left" vertical="center" wrapText="1"/>
    </xf>
    <xf numFmtId="189" fontId="11" fillId="14" borderId="6" xfId="1" applyNumberFormat="1" applyFont="1" applyFill="1" applyBorder="1" applyAlignment="1">
      <alignment horizontal="right" vertical="center"/>
    </xf>
    <xf numFmtId="2" fontId="11" fillId="14" borderId="7" xfId="0" applyNumberFormat="1" applyFont="1" applyFill="1" applyBorder="1" applyAlignment="1">
      <alignment horizontal="left" vertical="center" wrapText="1"/>
    </xf>
    <xf numFmtId="187" fontId="11" fillId="14" borderId="2" xfId="1" applyFont="1" applyFill="1" applyBorder="1" applyAlignment="1">
      <alignment horizontal="center" vertical="center"/>
    </xf>
    <xf numFmtId="187" fontId="11" fillId="14" borderId="2" xfId="1" applyFont="1" applyFill="1" applyBorder="1" applyAlignment="1">
      <alignment horizontal="center" vertical="center" wrapText="1"/>
    </xf>
    <xf numFmtId="189" fontId="11" fillId="0" borderId="6" xfId="1" applyNumberFormat="1" applyFont="1" applyBorder="1" applyAlignment="1">
      <alignment horizontal="right" vertical="top"/>
    </xf>
    <xf numFmtId="188" fontId="11" fillId="0" borderId="6" xfId="1" applyNumberFormat="1" applyFont="1" applyBorder="1" applyAlignment="1">
      <alignment horizontal="left" vertical="top" wrapText="1"/>
    </xf>
    <xf numFmtId="187" fontId="11" fillId="0" borderId="6" xfId="1" applyFont="1" applyBorder="1" applyAlignment="1">
      <alignment horizontal="right" vertical="top"/>
    </xf>
    <xf numFmtId="187" fontId="11" fillId="6" borderId="6" xfId="1" applyFont="1" applyFill="1" applyBorder="1" applyAlignment="1">
      <alignment horizontal="center" vertical="top"/>
    </xf>
    <xf numFmtId="187" fontId="11" fillId="0" borderId="6" xfId="1" applyFont="1" applyBorder="1" applyAlignment="1">
      <alignment horizontal="center" vertical="top"/>
    </xf>
    <xf numFmtId="188" fontId="11" fillId="0" borderId="6" xfId="1" applyNumberFormat="1" applyFont="1" applyBorder="1" applyAlignment="1">
      <alignment horizontal="left" vertical="center" wrapText="1"/>
    </xf>
    <xf numFmtId="187" fontId="11" fillId="0" borderId="6" xfId="1" applyFont="1" applyBorder="1" applyAlignment="1">
      <alignment horizontal="right" vertical="center"/>
    </xf>
    <xf numFmtId="0" fontId="11" fillId="0" borderId="6" xfId="0" applyFont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188" fontId="11" fillId="0" borderId="6" xfId="1" applyNumberFormat="1" applyFont="1" applyBorder="1" applyAlignment="1">
      <alignment horizontal="left" vertical="center"/>
    </xf>
    <xf numFmtId="187" fontId="11" fillId="0" borderId="6" xfId="1" applyFont="1" applyBorder="1" applyAlignment="1">
      <alignment vertical="top"/>
    </xf>
    <xf numFmtId="0" fontId="11" fillId="6" borderId="6" xfId="0" applyFont="1" applyFill="1" applyBorder="1" applyAlignment="1">
      <alignment vertical="top"/>
    </xf>
    <xf numFmtId="188" fontId="11" fillId="0" borderId="6" xfId="1" applyNumberFormat="1" applyFont="1" applyBorder="1" applyAlignment="1">
      <alignment horizontal="right" vertical="top"/>
    </xf>
    <xf numFmtId="0" fontId="11" fillId="6" borderId="6" xfId="0" applyFont="1" applyFill="1" applyBorder="1" applyAlignment="1">
      <alignment horizontal="center" vertical="top"/>
    </xf>
    <xf numFmtId="187" fontId="8" fillId="4" borderId="6" xfId="1" applyFont="1" applyFill="1" applyBorder="1" applyAlignment="1">
      <alignment horizontal="left" vertical="center" wrapText="1"/>
    </xf>
    <xf numFmtId="2" fontId="8" fillId="4" borderId="6" xfId="0" applyNumberFormat="1" applyFont="1" applyFill="1" applyBorder="1" applyAlignment="1">
      <alignment horizontal="left" vertical="center" wrapText="1"/>
    </xf>
    <xf numFmtId="187" fontId="11" fillId="4" borderId="6" xfId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 wrapText="1"/>
    </xf>
    <xf numFmtId="188" fontId="11" fillId="14" borderId="9" xfId="1" applyNumberFormat="1" applyFont="1" applyFill="1" applyBorder="1" applyAlignment="1">
      <alignment horizontal="right" vertical="center"/>
    </xf>
    <xf numFmtId="2" fontId="8" fillId="14" borderId="6" xfId="0" applyNumberFormat="1" applyFont="1" applyFill="1" applyBorder="1" applyAlignment="1">
      <alignment horizontal="left" vertical="center" wrapText="1"/>
    </xf>
    <xf numFmtId="187" fontId="8" fillId="14" borderId="6" xfId="1" applyFont="1" applyFill="1" applyBorder="1" applyAlignment="1">
      <alignment horizontal="left" vertical="center" wrapText="1"/>
    </xf>
    <xf numFmtId="187" fontId="8" fillId="14" borderId="5" xfId="1" applyFont="1" applyFill="1" applyBorder="1" applyAlignment="1">
      <alignment horizontal="left" vertical="center" wrapText="1"/>
    </xf>
    <xf numFmtId="0" fontId="11" fillId="14" borderId="5" xfId="0" applyFont="1" applyFill="1" applyBorder="1" applyAlignment="1">
      <alignment horizontal="left" vertical="center" wrapText="1"/>
    </xf>
    <xf numFmtId="188" fontId="11" fillId="6" borderId="9" xfId="1" applyNumberFormat="1" applyFont="1" applyFill="1" applyBorder="1" applyAlignment="1">
      <alignment horizontal="right" vertical="center"/>
    </xf>
    <xf numFmtId="187" fontId="8" fillId="6" borderId="5" xfId="1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187" fontId="11" fillId="14" borderId="5" xfId="1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left" vertical="center" wrapText="1"/>
    </xf>
    <xf numFmtId="2" fontId="8" fillId="6" borderId="5" xfId="0" applyNumberFormat="1" applyFont="1" applyFill="1" applyBorder="1" applyAlignment="1">
      <alignment horizontal="left" vertical="center" wrapText="1"/>
    </xf>
    <xf numFmtId="187" fontId="11" fillId="6" borderId="13" xfId="1" applyFont="1" applyFill="1" applyBorder="1" applyAlignment="1">
      <alignment horizontal="center" vertical="center"/>
    </xf>
    <xf numFmtId="187" fontId="11" fillId="0" borderId="13" xfId="1" applyFont="1" applyBorder="1" applyAlignment="1">
      <alignment horizontal="center" vertical="center"/>
    </xf>
    <xf numFmtId="188" fontId="11" fillId="34" borderId="9" xfId="1" applyNumberFormat="1" applyFont="1" applyFill="1" applyBorder="1" applyAlignment="1">
      <alignment horizontal="right" vertical="center"/>
    </xf>
    <xf numFmtId="2" fontId="8" fillId="34" borderId="6" xfId="0" applyNumberFormat="1" applyFont="1" applyFill="1" applyBorder="1" applyAlignment="1">
      <alignment horizontal="left" vertical="center" wrapText="1"/>
    </xf>
    <xf numFmtId="187" fontId="8" fillId="34" borderId="6" xfId="1" applyFont="1" applyFill="1" applyBorder="1" applyAlignment="1">
      <alignment horizontal="left" vertical="center" wrapText="1"/>
    </xf>
    <xf numFmtId="187" fontId="11" fillId="34" borderId="6" xfId="1" applyFont="1" applyFill="1" applyBorder="1" applyAlignment="1">
      <alignment horizontal="center" vertical="center"/>
    </xf>
    <xf numFmtId="187" fontId="11" fillId="34" borderId="13" xfId="1" applyFont="1" applyFill="1" applyBorder="1" applyAlignment="1">
      <alignment horizontal="center" vertical="center"/>
    </xf>
    <xf numFmtId="187" fontId="11" fillId="34" borderId="5" xfId="1" applyFont="1" applyFill="1" applyBorder="1" applyAlignment="1">
      <alignment horizontal="center" vertical="center"/>
    </xf>
    <xf numFmtId="0" fontId="11" fillId="34" borderId="6" xfId="0" applyFont="1" applyFill="1" applyBorder="1" applyAlignment="1">
      <alignment horizontal="left" vertical="center" wrapText="1"/>
    </xf>
    <xf numFmtId="188" fontId="11" fillId="27" borderId="9" xfId="1" applyNumberFormat="1" applyFont="1" applyFill="1" applyBorder="1" applyAlignment="1">
      <alignment horizontal="right" vertical="center"/>
    </xf>
    <xf numFmtId="2" fontId="8" fillId="27" borderId="6" xfId="0" applyNumberFormat="1" applyFont="1" applyFill="1" applyBorder="1" applyAlignment="1">
      <alignment horizontal="left" vertical="center" wrapText="1"/>
    </xf>
    <xf numFmtId="187" fontId="8" fillId="27" borderId="6" xfId="1" applyFont="1" applyFill="1" applyBorder="1" applyAlignment="1">
      <alignment horizontal="left" vertical="center" wrapText="1"/>
    </xf>
    <xf numFmtId="187" fontId="11" fillId="27" borderId="6" xfId="1" applyFont="1" applyFill="1" applyBorder="1" applyAlignment="1">
      <alignment horizontal="center" vertical="center"/>
    </xf>
    <xf numFmtId="187" fontId="11" fillId="27" borderId="13" xfId="1" applyFont="1" applyFill="1" applyBorder="1" applyAlignment="1">
      <alignment horizontal="center" vertical="center"/>
    </xf>
    <xf numFmtId="187" fontId="11" fillId="27" borderId="5" xfId="1" applyFont="1" applyFill="1" applyBorder="1" applyAlignment="1">
      <alignment horizontal="center" vertical="center"/>
    </xf>
    <xf numFmtId="187" fontId="8" fillId="27" borderId="5" xfId="1" applyFont="1" applyFill="1" applyBorder="1" applyAlignment="1">
      <alignment horizontal="left" vertical="center" wrapText="1"/>
    </xf>
    <xf numFmtId="188" fontId="11" fillId="22" borderId="5" xfId="1" applyNumberFormat="1" applyFont="1" applyFill="1" applyBorder="1" applyAlignment="1">
      <alignment horizontal="right" vertical="center"/>
    </xf>
    <xf numFmtId="2" fontId="8" fillId="22" borderId="5" xfId="0" applyNumberFormat="1" applyFont="1" applyFill="1" applyBorder="1" applyAlignment="1">
      <alignment horizontal="center" vertical="center" wrapText="1"/>
    </xf>
    <xf numFmtId="187" fontId="8" fillId="22" borderId="5" xfId="1" applyFont="1" applyFill="1" applyBorder="1" applyAlignment="1">
      <alignment horizontal="left" vertical="center" wrapText="1"/>
    </xf>
    <xf numFmtId="187" fontId="11" fillId="22" borderId="5" xfId="1" applyFont="1" applyFill="1" applyBorder="1" applyAlignment="1">
      <alignment horizontal="center" vertical="center"/>
    </xf>
    <xf numFmtId="187" fontId="11" fillId="22" borderId="5" xfId="1" applyFont="1" applyFill="1" applyBorder="1" applyAlignment="1">
      <alignment horizontal="center" vertical="center" wrapText="1"/>
    </xf>
    <xf numFmtId="188" fontId="11" fillId="6" borderId="6" xfId="0" applyNumberFormat="1" applyFont="1" applyFill="1" applyBorder="1" applyAlignment="1">
      <alignment vertical="center"/>
    </xf>
    <xf numFmtId="2" fontId="11" fillId="6" borderId="6" xfId="0" applyNumberFormat="1" applyFont="1" applyFill="1" applyBorder="1" applyAlignment="1">
      <alignment horizontal="center" vertical="center"/>
    </xf>
    <xf numFmtId="187" fontId="12" fillId="3" borderId="6" xfId="1" applyFont="1" applyFill="1" applyBorder="1" applyAlignment="1">
      <alignment horizontal="center" vertical="center"/>
    </xf>
    <xf numFmtId="2" fontId="12" fillId="3" borderId="6" xfId="1" applyNumberFormat="1" applyFont="1" applyFill="1" applyBorder="1" applyAlignment="1">
      <alignment horizontal="center" vertical="center"/>
    </xf>
    <xf numFmtId="2" fontId="12" fillId="3" borderId="6" xfId="0" applyNumberFormat="1" applyFont="1" applyFill="1" applyBorder="1" applyAlignment="1">
      <alignment vertical="center"/>
    </xf>
    <xf numFmtId="187" fontId="45" fillId="3" borderId="6" xfId="1" applyFont="1" applyFill="1" applyBorder="1" applyAlignment="1">
      <alignment horizontal="left" vertical="center"/>
    </xf>
    <xf numFmtId="187" fontId="46" fillId="3" borderId="6" xfId="1" applyFont="1" applyFill="1" applyBorder="1" applyAlignment="1">
      <alignment horizontal="center" vertical="center"/>
    </xf>
    <xf numFmtId="187" fontId="45" fillId="3" borderId="6" xfId="1" applyFont="1" applyFill="1" applyBorder="1" applyAlignment="1">
      <alignment horizontal="center" vertical="center"/>
    </xf>
    <xf numFmtId="187" fontId="45" fillId="3" borderId="10" xfId="1" applyFont="1" applyFill="1" applyBorder="1" applyAlignment="1">
      <alignment horizontal="center" vertical="center"/>
    </xf>
    <xf numFmtId="187" fontId="45" fillId="3" borderId="11" xfId="1" applyFont="1" applyFill="1" applyBorder="1" applyAlignment="1">
      <alignment horizontal="center" vertical="center"/>
    </xf>
    <xf numFmtId="188" fontId="11" fillId="6" borderId="0" xfId="0" applyNumberFormat="1" applyFont="1" applyFill="1" applyAlignment="1">
      <alignment vertical="center"/>
    </xf>
    <xf numFmtId="2" fontId="11" fillId="6" borderId="0" xfId="0" applyNumberFormat="1" applyFont="1" applyFill="1" applyAlignment="1">
      <alignment horizontal="left" vertical="center"/>
    </xf>
    <xf numFmtId="187" fontId="12" fillId="6" borderId="0" xfId="1" applyFont="1" applyFill="1" applyBorder="1" applyAlignment="1">
      <alignment horizontal="center" vertical="center"/>
    </xf>
    <xf numFmtId="187" fontId="8" fillId="6" borderId="16" xfId="1" applyFont="1" applyFill="1" applyBorder="1" applyAlignment="1">
      <alignment horizontal="left" vertical="center"/>
    </xf>
    <xf numFmtId="187" fontId="45" fillId="6" borderId="0" xfId="1" applyFont="1" applyFill="1" applyBorder="1" applyAlignment="1">
      <alignment vertical="center"/>
    </xf>
    <xf numFmtId="187" fontId="8" fillId="6" borderId="0" xfId="1" applyFont="1" applyFill="1" applyBorder="1" applyAlignment="1">
      <alignment vertical="center"/>
    </xf>
    <xf numFmtId="187" fontId="11" fillId="6" borderId="0" xfId="0" applyNumberFormat="1" applyFont="1" applyFill="1" applyAlignment="1">
      <alignment horizontal="left" vertical="center" wrapText="1"/>
    </xf>
    <xf numFmtId="187" fontId="11" fillId="0" borderId="0" xfId="1" applyFont="1" applyAlignment="1">
      <alignment horizontal="center" vertical="center"/>
    </xf>
    <xf numFmtId="0" fontId="11" fillId="6" borderId="0" xfId="0" applyFont="1" applyFill="1" applyAlignment="1">
      <alignment vertical="center"/>
    </xf>
    <xf numFmtId="187" fontId="8" fillId="6" borderId="0" xfId="1" applyFont="1" applyFill="1" applyBorder="1" applyAlignment="1">
      <alignment horizontal="left" vertical="center"/>
    </xf>
    <xf numFmtId="188" fontId="11" fillId="6" borderId="0" xfId="1" applyNumberFormat="1" applyFont="1" applyFill="1" applyBorder="1" applyAlignment="1">
      <alignment vertical="center"/>
    </xf>
    <xf numFmtId="2" fontId="11" fillId="6" borderId="0" xfId="1" applyNumberFormat="1" applyFont="1" applyFill="1" applyBorder="1" applyAlignment="1">
      <alignment horizontal="left" vertical="center"/>
    </xf>
    <xf numFmtId="187" fontId="11" fillId="6" borderId="0" xfId="0" applyNumberFormat="1" applyFont="1" applyFill="1" applyAlignment="1">
      <alignment vertical="center"/>
    </xf>
    <xf numFmtId="2" fontId="8" fillId="6" borderId="0" xfId="0" applyNumberFormat="1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87" fontId="14" fillId="6" borderId="0" xfId="0" applyNumberFormat="1" applyFont="1" applyFill="1" applyAlignment="1">
      <alignment horizontal="center" vertical="center"/>
    </xf>
    <xf numFmtId="187" fontId="11" fillId="6" borderId="0" xfId="0" applyNumberFormat="1" applyFont="1" applyFill="1" applyAlignment="1">
      <alignment horizontal="center" vertical="center"/>
    </xf>
    <xf numFmtId="187" fontId="11" fillId="6" borderId="0" xfId="1" applyFont="1" applyFill="1" applyBorder="1" applyAlignment="1">
      <alignment horizontal="left" vertical="center"/>
    </xf>
    <xf numFmtId="187" fontId="11" fillId="6" borderId="0" xfId="1" applyFont="1" applyFill="1" applyBorder="1" applyAlignment="1">
      <alignment vertical="center"/>
    </xf>
    <xf numFmtId="187" fontId="11" fillId="6" borderId="0" xfId="1" applyFont="1" applyFill="1" applyBorder="1" applyAlignment="1">
      <alignment horizontal="center" vertical="center"/>
    </xf>
    <xf numFmtId="0" fontId="8" fillId="6" borderId="0" xfId="0" applyFont="1" applyFill="1" applyAlignment="1">
      <alignment horizontal="left" vertical="center"/>
    </xf>
    <xf numFmtId="0" fontId="15" fillId="6" borderId="0" xfId="0" applyFont="1" applyFill="1" applyAlignment="1">
      <alignment vertical="center"/>
    </xf>
    <xf numFmtId="2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</cellXfs>
  <cellStyles count="5">
    <cellStyle name="Normal 3 2" xfId="4" xr:uid="{929F01DC-9758-4941-8B43-58AFF1565E20}"/>
    <cellStyle name="จุลภาค" xfId="1" builtinId="3"/>
    <cellStyle name="จุลภาค 2" xfId="2" xr:uid="{3057F25D-35B6-46E2-BBD0-647C3C7DB753}"/>
    <cellStyle name="ปกติ" xfId="0" builtinId="0"/>
    <cellStyle name="ปกติ 2 3 2" xfId="3" xr:uid="{5CC34BD6-4A79-455B-84F4-02471E4FBB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8;&#3657;&#3634;&#3618;&#3617;&#3634;&#3592;&#3634;&#3585;&#3629;&#3633;&#3609;&#3648;&#3585;&#3656;&#3634;/&#3591;&#3623;&#3604;%2069/&#3648;&#3591;&#3636;&#3609;&#3585;&#3633;&#3609;&#3652;&#3623;&#3657;&#3648;&#3610;&#3636;&#3585;&#3648;&#3627;&#3621;&#3639;&#3656;&#3629;&#3617;&#3611;&#3637;/&#3588;&#3640;&#3617;&#3648;&#3591;&#3636;&#3609;&#3585;&#3633;&#3609;&#3585;&#3588;%206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88;&#3640;&#3617;&#3591;&#3623;&#3604;\&#3591;&#3623;&#3604;%2066\&#3648;&#3591;&#3636;&#3609;&#3591;&#3623;&#3604;&#3605;.&#3588;.6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88;&#3640;&#3617;&#3591;&#3623;&#3604;\&#3591;&#3623;&#3604;65\&#3648;&#3591;&#3636;&#3609;&#3591;&#3610;&#3611;&#3619;&#3632;&#3617;&#3634;&#3603;\&#3617;.&#3588;.65%20&#3651;&#3627;&#3617;&#365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88;&#3640;&#3617;&#3591;&#3623;&#3604;\&#3591;&#3623;&#3604;65\&#3648;&#3591;&#3636;&#3609;&#3591;&#3610;&#3611;&#3619;&#3632;&#3617;&#3634;&#3603;\&#3648;&#3591;&#3636;&#3609;&#3591;&#3623;&#3604;&#3585;.&#3614;.6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588;&#3640;&#3617;&#3591;&#3623;&#3604;\&#3591;&#3623;&#3604;%2069\&#3591;&#3610;&#3611;&#3619;&#3632;&#3617;&#3634;&#3603;\&#3607;&#3632;&#3648;&#3610;&#3637;&#3618;&#3609;&#3588;&#3640;&#3617;&#3591;&#3623;&#3604;&#3614;&#3620;&#3624;&#3592;&#3636;&#3585;&#3634;&#3618;&#3609;%20%202568%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8;&#3657;&#3634;&#3618;&#3617;&#3634;&#3592;&#3634;&#3585;&#3629;&#3633;&#3609;&#3648;&#3585;&#3656;&#3634;/&#3591;&#3623;&#3604;%2069/&#3591;&#3610;&#3611;&#3619;&#3632;&#3617;&#3634;&#3603;/&#3588;&#3640;&#3617;&#3591;&#3623;&#3604;/&#3607;&#3632;&#3648;&#3610;&#3637;&#3618;&#3609;&#3588;&#3640;&#3617;&#3591;&#3623;&#3604;&#3608;&#3633;&#3609;&#3623;&#3634;&#3588;&#3617;%20%202568%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8;&#3657;&#3634;&#3618;&#3617;&#3634;&#3592;&#3634;&#3585;&#3629;&#3633;&#3609;&#3648;&#3585;&#3656;&#3634;/&#3591;&#3623;&#3604;%2069/&#3591;&#3610;&#3611;&#3619;&#3632;&#3617;&#3634;&#3603;/&#3588;&#3640;&#3617;&#3591;&#3623;&#3604;/&#3607;&#3632;&#3648;&#3610;&#3637;&#3618;&#3609;&#3588;&#3640;&#3617;&#3591;&#3623;&#3604;%20&#3617;&#3636;&#3606;&#3640;&#3609;&#3634;&#3618;&#3609;%206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8;&#3657;&#3634;&#3618;&#3617;&#3634;&#3592;&#3634;&#3585;&#3629;&#3633;&#3609;&#3648;&#3585;&#3656;&#3634;/&#3591;&#3623;&#3604;%2069/&#3591;&#3610;&#3611;&#3619;&#3632;&#3617;&#3634;&#3603;/&#3588;&#3640;&#3617;&#3591;&#3623;&#3604;/&#3591;&#3623;&#3604;&#3626;&#3636;&#3591;&#3627;&#3634;&#3588;&#3617;%20256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8;&#3657;&#3634;&#3618;&#3617;&#3634;&#3592;&#3634;&#3585;&#3629;&#3633;&#3609;&#3648;&#3585;&#3656;&#3634;/&#3591;&#3623;&#3604;%2069/&#3591;&#3610;&#3611;&#3619;&#3632;&#3617;&#3634;&#3603;/&#3588;&#3640;&#3617;&#3591;&#3623;&#3604;/&#3607;&#3632;&#3648;&#3610;&#3637;&#3618;&#3609;&#3588;&#3640;&#3617;&#3591;&#3623;&#3604;%20&#3617;&#3637;&#3609;&#3634;&#3588;&#3617;%2025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ิ่งก่อสร้าง งบอุดหนุน  67"/>
      <sheetName val="งบอุดหนุน 350002"/>
      <sheetName val="Sheet2"/>
      <sheetName val="Sheet1"/>
      <sheetName val="รายงานคลัง 68"/>
      <sheetName val="ดำเนินงานครุภัณฑ์ 310061ยั่งยืน"/>
      <sheetName val="สรุปกัน68"/>
      <sheetName val="งบกัน67 350002"/>
      <sheetName val="รายงานงวดเงินกัน68"/>
      <sheetName val="รายได้ค่าปรับ"/>
      <sheetName val="งบอบจ"/>
      <sheetName val="งบครุภัณฑ์ 65 36001   36002"/>
      <sheetName val="สิ่งที่ส่งมาด้วย 2  2 ปี 67"/>
      <sheetName val="67สิ่งส่งมาด้วย2  1"/>
      <sheetName val="คุมย่อย"/>
    </sheetNames>
    <sheetDataSet>
      <sheetData sheetId="0">
        <row r="3">
          <cell r="A3" t="str">
            <v>สำนักงานเขตพื้นที่การศึกษาประถมศึกษาปทุมธานี เขต 2</v>
          </cell>
        </row>
        <row r="48">
          <cell r="A48" t="str">
            <v>ค</v>
          </cell>
          <cell r="E48" t="str">
            <v>แผนงานยุทธศาสตร์สร้างความเสมอภาคทางการศึกษา</v>
          </cell>
        </row>
        <row r="60">
          <cell r="D60" t="str">
            <v>2000442002200</v>
          </cell>
          <cell r="E60" t="str">
            <v>โครงการสนับสนุนค่าใช้จ่ายในการจัดการศึกษาตั้งแต่ระดับอนุบาลจนจบการศึกษาขั้นพื้นฐาน</v>
          </cell>
        </row>
        <row r="61">
          <cell r="D61" t="str">
            <v>20004685199300000</v>
          </cell>
          <cell r="E61" t="str">
            <v>กิจกรรมการสนับสนุนค่าใช้จ่ายในการจัดการศึกษาขั้นพื้นฐาน</v>
          </cell>
        </row>
        <row r="62">
          <cell r="D62" t="str">
            <v>6811410</v>
          </cell>
          <cell r="E62" t="str">
            <v>งบเงินอุดหนุน</v>
          </cell>
        </row>
        <row r="63">
          <cell r="E63" t="str">
            <v xml:space="preserve">รายการเงินอุดหนุนเพื่อสนับสนุนค่าใช้จ่ายในการจัดการศึกษาสำหรับสถานศึกษา ตามความขาดแคลน และที่ประสบภัยธรรมชาติ </v>
          </cell>
        </row>
        <row r="64">
          <cell r="D64" t="str">
            <v>ที่  ศธ 04002/ว5898 ลว. 6 ธ.ค. 2567  ครั้งที่ 5 CK00000128</v>
          </cell>
          <cell r="E64" t="str">
            <v>ปรับปรุงซ่อมแซมอาคารเรียน อาคารประกอบและสิ่งก่อสร้างอื่น</v>
          </cell>
        </row>
        <row r="65">
          <cell r="D65" t="str">
            <v>20004420022004100386</v>
          </cell>
          <cell r="E65" t="str">
            <v>โรงเรียนแสนจำหน่ายวิทยา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L70">
            <v>0</v>
          </cell>
          <cell r="M70">
            <v>0</v>
          </cell>
        </row>
        <row r="71">
          <cell r="A71" t="str">
            <v>2)</v>
          </cell>
          <cell r="D71" t="str">
            <v>20004420022004100386</v>
          </cell>
          <cell r="E71" t="str">
            <v>โรงเรียนวัดขุมแก้ว</v>
          </cell>
        </row>
        <row r="76">
          <cell r="G76">
            <v>0</v>
          </cell>
          <cell r="H76">
            <v>0</v>
          </cell>
          <cell r="I76">
            <v>0</v>
          </cell>
          <cell r="J76">
            <v>0</v>
          </cell>
          <cell r="L76">
            <v>0</v>
          </cell>
          <cell r="M76">
            <v>0</v>
          </cell>
        </row>
        <row r="77">
          <cell r="A77" t="str">
            <v>3)</v>
          </cell>
          <cell r="D77" t="str">
            <v>20004420022004100386</v>
          </cell>
          <cell r="E77" t="str">
            <v>โรงเรียนวัดราษฎรบํารุง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L82">
            <v>0</v>
          </cell>
          <cell r="M82">
            <v>0</v>
          </cell>
        </row>
        <row r="83">
          <cell r="A83" t="str">
            <v>4)</v>
          </cell>
          <cell r="D83" t="str">
            <v>20004420022004100386</v>
          </cell>
          <cell r="E83" t="str">
            <v>โรงเรียนรวมราษฎร์สามัคคี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</row>
        <row r="89">
          <cell r="A89" t="str">
            <v>5)</v>
          </cell>
          <cell r="D89" t="str">
            <v>20004420022004100386</v>
          </cell>
          <cell r="E89" t="str">
            <v>โรงเรียนวัดอดิศร</v>
          </cell>
        </row>
        <row r="94"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1.1.2</v>
          </cell>
          <cell r="D95" t="str">
            <v>ที่  ศธ 04002/ว13 ลว. 2 ม.ค. 2568  ครั้งที่ 10 เลขใบกัน CK00000331</v>
          </cell>
          <cell r="E95" t="str">
            <v xml:space="preserve">ปรับปรุงซ่อมแซมระบบไฟฟ้าและประปา สำหรับสถานศึกษาที่ประสบภัยธรรมชาติ </v>
          </cell>
        </row>
        <row r="96">
          <cell r="A96" t="str">
            <v>1)</v>
          </cell>
          <cell r="D96" t="str">
            <v>20004420022004100386</v>
          </cell>
          <cell r="E96" t="str">
            <v>วัดเกตุประภา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</row>
        <row r="102">
          <cell r="A102" t="str">
            <v>2)</v>
          </cell>
          <cell r="D102" t="str">
            <v>20004420022004100386</v>
          </cell>
          <cell r="E102" t="str">
            <v>วัดปัญจทายิกาวาส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3)</v>
          </cell>
          <cell r="D108" t="str">
            <v>20004420022004100386</v>
          </cell>
          <cell r="E108" t="str">
            <v>วัดพวงแก้ว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L113">
            <v>0</v>
          </cell>
          <cell r="M113">
            <v>0</v>
          </cell>
          <cell r="N113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 t="str">
            <v>3.1.7</v>
          </cell>
          <cell r="E121" t="str">
            <v xml:space="preserve">เครื่องพิมพ์ Multifunction แบบฉีดหมึกพร้อมติดตั้งถังหมึกพิมพ์ (Ink Tank Printer)      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 t="str">
            <v>3.1.7.1</v>
          </cell>
          <cell r="E122" t="str">
            <v>สพป.ปท.2 จำนวน 3 เครื่อง</v>
          </cell>
          <cell r="F122" t="str">
            <v>2000436002110DBW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3.2</v>
          </cell>
          <cell r="E128" t="str">
            <v xml:space="preserve">กิจกรรมการจัดการศึกษามัธยมศึกษาตอนต้นสำหรับโรงเรียนปกติ  </v>
          </cell>
          <cell r="F128" t="str">
            <v>200041300P2792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E129" t="str">
            <v>งบดำเนินงาน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3.2.1</v>
          </cell>
          <cell r="E130" t="str">
            <v>ปรับปรุงซ่อมแซมผนังอาคาร ท่อลำเลียงน้ำและซ่อมพื้นดาดฟ้ารั่วซึม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3.2.1.1</v>
          </cell>
          <cell r="E131" t="str">
            <v>สพป.ปท.2</v>
          </cell>
          <cell r="F131" t="str">
            <v>2000436002000000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L136">
            <v>0</v>
          </cell>
          <cell r="M136">
            <v>0</v>
          </cell>
          <cell r="N136">
            <v>0</v>
          </cell>
        </row>
        <row r="355">
          <cell r="E355" t="str">
            <v>งบดำเนินงาน</v>
          </cell>
        </row>
        <row r="356">
          <cell r="E356" t="str">
            <v>งบลงทุน</v>
          </cell>
        </row>
        <row r="357">
          <cell r="E357" t="str">
            <v>รวมเงินกันทั้งสิ้น</v>
          </cell>
        </row>
        <row r="359">
          <cell r="E359" t="str">
            <v>คิดเป็นร้อยละ</v>
          </cell>
        </row>
      </sheetData>
      <sheetData sheetId="1">
        <row r="7">
          <cell r="D7">
            <v>6711410</v>
          </cell>
          <cell r="E7" t="str">
            <v>งบเงินอุดหนุน</v>
          </cell>
        </row>
        <row r="9">
          <cell r="C9" t="str">
            <v>20004350002004100006</v>
          </cell>
          <cell r="E9" t="str">
            <v xml:space="preserve">ค่าใช้จ่ายในการปรับปรุงฟื้นฟูอาคาร สิ่งก่อสร้าง และระบบสาธารณูปโภคที่ประสบภัยธรรมชาติ </v>
          </cell>
        </row>
        <row r="10">
          <cell r="C10" t="str">
            <v>ศธ 04002/ว1064 ลว. 17 มีค 68</v>
          </cell>
          <cell r="E10" t="str">
            <v>ร.ร.วัดเกตประภา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 t="str">
            <v>ร.ร.วัดเจริญบุญ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</sheetData>
      <sheetData sheetId="2"/>
      <sheetData sheetId="3"/>
      <sheetData sheetId="4"/>
      <sheetData sheetId="5">
        <row r="6">
          <cell r="E6" t="str">
            <v xml:space="preserve">แผนงานยุทธศาสตร์พัฒนาคุณภาพการศึกษาและการเรียนรู้ </v>
          </cell>
        </row>
        <row r="7">
          <cell r="D7" t="str">
            <v>20004 3310 C100 2000000</v>
          </cell>
          <cell r="E7" t="str">
            <v>โครงการส่งเสริมการเรียนรู้ขั้นพื้นฐานทุกที่ทุกเวลา</v>
          </cell>
        </row>
        <row r="8">
          <cell r="D8" t="str">
            <v xml:space="preserve">20004 68 00131 00000             </v>
          </cell>
          <cell r="E8" t="str">
            <v>กิจกรรมพัฒนาระบบนิเวศทางด้านดิจิทัลเพื่อการเรียนรู้ขั้นพื้นฐาน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D22" t="str">
            <v>6611310</v>
          </cell>
          <cell r="E22" t="str">
            <v>งบลงทุน ค่าครุภัณฑ์ 6611310</v>
          </cell>
        </row>
        <row r="23">
          <cell r="E23" t="str">
            <v>ครุภัณฑ์สำนักงาน 120601</v>
          </cell>
        </row>
        <row r="24">
          <cell r="C24" t="str">
            <v>โอนเปลี่ยนแปลงครั้งที่ 1/66 บท.กลุ่มนโยบายและแผน  ที่ ศธ 04087/1957 ลว. 28 กย 66</v>
          </cell>
          <cell r="D24" t="str">
            <v>20004 31006100 3110010</v>
          </cell>
          <cell r="E24" t="str">
            <v xml:space="preserve">เครื่องปรับอากาศแบบตั้งพื้นหรือแขวน (ระบบ INVERTER) ขนาด 20,000 บีทียู       </v>
          </cell>
        </row>
        <row r="25">
          <cell r="A25" t="str">
            <v>1)</v>
          </cell>
          <cell r="E25" t="str">
            <v>สพป.ปท.2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A30">
            <v>2</v>
          </cell>
          <cell r="C30" t="str">
            <v>โอนเปลี่ยนแปลงครั้งที่ 1/66 บท.กลุ่มนโยบายและแผน  ที่ ศธ 04087/1957 ลว. 28 กย 66</v>
          </cell>
          <cell r="D30" t="str">
            <v>20005 31006100 3110011</v>
          </cell>
          <cell r="E30" t="str">
            <v xml:space="preserve">เครื่องปรับอากาศแบบติดผนัง (ระบบ INVERTER) ขนาด 18,000 บีทียู       </v>
          </cell>
        </row>
        <row r="31">
          <cell r="A31" t="str">
            <v>1)</v>
          </cell>
          <cell r="E31" t="str">
            <v>สพป.ปท.2</v>
          </cell>
        </row>
        <row r="34">
          <cell r="F34">
            <v>0</v>
          </cell>
          <cell r="G34">
            <v>0</v>
          </cell>
          <cell r="I34">
            <v>0</v>
          </cell>
          <cell r="K34">
            <v>0</v>
          </cell>
          <cell r="L34">
            <v>0</v>
          </cell>
        </row>
        <row r="35">
          <cell r="A35">
            <v>3</v>
          </cell>
          <cell r="C35" t="str">
            <v>โอนเปลี่ยนแปลงครั้งที่ 1/66 บท.กลุ่มนโยบายและแผน  ที่ ศธ 04087/1957 ลว. 28 กย 66</v>
          </cell>
          <cell r="D35" t="str">
            <v>20008 31006100 3110014</v>
          </cell>
          <cell r="E35" t="str">
            <v xml:space="preserve">โพเดียม </v>
          </cell>
        </row>
        <row r="36">
          <cell r="A36" t="str">
            <v>1)</v>
          </cell>
          <cell r="E36" t="str">
            <v>สพป.ปท.2</v>
          </cell>
        </row>
        <row r="37">
          <cell r="C37">
            <v>20</v>
          </cell>
          <cell r="D37" t="str">
            <v>KB3100006110</v>
          </cell>
          <cell r="E37" t="str">
            <v>เบิก</v>
          </cell>
        </row>
        <row r="39"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E40" t="str">
            <v>ครุภัณฑ์โฆษณาและเผยแพร่ 120601</v>
          </cell>
        </row>
        <row r="41">
          <cell r="A41">
            <v>1</v>
          </cell>
          <cell r="C41" t="str">
            <v>โอนเปลี่ยนแปลงครั้งที่ 1/66 บท.กลุ่มนโยบายและแผน  ที่ ศธ 04087/1957 ลว. 28 กย 66</v>
          </cell>
          <cell r="D41" t="str">
            <v>20007 31006100 3110012</v>
          </cell>
          <cell r="E41" t="str">
            <v xml:space="preserve">โทรทัศน์สีแอล อี ดี (LED TV) แบบ Smart TV ระดับความละเอียดจอภาพ 3840 x 2160 พิกเซล ขนาด 75 นิ้ว </v>
          </cell>
        </row>
        <row r="42">
          <cell r="A42" t="str">
            <v>1)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2</v>
          </cell>
          <cell r="C47" t="str">
            <v>โอนเปลี่ยนแปลงครั้งที่ 1/66 บท.กลุ่มนโยบายและแผน  ที่ ศธ 04087/1957 ลว. 28 กย 66</v>
          </cell>
          <cell r="D47" t="str">
            <v>20008 31006100 3110013</v>
          </cell>
          <cell r="E47" t="str">
            <v xml:space="preserve">ไมโครโฟนไร้สาย </v>
          </cell>
        </row>
        <row r="48">
          <cell r="A48" t="str">
            <v>1)</v>
          </cell>
          <cell r="E48" t="str">
            <v>สพป.ปท.2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>
            <v>3</v>
          </cell>
          <cell r="C52" t="str">
            <v>โอนเปลี่ยนแปลงครั้งที่ 1/66 บท.กลุ่มนโยบายและแผน  ที่ ศธ 04087/1957 ลว. 28 กย 66</v>
          </cell>
          <cell r="D52" t="str">
            <v>20009 31006100 3110015</v>
          </cell>
          <cell r="E52" t="str">
            <v xml:space="preserve">เครื่องมัลติมีเดีย โปรเจคเตอร์ ระดับ XGA ขนาด 5000 ANSI Lumens  </v>
          </cell>
        </row>
        <row r="53">
          <cell r="A53" t="str">
            <v>1)</v>
          </cell>
          <cell r="E53" t="str">
            <v>สพป.ปท.2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115">
          <cell r="D115" t="str">
            <v>6811220</v>
          </cell>
          <cell r="E115" t="str">
            <v xml:space="preserve"> งบดำเนินงาน (รายจ่ายลงทุน) 6811220</v>
          </cell>
        </row>
        <row r="116">
          <cell r="D116" t="str">
            <v>ศธ 04002/ว41897 ลว.1 ส.ค. 68 โอนครั้งที่ 802</v>
          </cell>
          <cell r="E116" t="str">
            <v xml:space="preserve">ค่าใช้จ่ายในการดำเนินการเช่าใช้อุปกรณ์การเรียนการสอนสำหรับครูและนักเรียน ภายใต้โครงการส่งเสริมการเรียนรู้ขั้นพื้นฐานทุกที่ทุกเวลา  ประจำปีงบประมาณ พ.ศ. 2568 </v>
          </cell>
        </row>
        <row r="117">
          <cell r="E117" t="str">
            <v>PO4100722499</v>
          </cell>
        </row>
        <row r="125">
          <cell r="F125">
            <v>1406002.5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1406002.5</v>
          </cell>
        </row>
        <row r="126">
          <cell r="D126" t="str">
            <v>20004 3100B600</v>
          </cell>
          <cell r="E126" t="str">
            <v>โครงการโรงเรียนคุณภาพประจำตำบล</v>
          </cell>
        </row>
        <row r="127">
          <cell r="D127" t="str">
            <v>20004 67000 7700000</v>
          </cell>
          <cell r="E127" t="str">
            <v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v>
          </cell>
        </row>
        <row r="128">
          <cell r="E128" t="str">
            <v>งบลงทุน ค่าสิ่งก่อสร้าง 6711320</v>
          </cell>
        </row>
        <row r="129">
          <cell r="D129" t="str">
            <v>ศธ04002/ว1787 ลว.7 พค 67 โอนครั้งที่ 5</v>
          </cell>
          <cell r="E129" t="str">
            <v>ปรับปรุงซ่อมแซมอาคารเรียนอาคารประกอบและสิ่งก่อสร้างอื่น</v>
          </cell>
        </row>
        <row r="130">
          <cell r="C130">
            <v>4100408104</v>
          </cell>
          <cell r="D130" t="str">
            <v>200043100B6003211500</v>
          </cell>
          <cell r="E130" t="str">
            <v>วัดมงคลรัตน์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C135">
            <v>4100409854</v>
          </cell>
          <cell r="D135" t="str">
            <v>200043100B6003211501</v>
          </cell>
          <cell r="E135" t="str">
            <v>วัดสุวรรณ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D140" t="str">
            <v>ศธ04002/ว   ลว.27 กย 67 โอนครั้งที่ 450</v>
          </cell>
          <cell r="E140" t="str">
            <v xml:space="preserve">ค่าก่อสร้าง ปรับปรุงซ่อมแซมอาคารเรียนอาคารประกอบและสิ่งก่อสร้างอื่นที่ชำรุดทรุดโทรม และที่ประสบอุบัติภัย   </v>
          </cell>
        </row>
        <row r="141">
          <cell r="C141">
            <v>4100306259</v>
          </cell>
          <cell r="D141" t="str">
            <v xml:space="preserve">20004 3100B600 321ZZZZ                               </v>
          </cell>
          <cell r="E141" t="str">
            <v>วัดราษฎรบำรุง</v>
          </cell>
        </row>
        <row r="145">
          <cell r="E145" t="str">
            <v>รวม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D146" t="str">
            <v>ศธ 04002/ว1787 ลว.7 พค 67 โอนครั้งที่ 5</v>
          </cell>
          <cell r="E146" t="str">
            <v xml:space="preserve">อาคารเรียนอนุบาล ขนาด 2 ห้องเรียน </v>
          </cell>
        </row>
        <row r="147">
          <cell r="C147">
            <v>4100432393</v>
          </cell>
          <cell r="D147" t="str">
            <v>200043100B6003211498</v>
          </cell>
          <cell r="E147" t="str">
            <v>โรงเรียนนิกรราษฎร์บํารุงวิทย์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</sheetData>
      <sheetData sheetId="6"/>
      <sheetData sheetId="7">
        <row r="5">
          <cell r="E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D6" t="str">
            <v>20004 37001</v>
          </cell>
          <cell r="E6" t="str">
            <v xml:space="preserve">ผลผลิตผู้จบการศึกษาภาคบังคับ </v>
          </cell>
        </row>
        <row r="7">
          <cell r="E7" t="str">
            <v>งบดำเนินงาน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27">
          <cell r="D27">
            <v>6811320</v>
          </cell>
          <cell r="E27" t="str">
            <v xml:space="preserve">  งบลงทุน ค่าที่ดินและสิ่งก่อสร้าง </v>
          </cell>
        </row>
        <row r="37">
          <cell r="D37" t="str">
            <v>20004  68 01056 00000</v>
          </cell>
          <cell r="E37" t="str">
            <v xml:space="preserve">กิจกรรมก่อสร้างปรับปรุง ซ่อมแซมอาคารเรียนและสิ่งก่อสร้างประกอบสำหรับโรงเรียนปกติ </v>
          </cell>
        </row>
        <row r="38">
          <cell r="A38" t="str">
            <v>1.1.1</v>
          </cell>
          <cell r="E38" t="str">
            <v>อาคารเรียนน๊อคดาวน์</v>
          </cell>
        </row>
        <row r="39">
          <cell r="A39" t="str">
            <v>1)</v>
          </cell>
          <cell r="D39" t="str">
            <v>2000437001000321ZZZZ</v>
          </cell>
          <cell r="E39" t="str">
            <v xml:space="preserve"> โรงเรียนวัดดอนใหญ่</v>
          </cell>
        </row>
        <row r="40">
          <cell r="E40" t="str">
            <v>ครบ 28 พ.ย. 68</v>
          </cell>
        </row>
        <row r="45">
          <cell r="F45">
            <v>349000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349000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ศธ 04002/ว1803 ลว 8 พค 67ครั้งที่ 8</v>
          </cell>
          <cell r="E54" t="str">
            <v>อาคารเรียนแบบพิเศษ จัดสรร 38,731,000 บาท ปี67 5,809,700 บาท</v>
          </cell>
        </row>
        <row r="55">
          <cell r="A55" t="str">
            <v>1)</v>
          </cell>
          <cell r="C55">
            <v>4100484429</v>
          </cell>
          <cell r="D55" t="str">
            <v>20004 3500200 3200026</v>
          </cell>
          <cell r="E55" t="str">
            <v xml:space="preserve"> โรงเรียนวัดลาดสนุ่น</v>
          </cell>
        </row>
        <row r="81"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6">
          <cell r="A86" t="str">
            <v>1)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งินกันไว้เบิกเหลื่อมปี งบปี "/>
      <sheetName val="งบประจำและงบพัฒนาคุณภาพการศึกษา"/>
      <sheetName val="งบสพฐ"/>
      <sheetName val="งบลงทุน"/>
      <sheetName val="รายงานผลการเบิกจ่าย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รายงานคลัง (แผนการเบิก)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คุมสิ่งก่อสร้าง64"/>
      <sheetName val="350B611ยุทธศาสตร์กศไม่เอา"/>
      <sheetName val="57037บูรณาการต่อต้านการทุจร "/>
      <sheetName val="คุมงบ 36001 36002 ครุภัณฑ์"/>
      <sheetName val="3022ยุทธศาสตร์สร้างความเสมอภาค"/>
      <sheetName val="ควบคุมสิ่งก่อสร้าง 36001 36002"/>
      <sheetName val="งบกลาง รายการเงินสำรอง"/>
      <sheetName val="ก่อนประถม"/>
      <sheetName val="เด็กผู้มีความสามารถพิเศษ36007"/>
      <sheetName val="ประถม มัธยมต้น"/>
      <sheetName val="ทะเบียนคุมย่อย"/>
      <sheetName val="ยุธศาสตร์การเรียนร310011 310061"/>
      <sheetName val="Sheet1"/>
      <sheetName val="06036บูรณาการป้องกัน ปราบปราม ฯ"/>
      <sheetName val="รายงานเงินงวด"/>
      <sheetName val="ผลผลิตเด็กพิการ36004"/>
      <sheetName val="งบลงทุน65"/>
      <sheetName val="มาตการ รวมงบบุคลากร"/>
      <sheetName val="1408บุคลากรภาครัฐ"/>
      <sheetName val="ระบบการควบคุมฯ"/>
      <sheetName val="งบประจำและงบกลยุทธ์"/>
      <sheetName val="รายงานผล"/>
      <sheetName val="Sheet2"/>
      <sheetName val="GPP"/>
      <sheetName val="สรุปยอดก.ค.ศ"/>
      <sheetName val="ทำงบ50"/>
      <sheetName val="ของบ"/>
      <sheetName val="ติดตามงบพัฒนา"/>
      <sheetName val="ติดตามงบดำเนินงาน"/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รายงานแผนผล1 67 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ไม่ใ"/>
      <sheetName val="การพัฒนาเด็กปฐมวัย 86176"/>
      <sheetName val="ยุทธศาสตร์ โครการพัฒนาหลักสูตร "/>
      <sheetName val="งบลงทุน69"/>
      <sheetName val="ยุธศาสตร์เรียนดีปร3100116003211"/>
      <sheetName val="ส่งเสริมสนับสนุน52015"/>
      <sheetName val="ส่งเสริมการอ่าน 3720 1000"/>
      <sheetName val="6020บูรณาการต่อต้านการทุจร "/>
      <sheetName val="กิจกรรมส่งเสริมศักยภาพในการเรีย"/>
      <sheetName val="ควบคุมสิ่งก่อสร้าง 37001 "/>
      <sheetName val="ประถม3720 1000"/>
      <sheetName val="โครงการโรงเรียนคุณภาพ"/>
      <sheetName val="โครงการพัฒนาสมรรถนะครูฯ"/>
      <sheetName val="โครงการส่งเสริมการเรียนรู้ทุกที"/>
      <sheetName val="งบลงทุน รายงานแผนผล 69 "/>
      <sheetName val="ขั้นพื้นฐานสนับสนุนการศึกษา"/>
      <sheetName val="บริหารสำนักงานเขต 3720 1000"/>
      <sheetName val="มัธยม350002"/>
      <sheetName val="ยุทศาสตร์ โครงการยั่งยืน310061"/>
      <sheetName val="Sheet7"/>
      <sheetName val="3720 ช่วยเหลือกลุ่ม  ขับเคลื่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ประถม 350002ประถมไม่ใช้"/>
    </sheetNames>
    <sheetDataSet>
      <sheetData sheetId="0"/>
      <sheetData sheetId="1"/>
      <sheetData sheetId="2">
        <row r="6">
          <cell r="I6"/>
        </row>
        <row r="48">
          <cell r="C48" t="str">
            <v>20004 68 00155 00000</v>
          </cell>
        </row>
        <row r="56">
          <cell r="F56">
            <v>0</v>
          </cell>
          <cell r="G56">
            <v>0</v>
          </cell>
          <cell r="H56">
            <v>0</v>
          </cell>
          <cell r="I56"/>
        </row>
        <row r="58">
          <cell r="A58">
            <v>1.7</v>
          </cell>
          <cell r="B58" t="str">
            <v>กิจกรรมการยกระดับสมรรถนะความฉลาดรู้ของผู้เรียนตามกรอบการประเมิน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สู่การเพิ่มขีดความสามารถการแข่งขันของประเทศ</v>
          </cell>
          <cell r="C58" t="str">
            <v>20004 68 00156 00000</v>
          </cell>
        </row>
        <row r="71">
          <cell r="B71" t="str">
            <v>กิจกรรมส่งเสริมโอลิมปิกวิชาการสู่ความเป็นเลิศ</v>
          </cell>
        </row>
        <row r="83">
          <cell r="B83" t="str">
            <v>งบรายจ่ายอื่น   6911500</v>
          </cell>
        </row>
        <row r="139">
          <cell r="A139" t="str">
            <v>3.9.1.5</v>
          </cell>
        </row>
        <row r="140">
          <cell r="A140" t="str">
            <v>3.9.2</v>
          </cell>
        </row>
        <row r="142">
          <cell r="A142" t="str">
            <v>3.9.2.1</v>
          </cell>
        </row>
        <row r="143">
          <cell r="C143" t="str">
            <v>ศธ 04002/ว6368   ลว. 21 เม.ย. 69 โอนครั้งที่ 444</v>
          </cell>
        </row>
        <row r="146">
          <cell r="A146" t="str">
            <v>3.9.3.2</v>
          </cell>
          <cell r="B146" t="str">
            <v>ค่าจ้างสำหรับโครงการครูคลังสมอง ครั้งที่ 3  ระยะเวลา  2 เดือน (พฤษภาคม - มิถุนายน 2569) 2 อัตราละ 15,000.-บาท  60,000 บาท</v>
          </cell>
          <cell r="C146" t="str">
            <v>ศธ 04002/ว6694 ลว. 23 เม.ย.69 โอนครั้งที่ 458</v>
          </cell>
          <cell r="F146"/>
          <cell r="G146"/>
          <cell r="H146"/>
        </row>
        <row r="192">
          <cell r="B192" t="str">
            <v>ค่าใช้จ่ายในการบริหารจัดสอบการประเมินความสามารถด้านการอ่านของผู้เรียน (RT) ชั้นประถมศึกษาปีที่ 1 และการประเมินคุณภาพผู้เรียน (NT) ชั้นประถมศึกษาปีที่ 3 ปีการศึกษา 2568 สำหรับโรงเรียนโครงการ 1 อำเภอ 1 โรงเรียนคุณภาพ</v>
          </cell>
          <cell r="C192" t="str">
            <v>ศธ 04002/ว1385 ลว. 28 ม.ค.69 โอนครั้งที่ 259</v>
          </cell>
          <cell r="D192">
            <v>12800</v>
          </cell>
          <cell r="G192">
            <v>12800</v>
          </cell>
          <cell r="H192">
            <v>0</v>
          </cell>
        </row>
        <row r="402">
          <cell r="F402"/>
        </row>
        <row r="403">
          <cell r="F403"/>
        </row>
        <row r="404">
          <cell r="F404">
            <v>0</v>
          </cell>
        </row>
        <row r="405">
          <cell r="F405"/>
        </row>
        <row r="406">
          <cell r="F406"/>
        </row>
        <row r="407">
          <cell r="F407"/>
        </row>
        <row r="408">
          <cell r="F408"/>
        </row>
        <row r="409">
          <cell r="F409"/>
        </row>
        <row r="410">
          <cell r="F410"/>
        </row>
        <row r="411">
          <cell r="F411"/>
        </row>
        <row r="412">
          <cell r="F412"/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งินกันไว้เบิกเหลื่อมปี งบปี "/>
      <sheetName val="งบประจำและงบพัฒนาคุณภาพการศึกษา"/>
      <sheetName val="งบสพฐ"/>
      <sheetName val="งบลงทุน"/>
      <sheetName val="รายงานผลการเบิกจ่าย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รายงานคลัง (แผนการเบิก)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รายงานเงินงวด"/>
      <sheetName val="คุมสิ่งก่อสร้าง64"/>
      <sheetName val="350B611ยุทธศาสตร์กศไม่เอา"/>
      <sheetName val="ทะเบียนคุมย่อย"/>
      <sheetName val="ยุธศาสตร์การเรียนร 32061  3206B"/>
      <sheetName val="3022ยุทธศาสตร์สร้างความเสมอภาค"/>
      <sheetName val="1408บุคลากรภาครัฐ"/>
      <sheetName val="ก่อนประถม"/>
      <sheetName val="ประถม มัธยมต้น"/>
      <sheetName val="ผลผลิตเด็กพิการ36004"/>
      <sheetName val="คุมงบ 36001 36002 ครุภัณฑ์"/>
      <sheetName val="ควบคุมสิ่งก่อสร้าง 36001 36002"/>
      <sheetName val="57037บูรณาการต่อต้านการทุจร "/>
      <sheetName val="งบประจำและงบกลยุทธ์"/>
      <sheetName val="ระบบการควบคุมฯ"/>
      <sheetName val="มาตการ รวมงบบุคลากร"/>
      <sheetName val="งบลงทุน65"/>
      <sheetName val="รายงานผล"/>
      <sheetName val="Sheet2"/>
      <sheetName val="GPP"/>
      <sheetName val="สรุปยอดก.ค.ศ"/>
      <sheetName val="ทำงบ50"/>
      <sheetName val="ของบ"/>
      <sheetName val="ติดตามงบพัฒนา"/>
      <sheetName val="ติดตามงบดำเนินงาน"/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รายงานแผนผล1 67 "/>
      <sheetName val="เด็กผู้มีความสามารถพิเศษ36007"/>
      <sheetName val="Sheet1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ไม่ใ"/>
      <sheetName val="การพัฒนาเด็กปฐมวัย 86176"/>
      <sheetName val="ยุทธศาสตร์ โครการพัฒนาหลักสูตร "/>
      <sheetName val="งบลงทุน69"/>
      <sheetName val="ยุธศาสตร์เรียนดีปร3100116003211"/>
      <sheetName val="ส่งเสริมสนับสนุน52015"/>
      <sheetName val="ส่งเสริมการอ่าน 3720 1000"/>
      <sheetName val="6020บูรณาการต่อต้านการทุจร "/>
      <sheetName val="กิจกรรมส่งเสริมศักยภาพในการเรีย"/>
      <sheetName val="ควบคุมสิ่งก่อสร้าง 37001 "/>
      <sheetName val="งบกลาง รายการเงินสำรอง"/>
      <sheetName val="ประถม3720 1000"/>
      <sheetName val="โครงการโรงเรียนคุณภาพ"/>
      <sheetName val="โครงการพัฒนาสมรรถนะครูฯ"/>
      <sheetName val="โครงการส่งเสริมการเรียนรู้ทุกที"/>
      <sheetName val="งบลงทุน รายงานแผนผล 69 "/>
      <sheetName val="ขั้นพื้นฐานสนับสนุนการศึกษา"/>
      <sheetName val="บริหารสำนักงานเขต 3720 1000"/>
      <sheetName val="มัธยม350002"/>
      <sheetName val="ยุทศาสตร์ โครงการยั่งยืน310061"/>
      <sheetName val="Sheet7"/>
      <sheetName val="06036บูรณาการป้องกัน ปราบปราม ฯ"/>
      <sheetName val="3720 ช่วยเหลือกลุ่ม  ขับเคลื่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ประถม 350002ประถมไม่ใช้"/>
    </sheetNames>
    <sheetDataSet>
      <sheetData sheetId="0"/>
      <sheetData sheetId="1">
        <row r="112">
          <cell r="B112"/>
        </row>
        <row r="115">
          <cell r="C115"/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งินกันไว้เบิกเหลื่อมปี งบปี "/>
      <sheetName val="งบประจำและงบพัฒนาคุณภาพการศึกษา"/>
      <sheetName val="งบสพฐ"/>
      <sheetName val="งบลงทุน"/>
      <sheetName val="รายงานผลการเบิกจ่าย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รายงานคลัง (แผนการเบิก)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คุมสิ่งก่อสร้าง64"/>
      <sheetName val="350B611ยุทธศาสตร์กศไม่เอา"/>
      <sheetName val="เด็กผู้มีความสามารถพิเศษ36007"/>
      <sheetName val="รายงานเงินงวด"/>
      <sheetName val="งบประจำและงบกลยุทธ์"/>
      <sheetName val="ทะเบียนคุมย่อย"/>
      <sheetName val="3022ยุทธศาสตร์สร้างความเสมอภาค"/>
      <sheetName val="1408บุคลากรภาครัฐ"/>
      <sheetName val="ก่อนประถม"/>
      <sheetName val="ประถม มัธยมต้น"/>
      <sheetName val="ผลผลิตเด็กพิการ36004"/>
      <sheetName val="คุมงบ 36001 36002 ครุภัณฑ์"/>
      <sheetName val="งบลงทุน65"/>
      <sheetName val="ยุธศาสตร์การเรียนร 32061  3206B"/>
      <sheetName val="ระบบการควบคุมฯ"/>
      <sheetName val="ควบคุมสิ่งก่อสร้าง 36001 36002"/>
      <sheetName val="57037บูรณาการต่อต้านการทุจร "/>
      <sheetName val="มาตการ รวมงบบุคลากร"/>
      <sheetName val="06036บูรณาการป้องกัน ปราบปราม ฯ"/>
      <sheetName val="รายงานผล"/>
      <sheetName val="Sheet2"/>
      <sheetName val="GPP"/>
      <sheetName val="สรุปยอดก.ค.ศ"/>
      <sheetName val="ทำงบ50"/>
      <sheetName val="ของบ"/>
      <sheetName val="ติดตามงบพัฒนา"/>
      <sheetName val="ติดตามงบดำเนินงาน"/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รายงานแผนผล1 67 "/>
      <sheetName val="Sheet1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ไม่ใ"/>
      <sheetName val="การพัฒนาเด็กปฐมวัย 86176"/>
      <sheetName val="ยุทธศาสตร์ โครการพัฒนาหลักสูตร "/>
      <sheetName val="งบลงทุน69"/>
      <sheetName val="ยุธศาสตร์เรียนดีปร3100116003211"/>
      <sheetName val="ส่งเสริมสนับสนุน52015"/>
      <sheetName val="ส่งเสริมการอ่าน 3720 1000"/>
      <sheetName val="6020บูรณาการต่อต้านการทุจร "/>
      <sheetName val="กิจกรรมส่งเสริมศักยภาพในการเรีย"/>
      <sheetName val="ขั้นพื้นฐานสนับสนุนการศึกษา"/>
      <sheetName val="ควบคุมสิ่งก่อสร้าง 37001 "/>
      <sheetName val="งบกลาง รายการเงินสำรอง"/>
      <sheetName val="ยุทศาสตร์ โครงการยั่งยืน310061"/>
      <sheetName val="ประถม3720 1000"/>
      <sheetName val="บริหารสำนักงานเขต 3720 1000"/>
      <sheetName val="โครงการโรงเรียนคุณภาพ"/>
      <sheetName val="โครงการพัฒนาสมรรถนะครูฯ"/>
      <sheetName val="มัธยม350002"/>
      <sheetName val="โครงการส่งเสริมการเรียนรู้ทุกที"/>
      <sheetName val="งบลงทุน รายงานแผนผล 69 "/>
      <sheetName val="Sheet7"/>
      <sheetName val="3720 ช่วยเหลือกลุ่ม  ขับเคลื่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ประถม 350002ประถมไม่ใช้"/>
    </sheetNames>
    <sheetDataSet>
      <sheetData sheetId="0"/>
      <sheetData sheetId="1"/>
      <sheetData sheetId="2">
        <row r="30">
          <cell r="A30" t="str">
            <v>1.2.1</v>
          </cell>
        </row>
        <row r="31">
          <cell r="A31">
            <v>1.2</v>
          </cell>
        </row>
        <row r="40">
          <cell r="A40">
            <v>1.4</v>
          </cell>
        </row>
        <row r="153">
          <cell r="A153" t="str">
            <v>3.9.1.4</v>
          </cell>
        </row>
        <row r="272">
          <cell r="F272">
            <v>0</v>
          </cell>
          <cell r="I272" t="str">
            <v>กลุ่มบริหารงานการเงินและสินทรัพย์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คุมสิ่งก่อสร้าง64"/>
      <sheetName val="350B611ยุทธศาสตร์กศไม่เอา"/>
      <sheetName val="งบกลาง รายการเงินสำรอง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่งเสริมการอ่าน 3720 1000"/>
      <sheetName val="สรุปผลการเบิกจ่าย+"/>
      <sheetName val="การพัฒนาเด็กปฐมวัย 86176"/>
      <sheetName val="ยกระดับคุณภาพกศ บ้านนักวิท3720 "/>
      <sheetName val="มาตรการ 68 ประชุมผอรร"/>
      <sheetName val="โครงการส่งเสริมการเรียนรู้ทุกที"/>
      <sheetName val="ยุทธศาสตร์ โครการพัฒนาหลักสูตร "/>
      <sheetName val="3720 ช่วยเหลือกลุ่ม  ขับเคลื่"/>
      <sheetName val="1408บุคลากรภาครัฐ"/>
      <sheetName val="ของบ"/>
      <sheetName val="3022ยุทธศาสตร์สร้างความเสมอภาค"/>
      <sheetName val="ควบคุมสิ่งก่อสร้าง 37001 "/>
      <sheetName val="ยุทศาสตร์ โครงการยั่งยืน310061"/>
      <sheetName val="ส่งเสริมสนับสนุน52015"/>
      <sheetName val="โครงการพัฒนาสมรรถนะครูฯ"/>
      <sheetName val="โครงการโรงเรียนคุณภาพ"/>
      <sheetName val="ยุธศาสตร์เรียนดีปร3100116003211"/>
      <sheetName val="ประถม3720 1000"/>
      <sheetName val="รายงานเงินงวด"/>
      <sheetName val="งบลงทุน68"/>
      <sheetName val="งบลงทุน รายงานแผนผล 68 "/>
      <sheetName val="งบประจำและงบกลยุทธ์"/>
      <sheetName val="ทะเบียนคุมย่อย"/>
      <sheetName val="มาตการ รวมงบบุคลากร"/>
      <sheetName val="งบสพฐ"/>
      <sheetName val="ระบบการควบคุมฯ"/>
      <sheetName val="คุมงบ 36001 36002 ครุภัณฑ์"/>
      <sheetName val="ปปค่าจ้างปี68"/>
      <sheetName val="มัธยม350002"/>
      <sheetName val="6020บูรณาการต่อต้านการทุจร "/>
      <sheetName val="06036บูรณาการป้องกัน ปราบปราม ฯ"/>
      <sheetName val="ขั้นพื้นฐานสนับสนุนการศึกษา"/>
      <sheetName val="บริหารสำนักงานเขต 3720 1000"/>
      <sheetName val="Sheet4"/>
      <sheetName val="กิจกรรมประถม รองพัฒนาระบบการวัด"/>
      <sheetName val="กิจกรรมส่งเสริมศักยภาพในการเรีย"/>
      <sheetName val="งบเบิกแทนกัน"/>
      <sheetName val="ส่งเสริมสนับสนุน3720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7">
          <cell r="I37">
            <v>0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310">
          <cell r="C310" t="str">
            <v>4100569081 / 14 ม.ค.68</v>
          </cell>
        </row>
      </sheetData>
      <sheetData sheetId="60"/>
      <sheetData sheetId="61"/>
      <sheetData sheetId="62"/>
      <sheetData sheetId="63">
        <row r="232">
          <cell r="E232" t="str">
            <v>รวม</v>
          </cell>
        </row>
      </sheetData>
      <sheetData sheetId="64">
        <row r="332">
          <cell r="D332" t="str">
            <v>ทำสัญญา 19 ธค 65 ครบ 16 มีค 66</v>
          </cell>
        </row>
      </sheetData>
      <sheetData sheetId="65"/>
      <sheetData sheetId="66"/>
      <sheetData sheetId="67">
        <row r="228">
          <cell r="B228" t="str">
            <v>ครบ 25 กพ 68</v>
          </cell>
        </row>
      </sheetData>
      <sheetData sheetId="68"/>
      <sheetData sheetId="69">
        <row r="4">
          <cell r="A4" t="str">
            <v>ประจำเดือนพฤศจิกายน 2568</v>
          </cell>
        </row>
      </sheetData>
      <sheetData sheetId="70"/>
      <sheetData sheetId="71"/>
      <sheetData sheetId="72">
        <row r="310">
          <cell r="B310" t="str">
            <v>กิจกรรมการสนับสนุนการศึกษาขั้นพื้นฐาน</v>
          </cell>
        </row>
      </sheetData>
      <sheetData sheetId="73">
        <row r="4">
          <cell r="A4" t="str">
            <v xml:space="preserve">ประจำเดือน พฤศจิกายน 2568 </v>
          </cell>
        </row>
        <row r="548"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</row>
        <row r="549"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F551">
            <v>0</v>
          </cell>
        </row>
        <row r="553">
          <cell r="A553">
            <v>2</v>
          </cell>
          <cell r="B553" t="str">
            <v xml:space="preserve">โครงการพัฒนาสื่อและเทคโนโลยีสารสนเทศเพื่อการศึกษา </v>
          </cell>
          <cell r="C553" t="str">
            <v xml:space="preserve">20004 4520 4900 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B554" t="str">
            <v xml:space="preserve"> งบดำเนินงาน 69112xx</v>
          </cell>
          <cell r="C554" t="str">
            <v>20004 4520 04900 2000000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B555" t="str">
            <v xml:space="preserve"> งบลงทุน 6911310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A556">
            <v>2.1</v>
          </cell>
          <cell r="B556" t="str">
            <v xml:space="preserve">กิจกรรมการส่งเสริมการจัดการศึกษาทางไกล </v>
          </cell>
          <cell r="C556" t="str">
            <v>20004 69 86184 00000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A557" t="str">
            <v>2.1.1</v>
          </cell>
          <cell r="B557" t="str">
            <v xml:space="preserve"> งบดำเนินงาน 69112xx</v>
          </cell>
          <cell r="C557" t="str">
            <v xml:space="preserve">20004 4520 4900 2000000 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A558" t="str">
            <v>2.1.1.1</v>
          </cell>
          <cell r="B558" t="str">
            <v xml:space="preserve">1. ค่าใช้จ่ายในการซ่อมบำรุงชุดอุปกรณ์ (DLTV) โรงเรียนที่จัดการเรียนการสอนโดยใช้การศึกษาทางไกลผ่านดาวเทียม (DLTV) ประจำปีงบประมาณ พ.ศ. 2565 จำนวนเงิน 10,000.-บาท (หนึ่งหมื่นบาทถ้วน)           2.ค่าใช้จ่ายในการพัฒนาคุณภาพการศึกษาด้วยเทคโนโลยีการศึกษาทางไกล (DLTV)  ประจำปีงบประมาณ พ.ศ. 2568 จำนวนเงิน 25,000‬.-บาท (สองหมื่นห้าพันบาทถ้วน) </v>
          </cell>
          <cell r="C558" t="str">
            <v>ศธ 04002/ว72 ลว.7  มค 68 โอนครั้งที่ 174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  <row r="1462">
          <cell r="B1462" t="str">
            <v>ครุภัณฑ์งานบ้านงานครัว 120612</v>
          </cell>
        </row>
        <row r="1463">
          <cell r="B1463" t="str">
            <v xml:space="preserve">เครื่องตัดแต่งพุ่มไม้ ขนาด 22 นิ้ว </v>
          </cell>
          <cell r="C1463" t="str">
            <v>ศธ 04002/ว48516  ลว 11  พย 68 ครั้งที่ 66</v>
          </cell>
        </row>
        <row r="1464">
          <cell r="A1464" t="str">
            <v>1)</v>
          </cell>
          <cell r="B1464" t="str">
            <v>โรงเรียนเจริญดีวิทยา</v>
          </cell>
        </row>
      </sheetData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กลาง"/>
      <sheetName val="งบพัฒนา"/>
      <sheetName val="คุมสิ่งก่อสร้าง64"/>
      <sheetName val="350B611ยุทธศาสตร์กศไม่เอา"/>
      <sheetName val="งบกลาง รายการเงินสำรอง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่งเสริมการอ่าน 3720 1000"/>
      <sheetName val="ยกระดับคุณภาพกศ บ้านนักวิท3720 "/>
      <sheetName val="มาตรการ 68 ประชุมผอรร"/>
      <sheetName val="ยุทธศาสตร์ โครการพัฒนาหลักสูตร "/>
      <sheetName val="3720 ช่วยเหลือกลุ่ม  ขับเคลื่"/>
      <sheetName val="ของบ"/>
      <sheetName val="ยุธศาสตร์เรียนดีปร3100116003211"/>
      <sheetName val="โครงการส่งเสริมการเรียนรู้ทุกที"/>
      <sheetName val="โครงการพัฒนาสมรรถนะครูฯ"/>
      <sheetName val="โครงการโรงเรียนคุณภาพ"/>
      <sheetName val="ควบคุมสิ่งก่อสร้าง 37001 "/>
      <sheetName val="ยุทศาสตร์ โครงการยั่งยืน310061"/>
      <sheetName val="06036บูรณาการป้องกัน ปราบปราม ฯ"/>
      <sheetName val="3022ยุทธศาสตร์สร้างความเสมอภาค"/>
      <sheetName val="ไม่ใ"/>
      <sheetName val="1408บุคลากรภาครัฐ"/>
      <sheetName val="ทะเบียนคุมย่อย"/>
      <sheetName val="มัธยม350002"/>
      <sheetName val="กิจกรรมส่งเสริมศักยภาพในการเรีย"/>
      <sheetName val="การพัฒนาเด็กปฐมวัย 86176"/>
      <sheetName val="ประถม3720 1000"/>
      <sheetName val="ส่งเสริมสนับสนุน52015"/>
      <sheetName val="งบประจำและงบกลยุทธ์"/>
      <sheetName val="งบลงทุน68"/>
      <sheetName val="รายงานเงินงวด"/>
      <sheetName val="งบลงทุน รายงานแผนผล 68 "/>
      <sheetName val="งบสพฐ"/>
      <sheetName val="สรุปผลการเบิกจ่าย+"/>
      <sheetName val="มาตการ รวมงบบุคลากร"/>
      <sheetName val="ระบบการควบคุมฯ"/>
      <sheetName val="คุมงบ 36001 36002 ครุภัณฑ์"/>
      <sheetName val="ปปค่าจ้างปี68"/>
      <sheetName val="6020บูรณาการต่อต้านการทุจร "/>
      <sheetName val="ขั้นพื้นฐานสนับสนุนการศึกษา"/>
      <sheetName val="บริหารสำนักงานเขต 3720 1000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105">
          <cell r="P105">
            <v>453070.75</v>
          </cell>
        </row>
      </sheetData>
      <sheetData sheetId="71"/>
      <sheetData sheetId="72"/>
      <sheetData sheetId="73"/>
      <sheetData sheetId="74"/>
      <sheetData sheetId="75"/>
      <sheetData sheetId="76">
        <row r="9">
          <cell r="G9">
            <v>94420392</v>
          </cell>
          <cell r="H9">
            <v>69966362.859999999</v>
          </cell>
          <cell r="K9">
            <v>84105162.859999999</v>
          </cell>
        </row>
        <row r="14">
          <cell r="G14">
            <v>73078392</v>
          </cell>
          <cell r="H14">
            <v>66001975.549999997</v>
          </cell>
          <cell r="K14">
            <v>66001975.549999997</v>
          </cell>
        </row>
        <row r="19">
          <cell r="G19">
            <v>21342000</v>
          </cell>
          <cell r="H19">
            <v>3964387.31</v>
          </cell>
          <cell r="K19">
            <v>18002987.309999999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พัฒนา"/>
      <sheetName val="คุมสิ่งก่อสร้าง64"/>
      <sheetName val="350B611ยุทธศาสตร์กศไม่เอา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ของบ"/>
      <sheetName val="ไม่ใ"/>
      <sheetName val="งบลงทุน69"/>
      <sheetName val="ยุธศาสตร์เรียนดีปร3100116003211"/>
      <sheetName val="งบลงทุน รายงานแผนผล 69 "/>
      <sheetName val="ควบคุมสิ่งก่อสร้าง 37001 "/>
      <sheetName val="คุมงบ 36001 36002 ครุภัณฑ์"/>
      <sheetName val="งบกลาง รายการเงินสำรอง"/>
      <sheetName val="ยุทธศาสตร์ โครการพัฒนาหลักสูตร "/>
      <sheetName val="โครงการส่งเสริมการเรียนรู้ทุกที"/>
      <sheetName val="06036บูรณาการป้องกัน ปราบปราม ฯ"/>
      <sheetName val="โครงการพัฒนาสมรรถนะครูฯ"/>
      <sheetName val="3022ยุทธศาสตร์สร้างความเสมอภาค"/>
      <sheetName val="Sheet9"/>
      <sheetName val="Sheet8"/>
      <sheetName val="โครงการโรงเรียนคุณภาพ"/>
      <sheetName val="ทะเบียนคุมย่อย"/>
      <sheetName val="6020บูรณาการต่อต้านการทุจร "/>
      <sheetName val="ประถม3720 1000"/>
      <sheetName val="1408บุคลากรภาครัฐ"/>
      <sheetName val="ส่งเสริมสนับสนุน52015"/>
      <sheetName val="มัธยม350002"/>
      <sheetName val="ขั้นพื้นฐานสนับสนุนการศึกษา"/>
      <sheetName val="3720 ช่วยเหลือกลุ่ม  ขับเคลื่"/>
      <sheetName val="กิจกรรมส่งเสริมศักยภาพในการเรีย"/>
      <sheetName val="ส่งเสริมการอ่าน 3720 1000"/>
      <sheetName val="การพัฒนาเด็กปฐมวัย 86176"/>
      <sheetName val="รายงานเงินงวด"/>
      <sheetName val="ยุทศาสตร์ โครงการยั่งยืน310061"/>
      <sheetName val="บริหารสำนักงานเขต 3720 1000"/>
      <sheetName val="งบประจำและงบกลยุทธ์"/>
      <sheetName val="มาตการ รวมงบบุคลากร"/>
      <sheetName val="งบสพฐ"/>
      <sheetName val="ระบบการควบคุมฯ"/>
      <sheetName val="Sheet7"/>
      <sheetName val="งบกลาง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638">
          <cell r="F1638">
            <v>165091362</v>
          </cell>
        </row>
        <row r="1650">
          <cell r="G1650">
            <v>1887033.8</v>
          </cell>
          <cell r="K1650">
            <v>156430738.08000001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พัฒนา"/>
      <sheetName val="คุมสิ่งก่อสร้าง64"/>
      <sheetName val="350B611ยุทธศาสตร์กศไม่เอา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ของบ"/>
      <sheetName val="ไม่ใ"/>
      <sheetName val="ยุธศาสตร์เรียนดีปร3100116003211"/>
      <sheetName val="งบกลาง รายการเงินสำรอง"/>
      <sheetName val="Sheet9"/>
      <sheetName val="Sheet8"/>
      <sheetName val="การพัฒนาเด็กปฐมวัย 86176"/>
      <sheetName val="Sheet10"/>
      <sheetName val="Sheet11"/>
      <sheetName val="โครงการพัฒนาสมรรถนะครูฯ"/>
      <sheetName val="รายงานเงินงวด"/>
      <sheetName val="โครงการโรงเรียนคุณภาพ"/>
      <sheetName val="ยุทธศาสตร์ โครการพัฒนาหลักสูตร "/>
      <sheetName val="1408บุคลากรภาครัฐ"/>
      <sheetName val="คืนเงินอุดหนุน"/>
      <sheetName val="ส่งเสริมการอ่าน 3720 1000"/>
      <sheetName val="กิจกรรมส่งเสริมศักยภาพในการเรีย"/>
      <sheetName val="ขั้นพื้นฐานสนับสนุนการศึกษา"/>
      <sheetName val="3720 ช่วยเหลือกลุ่ม  ขับเคลื่"/>
      <sheetName val="บริหารสำนักงานเขต 3720 1000"/>
      <sheetName val="โครงการส่งเสริมการเรียนรู้ทุกที"/>
      <sheetName val="06036บูรณาการป้องกัน ปราบปราม ฯ"/>
      <sheetName val="ส่งเสริมสนับสนุน52015"/>
      <sheetName val="มัธยม350002"/>
      <sheetName val="ประถม3720 1000"/>
      <sheetName val="ควบคุมสิ่งก่อสร้าง 37001 "/>
      <sheetName val="งบลงทุน รายงานแผนผล 69 "/>
      <sheetName val="คุมงบ 36001 36002 ครุภัณฑ์"/>
      <sheetName val="งบลงทุน69"/>
      <sheetName val="ทะเบียนคุมย่อย"/>
      <sheetName val="ยุทศาสตร์ โครงการยั่งยืน310061"/>
      <sheetName val="6020บูรณาการต่อต้านการทุจร "/>
      <sheetName val="งบสพฐ"/>
      <sheetName val="งบประจำและงบกลยุทธ์"/>
      <sheetName val="มาตการ รวมงบบุคลากร"/>
      <sheetName val="3022ยุทธศาสตร์สร้างความเสมอภาค"/>
      <sheetName val="ระบบการควบคุมฯ"/>
      <sheetName val="Sheet7"/>
      <sheetName val="งบกลาง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</sheetNames>
    <definedNames>
      <definedName name="_Hlk231936231" refersTo="='ระบบการควบคุมฯ'!$B$13" sheetId="85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37">
          <cell r="I37">
            <v>0</v>
          </cell>
          <cell r="J37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381">
          <cell r="E381" t="str">
            <v>ทำสัญญญา  9 มค 66 ครบ 25 มีค 66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252">
          <cell r="E252" t="str">
            <v>ผูกพัน  ครบ 12 ก.พ.69</v>
          </cell>
        </row>
        <row r="283">
          <cell r="E283" t="str">
            <v>ผูกพันครบ  20 มีค 68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307">
          <cell r="C307">
            <v>4100751602</v>
          </cell>
          <cell r="D307" t="str">
            <v>ครบวันที่ 15 มค 69</v>
          </cell>
        </row>
        <row r="314">
          <cell r="C314" t="str">
            <v>4100569081 / 14 ม.ค.68</v>
          </cell>
          <cell r="E314" t="str">
            <v>ครบ 14 มีค 68</v>
          </cell>
        </row>
        <row r="315">
          <cell r="D315" t="str">
            <v>ครบ 13 ก.พ.68</v>
          </cell>
          <cell r="E315" t="str">
            <v>งวดที่ 1 158,895 บาท</v>
          </cell>
        </row>
        <row r="316">
          <cell r="D316" t="str">
            <v>ครบ 15 มี.ค.68</v>
          </cell>
          <cell r="E316" t="str">
            <v>งวดที่ 2 158,895 บาท</v>
          </cell>
        </row>
        <row r="317">
          <cell r="D317" t="str">
            <v>ครบ 14 เมย. 68</v>
          </cell>
          <cell r="E317" t="str">
            <v>งวดที่ 3 211,860 บาท</v>
          </cell>
        </row>
      </sheetData>
      <sheetData sheetId="75" refreshError="1"/>
      <sheetData sheetId="76" refreshError="1"/>
      <sheetData sheetId="77">
        <row r="187">
          <cell r="B187" t="str">
            <v>ค่าที่ดินและสิ่งก่อสร้าง 6911320</v>
          </cell>
        </row>
      </sheetData>
      <sheetData sheetId="78" refreshError="1"/>
      <sheetData sheetId="79" refreshError="1"/>
      <sheetData sheetId="80" refreshError="1"/>
      <sheetData sheetId="81">
        <row r="358">
          <cell r="B358" t="str">
            <v>กิจกรรมการสนับสนุนการศึกษาขั้นพื้นฐาน</v>
          </cell>
        </row>
      </sheetData>
      <sheetData sheetId="82">
        <row r="4">
          <cell r="A4" t="str">
            <v>ประจำเดือนสิงหาคม 2569</v>
          </cell>
        </row>
      </sheetData>
      <sheetData sheetId="83" refreshError="1"/>
      <sheetData sheetId="84" refreshError="1"/>
      <sheetData sheetId="85">
        <row r="4">
          <cell r="A4" t="str">
            <v>ประจำเดือน สิงหาคม 2569</v>
          </cell>
        </row>
        <row r="7">
          <cell r="A7" t="str">
            <v>ก</v>
          </cell>
          <cell r="B7" t="str">
            <v xml:space="preserve">แผนงานบุคลากรภาครัฐ </v>
          </cell>
          <cell r="C7" t="str">
            <v>20004 1400 0800</v>
          </cell>
        </row>
        <row r="8">
          <cell r="A8">
            <v>1</v>
          </cell>
          <cell r="B8" t="str">
            <v>ผลผลิตรายการค่าใช้จ่ายบุคลากรภาครัฐ ยกระดับคุณภาพการศึกษาและการเรียนรู้ตลอดชีวิต</v>
          </cell>
          <cell r="C8" t="str">
            <v>20004 1400 0800</v>
          </cell>
        </row>
        <row r="10">
          <cell r="A10">
            <v>1.1000000000000001</v>
          </cell>
          <cell r="B10" t="str">
            <v>กิจกรรมค่าใช้จ่ายบุคลากรภาครัฐของสำนักงานคณะกรรมการการศึกษาขั้นพื้นฐาน</v>
          </cell>
          <cell r="C10" t="str">
            <v>20004 69 79456 00000</v>
          </cell>
        </row>
        <row r="12">
          <cell r="B12" t="str">
            <v>งบบุคลากร ค่าจ้างชั่วคราว  6911130</v>
          </cell>
          <cell r="C12" t="str">
            <v>20004 14000800 1000000</v>
          </cell>
        </row>
        <row r="13">
          <cell r="B13" t="str">
            <v xml:space="preserve"> ค่าจ้างชั่วคราว จำนวน 26 อัตรา จำนวน 2 เดือน (มิถุนายน - กรกฎาคม 2569) 994,300 บาท</v>
          </cell>
          <cell r="C13" t="str">
            <v>ศธ 04002/ว9361 ลว. 4 มิ.ย. 69 ครั้งที่ 691</v>
          </cell>
          <cell r="F13">
            <v>1491500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1344611.06</v>
          </cell>
        </row>
        <row r="14">
          <cell r="C14" t="str">
            <v>ศธ 04002/ว13660 ลว. 6 ส.ค. 69 ครั้งที่ 830</v>
          </cell>
        </row>
        <row r="16">
          <cell r="A16" t="str">
            <v>1.1.1</v>
          </cell>
          <cell r="B16" t="str">
            <v>งบบุคลากร  6911150</v>
          </cell>
          <cell r="C16" t="str">
            <v>20004 14000800 1000000</v>
          </cell>
        </row>
        <row r="18">
          <cell r="A18" t="str">
            <v>1.1.1</v>
          </cell>
          <cell r="B18" t="str">
            <v>ค่าตอบแทนพนักงานราชการ 22 อัตรา  5 เดือน(ต.ค.68 - ก.พ 69) 2,895,000 บาท</v>
          </cell>
          <cell r="C18" t="str">
            <v>ศธ 04002/ว46528 ลว.14 ต.ค.68 ครั้งที่ 2</v>
          </cell>
          <cell r="F18">
            <v>6293000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729900</v>
          </cell>
          <cell r="L18">
            <v>5525677.5199999996</v>
          </cell>
        </row>
        <row r="19">
          <cell r="A19" t="str">
            <v>1.1.1.1</v>
          </cell>
          <cell r="B19" t="str">
            <v>ค่าตอบแทนพนักงานราชการ 22 อัตรา เงินเลื่อนค่าตอบแทนพนักงานราชการประจำปี จำนวน 5 เดือน (ตุลาคม 2568 -กุมภาพันธ์ 2569) 116,000 บาท</v>
          </cell>
          <cell r="C19" t="str">
            <v>ศธ 04002/ว50977 ลว. 22 ธ.ค.68 ครั้งที่ 172</v>
          </cell>
        </row>
        <row r="20">
          <cell r="A20" t="str">
            <v>1.1.1.2</v>
          </cell>
          <cell r="B20" t="str">
            <v xml:space="preserve">ค่าตอบแทนพนักงานราชการ 22 อัตรา 5 เดือน (มีค-กค 69) 2,965,000 บาท </v>
          </cell>
          <cell r="C20" t="str">
            <v>ศธ 04002/ว4964 ลว. 23 มีค 69 ครั้งที่ 386</v>
          </cell>
        </row>
        <row r="21">
          <cell r="A21" t="str">
            <v>1.1.1.3</v>
          </cell>
          <cell r="B21" t="str">
            <v xml:space="preserve">ค่าตอบแทนพนักงานราชการ 21 อัตรา  (ส.ค.-กย 69) 317,000 บาท </v>
          </cell>
          <cell r="C21" t="str">
            <v>ศธ 04002/ว13456 ลว. 4 ส.ค.69 ครั้งที่ 808</v>
          </cell>
        </row>
        <row r="23">
          <cell r="A23" t="str">
            <v>1.1.1.2</v>
          </cell>
          <cell r="B23" t="str">
            <v>งบประมาณชดเชยสำหรับพนักงานราชการที่ปฏิบัติงานในปัจจุบัน จำนวน 18 อัตรา   งบมาทั้งสิ้น 455580 บาท  2 รายการ</v>
          </cell>
          <cell r="C23" t="str">
            <v>ศธ 04002/ว40338 ลว. 15 กค 68 ครั้งที่ 691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 t="str">
            <v>1.1.1.3</v>
          </cell>
          <cell r="B24" t="str">
            <v xml:space="preserve">งบประมาณชดเชยสำหรับพนักงานราชการที่ลาออก </v>
          </cell>
          <cell r="C24" t="str">
            <v>ศธ 04002/ว40338 ลว. 15 กค 68 ครั้งที่ 691</v>
          </cell>
          <cell r="F24">
            <v>0</v>
          </cell>
        </row>
        <row r="27">
          <cell r="B27" t="str">
            <v xml:space="preserve"> งบดำเนินงาน 6911220</v>
          </cell>
          <cell r="C27" t="str">
            <v>20004 1420 0800 2000000</v>
          </cell>
        </row>
        <row r="29">
          <cell r="A29" t="str">
            <v>1.1.2</v>
          </cell>
          <cell r="B29" t="str">
            <v>เงินสมทบกองทุนประกันสังคมพนักงานราชการ 22 อัตรา (ต.ค.68 - ก.ย.69)/เงินสมทบกองทุนทดแทน 12 เดือน (มค 68 - ธค 69) 85,000+24,000(109,000 บาท)</v>
          </cell>
          <cell r="C29" t="str">
            <v>ศธ 04002/ว46528 ลว.14 ต.ค.68 ครั้งที่ 2</v>
          </cell>
          <cell r="F29">
            <v>220800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25845</v>
          </cell>
          <cell r="L29">
            <v>175121</v>
          </cell>
        </row>
        <row r="30">
          <cell r="A30" t="str">
            <v>1.1.2.1</v>
          </cell>
          <cell r="B30" t="str">
            <v>เงินสมทบกองทุนประกันสังคม จำนวน 2 เดือน  ( ม.ค.-กพ.69) 4,600</v>
          </cell>
          <cell r="C30" t="str">
            <v>ศธ 04002/ว658 ลว.16 มค 69 ครั้งที่ 227</v>
          </cell>
        </row>
        <row r="31">
          <cell r="A31" t="str">
            <v>1.1.2.2</v>
          </cell>
          <cell r="B31" t="str">
            <v>เงินสมทบกองทุนประกันสังคม จำนวน 5 เดือน  (มี.ค.69 - ก.ค. 2569) 100,000 บาท</v>
          </cell>
          <cell r="C31" t="str">
            <v>ศธ 04002/ว4964 ลว. 23 มีค 69 ครั้งที่ 386</v>
          </cell>
        </row>
        <row r="33">
          <cell r="A33" t="str">
            <v>1.1.2.3</v>
          </cell>
          <cell r="B33" t="str">
            <v>เงินสมทบกองทุนประกันสังคม ค่าจ้างชั่วคราว จำนวน 2 เดือน (มิถุนายน - กรกฎาคม 2569 และรายการเงินสมทบกองทุนเงินทดแทน จำนวน 7 เดือน (มิถุนายน - ธันวาคม 2569) 52800 บาท</v>
          </cell>
          <cell r="C33" t="str">
            <v>ศธ 04002/ว9361 ลว. 4 มิ.ย. 69 ครั้งที่ 691</v>
          </cell>
          <cell r="F33">
            <v>75600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63428</v>
          </cell>
        </row>
        <row r="34">
          <cell r="A34" t="str">
            <v>1.1.2.3.1</v>
          </cell>
          <cell r="B34" t="str">
            <v>เงินสมทบกองทุนประกันสังคม ค่าจ้างชั่วคราว จำนวน 1 เดือน (สิงหาคม 2569) 22800 บาท</v>
          </cell>
          <cell r="C34" t="str">
            <v>ศธ 04002/ว13660 ลว. 6 ส.ค. 69 ครั้งที่ 830</v>
          </cell>
        </row>
        <row r="37">
          <cell r="A37" t="str">
            <v>1.1.3</v>
          </cell>
          <cell r="B37" t="str">
            <v xml:space="preserve">ค่าเช่าบ้าน  (ตุลาคม  2568 - กพ. 2569) ครั้งที่ 1 741,200 บาท </v>
          </cell>
          <cell r="C37" t="str">
            <v>ศธ 04002/ว48512 ลว 11 พ.ย.2025 โอนครั้งที่ 65</v>
          </cell>
          <cell r="F37">
            <v>1486100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1030245.16</v>
          </cell>
          <cell r="L37">
            <v>439032.26</v>
          </cell>
        </row>
        <row r="38">
          <cell r="A38" t="str">
            <v>1.1.3.1</v>
          </cell>
          <cell r="B38" t="str">
            <v>ค่าเช่าบ้าน ครั้งที่ 2  ระยะเวลา  5 เดือน (มีนาคม - กรกฎาคม 2569) 744,900 บาท</v>
          </cell>
          <cell r="C38" t="str">
            <v>ศธ 04002/ว5379 ลว. 30 มี.ค. 69 ครั้งที่ 404</v>
          </cell>
        </row>
        <row r="39">
          <cell r="A39" t="str">
            <v>1.1.3.2</v>
          </cell>
          <cell r="B39" t="str">
            <v>ค่าเช่าบ้านครั้งที่ 3 (พค-กค 68) จำนวนเงิน 455,100 บาท</v>
          </cell>
          <cell r="C39" t="str">
            <v>ศธ 04002/ว1931 ลว. 8 พ.ค 68 ครั้งที่ 473</v>
          </cell>
        </row>
        <row r="42">
          <cell r="A42" t="str">
            <v>ข</v>
          </cell>
          <cell r="B42" t="str">
            <v xml:space="preserve">แผนงานยุทธศาสตร์พัฒนาคุณภาพการศึกษาและการเรียนรู้ </v>
          </cell>
          <cell r="C42" t="str">
            <v>20004 3300</v>
          </cell>
        </row>
        <row r="46">
          <cell r="B46" t="str">
            <v>ครุภัณฑ์ 6911310</v>
          </cell>
        </row>
        <row r="47">
          <cell r="B47" t="str">
            <v>สิ่งก่อสร้าง 6911320</v>
          </cell>
        </row>
        <row r="48">
          <cell r="B48" t="str">
            <v>โครงการพัฒนาหลักสูตรกระบวนการเรียนการสอน การวัดและประเมินผล</v>
          </cell>
          <cell r="C48" t="str">
            <v>20004 3320 3300 2000000</v>
          </cell>
        </row>
        <row r="51">
          <cell r="A51">
            <v>1.1000000000000001</v>
          </cell>
          <cell r="B51" t="str">
            <v>กิจกรรมการส่งเสริมและพัฒนาระบบการประกันคุณภาพภายในสถานศึกษา</v>
          </cell>
          <cell r="C51" t="str">
            <v>20004 69 00015 00000</v>
          </cell>
        </row>
        <row r="52">
          <cell r="B52" t="str">
            <v>งบดำเนินงาน   69112xx</v>
          </cell>
          <cell r="C52" t="str">
            <v>20004 3320 3300 2000000</v>
          </cell>
        </row>
        <row r="53">
          <cell r="A53" t="str">
            <v>1.1.1</v>
          </cell>
          <cell r="B53" t="str">
            <v>สนับสนุนการคัดเลือกสถานศึกษาเพื่อรับรางวัล IQA AWARD ประจำปีการศึกษา 2568</v>
          </cell>
          <cell r="C53" t="str">
            <v>ศธ 04002/ว7915  ลว. 11 พ.ค. 69 โอนครั้งที่ 526</v>
          </cell>
          <cell r="F53">
            <v>4000</v>
          </cell>
          <cell r="G53">
            <v>0</v>
          </cell>
          <cell r="H53">
            <v>0</v>
          </cell>
          <cell r="K53">
            <v>0</v>
          </cell>
          <cell r="L53">
            <v>0</v>
          </cell>
        </row>
        <row r="57">
          <cell r="A57">
            <v>1.2</v>
          </cell>
          <cell r="B57" t="str">
            <v>กิจกรรมการยกระดับผลการทดสอบทางการศึกษาระดับชาติที่สอดคล้องกับบริบทพื้นที่</v>
          </cell>
          <cell r="C57" t="str">
            <v>20004 69 00040 00000</v>
          </cell>
        </row>
        <row r="58">
          <cell r="B58" t="str">
            <v>งบดำเนินงาน   69112xx</v>
          </cell>
          <cell r="C58" t="str">
            <v>20004 3320 3300 2000000</v>
          </cell>
        </row>
        <row r="59">
          <cell r="A59" t="str">
            <v>1.2.1</v>
          </cell>
          <cell r="B59" t="str">
            <v>ค่าใช้จ่ายในการดำเนินโครงการการประเมินความสามารถด้านการอ่านของผู้เรียน (RT) ชั้นประถมศึกษาปีที่ 1 ปีการศึกษา 2568 จำนวนเงิน 15,540.00 บาท และค่าใช้จ่ายในการดำเนินโครงการการประเมินคุณภาพผู้เรียน (NT) ชั้นประถมศึกษาปีที่ 3 ปีการศึกษา 2568 สำหรับโรงเรียนตามโครงการพระราชดำริ สมเด็จพระกนิษฐาธิราชเจ้า กรมสมเด็จพระเทพรัตนราชสุดาฯ สยามบรมราชกุมารี โรงเรียนกองทุนการศึกษาและโรงเรียนทั่วไป จำนวน 14,660 บาท</v>
          </cell>
          <cell r="C59" t="str">
            <v>ศธ 04002/ว777  ลว. 19 มค 69 โอนครั้งที่ 230 จำนวนเงิน 30,200 บาท</v>
          </cell>
          <cell r="F59">
            <v>30200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30147.68</v>
          </cell>
          <cell r="L59">
            <v>0</v>
          </cell>
        </row>
        <row r="60">
          <cell r="A60" t="str">
            <v>1.2.2</v>
          </cell>
          <cell r="B60" t="str">
            <v xml:space="preserve">ค่าใช้จ่ายในการดำเนินการคัดเลือกนักเรียนและสถานศึกษาเพื่อรับรางวัลพระราชทาน ระดับการศึกษาขั้นพื้นฐาน ประจำปีการศึกษา 2569 (ระดับสำนักงานเขตพื้นที่การศึกษา)  </v>
          </cell>
          <cell r="C60" t="str">
            <v>ศธ 04002/ว13341 ลว. 3 ส.ค 69 โอนครั้งที่ 800</v>
          </cell>
          <cell r="F60">
            <v>5000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 t="str">
            <v>1.2.3</v>
          </cell>
          <cell r="B61" t="str">
            <v xml:space="preserve">ค่าใช้จ่ายในการเดินทางเข้าร่วมการประชุมเชิงปฏิบัติการพัฒนาศักยภาพศึกษานิเทศก์ด้านการประเมินการเรียนรู้และการประกันคุณภาพภายในสถานศึกษาโดยการประยุกต์ใช้ปัญญาประดิษฐ์ ระหว่างวันที่ 23 – 26 สิงหาคม 2569 ณ โรงแรมริเวอร์ไซด์ กรุงเทพหานคร  </v>
          </cell>
          <cell r="C61" t="str">
            <v>ศธ 04002/ว13562 ลว. 3 ส.ค 69 โอนครั้งที่ 822</v>
          </cell>
          <cell r="F61">
            <v>800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6">
          <cell r="A66">
            <v>1.3</v>
          </cell>
          <cell r="B66" t="str">
            <v>กิจกรรมการขับเคลื่อนการจัดการเรียนรู้วิทยาการคำนวณและการออกแบบเทคโนโลยี</v>
          </cell>
          <cell r="C66" t="str">
            <v>20004 69 00075 00000</v>
          </cell>
        </row>
        <row r="67">
          <cell r="B67" t="str">
            <v>งบดำเนินงาน   6911200</v>
          </cell>
          <cell r="C67" t="str">
            <v>20004 3320 3300 2000000</v>
          </cell>
        </row>
        <row r="68">
          <cell r="A68" t="str">
            <v>1.3.1</v>
          </cell>
        </row>
        <row r="69">
          <cell r="A69" t="str">
            <v>1.3.2</v>
          </cell>
          <cell r="B69" t="str">
            <v>ค่าใช้จ่ายในการดำเนินโครงการประเมินความสามารถด้านการอ่านของผู้เรียน (RT) ชั้นประถมศึกษาปีที่ 1 ปีการศึกษา 2566  จำนวนเงิน 18,440.-บาท  (หนึ่งหมื่นแปดพันสี่ร้อยสี่สิบบาทถ้วน)    ให้กลุ่มนิเทศติดตามและประเมินผลการจัดการศึกษา และตามบันทึกกลุ่มนโยบายและแผน(ที่ ศธ 04087/128 ลงวันที่ 17 มกราคม 2567) แจ้งการจัดสรรงบประมาณ เป็นค่าใช้จ่ายดำเนินโครงการประเมินคุณภาพผู้เรียน (NT) ชั้นประถมศึกษาปีที่ 3 ปีการศึกษา 2566 สำหรับโรงเรียนตามโครงการพระราชดำริสมเด็จพระกนิษฐาธิราชเจ้า กรมสมเด็จพระเทพรัตนราชสุดาฯ สยามบรมราชกุมารีและโรงเรียนทั่วไป จำนวนเงิน 18,640.-บาท  (หนึ่งหมื่นแปดพันหกร้อยสี่สิบบาทถ้วน) ให้กลุ่มนิเทศ</v>
          </cell>
          <cell r="C69" t="str">
            <v>ศธ 04002/ว2439 ลว. 17 มค 67 โอนครั้งที่ 139</v>
          </cell>
        </row>
        <row r="70">
          <cell r="A70" t="str">
            <v>1.1.3</v>
          </cell>
          <cell r="B70" t="str">
            <v>ค่าใช้จ่ายในการสนับสนุนการขับเคลื่อนการยกระดับคุณภาพการเสริมสร้างสมรรถนะผู้เรียนตามแนวทางการประเมินนานาชาติ (PISA)</v>
          </cell>
          <cell r="C70" t="str">
            <v>ศธ 04002/ว3556  ลว. 15 สค 67 โอนครั้งที่ 324</v>
          </cell>
        </row>
        <row r="73">
          <cell r="A73">
            <v>1.4</v>
          </cell>
          <cell r="B73" t="str">
            <v>กิจกรรมการพัฒนาระบบธนาคารหน่วยกิต และผลคะแนนการเรียนเฉลี่ยสะสม</v>
          </cell>
          <cell r="C73" t="str">
            <v>20004 69 00088 00000</v>
          </cell>
        </row>
        <row r="74">
          <cell r="B74" t="str">
            <v>งบรายจ่ายอื่น   6911500</v>
          </cell>
        </row>
        <row r="75">
          <cell r="A75" t="str">
            <v>1.4.1</v>
          </cell>
          <cell r="B75" t="str">
            <v xml:space="preserve">ค่าใช้จ่ายในการนิเทศ กำกับ ติดตามการจัดการเรียนรู้วิทยาการคำนวณและการออกแบบเทคโนโลยี (CODING) </v>
          </cell>
          <cell r="C75" t="str">
            <v>ศธ 04002/ว2345 ลว.11 มิย 67 โอนครั้งที่ 118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A77">
            <v>1.5</v>
          </cell>
          <cell r="B77" t="str">
            <v>กิจกรรมส่งเสริมและพัฒนาศักยภาพตามพหุปัญญาระดับการศึกษาขั้นพื้นฐาน</v>
          </cell>
          <cell r="C77" t="str">
            <v>20004 69 00107 00000</v>
          </cell>
        </row>
        <row r="78">
          <cell r="B78" t="str">
            <v>งบรายจ่ายอื่น   6911500</v>
          </cell>
          <cell r="C78" t="str">
            <v>20004 31003100 5000007</v>
          </cell>
        </row>
        <row r="79">
          <cell r="A79" t="str">
            <v>1.4.1</v>
          </cell>
          <cell r="B79" t="str">
            <v xml:space="preserve">ค่าใช้จ่ายในการประชุมเชิงปฏิบัติการพัฒนาศักยภาพศึกษานิเทศก์พร้อมรับการประเมิน PISA 2025 ระหว่างวันที่ 1- 4 กันยายน  2566 ณ โรงแรมเอวาน่า เขตบางนา กรุงเทพมหานคร </v>
          </cell>
          <cell r="C79" t="str">
            <v>ศธ 04002/ว2988  ลว. 20 ก.ค. 66 โอนครั้งที่ 688 งบ 10800 บาท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A80" t="str">
            <v>1.4.2</v>
          </cell>
          <cell r="B80" t="str">
            <v xml:space="preserve">ค่าใช้จ่ายดำเนินงานโครงการยกระดับสมรรถนะความฉลาดรู้ของผู้เรียนตามกรอบการประเมิน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สู่การเพิ่มขีดความสามารถการแข่งขันในศตวรรษที่ 21 </v>
          </cell>
          <cell r="C80" t="str">
            <v xml:space="preserve">ศธ 04002/ว3528  ลว. 22 ส.ค. 66 โอนครั้งที่ 797 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A82">
            <v>1.6</v>
          </cell>
          <cell r="B82" t="str">
            <v>กิจกรรมการขับเคลื่อนการจัดการเรียนรู้สตีมศึกษา</v>
          </cell>
          <cell r="C82" t="str">
            <v>20004 68 00155 00000</v>
          </cell>
        </row>
        <row r="83">
          <cell r="B83" t="str">
            <v>งบดำเนินงาน   69112xx</v>
          </cell>
          <cell r="C83" t="str">
            <v>20004 3320 3300 2000000</v>
          </cell>
        </row>
        <row r="84">
          <cell r="A84" t="str">
            <v>1.6.1</v>
          </cell>
          <cell r="B84" t="str">
            <v>ค่าใช้จ่ายในการเดินทางเข้าร่วมประชุมเชิงปฏิบัติการฝึกอบรมและพัฒนาศักยภาพครูผู้สอนในประเทศไทยในการจัดการเรียนรู้สตีมศึกษาที่ส่งเสริมและพัฒนาผู้เรียนตามความถนัดและความสนใจ ระหว่างวันที่ 15 – 18 พฤศจิกายน 2567  ณ โรงแรมรอแยล เบญจา กรุงเทพมหานคร</v>
          </cell>
          <cell r="C84" t="str">
            <v>ศธ 04002/ว5614 ลว.18 พย 67 โอนครั้งที่ 67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 t="str">
            <v>1.6.2</v>
          </cell>
          <cell r="B85" t="str">
            <v xml:space="preserve">ค่าใช้จ่ายในการเดินทางเข้าร่วมประชุมเชิงปฏิบัติการส่งเสริมและพัฒนาผู้เรียนตามพหุปัญญาด้วยกระบวนการเรียนรู้สตีมศึกษาสู่ทักษะการเรียนรู้ในศตวรรษที่ 21 ระหว่างวันที่ 6 – 8 สิงหาคม 2568  ณ โรงแรมรอแยล เบญจา กรุงเทพมหานคร  </v>
          </cell>
          <cell r="C85" t="str">
            <v>ศธ 04002/ว41875 ลว.1 ส.ค 68 โอนครั้งที่ 791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7">
          <cell r="A87" t="str">
            <v>1.6.3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A89">
            <v>1.7</v>
          </cell>
          <cell r="B89" t="str">
            <v>กิจกรรมการยกระดับสมรรถนะความฉลาดรู้ของผู้เรียนตามกรอบการประเมิน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สู่การเพิ่มขีดความสามารถการแข่งขันของประเทศ</v>
          </cell>
          <cell r="C89" t="str">
            <v>20004 68 00156 00000</v>
          </cell>
        </row>
        <row r="90">
          <cell r="B90" t="str">
            <v>งบรายจ่ายอื่น   6911500</v>
          </cell>
          <cell r="C90" t="str">
            <v>20004 31003170 5000012</v>
          </cell>
        </row>
        <row r="91">
          <cell r="A91" t="str">
            <v>1.6.1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3">
          <cell r="A93">
            <v>2</v>
          </cell>
          <cell r="B93" t="str">
            <v>โครงการพัฒนาสมรรถนะครูและบุคลากรทางการศึกษาเพื่อความเป็นเลิศ</v>
          </cell>
          <cell r="C93" t="str">
            <v>20004 3320 4700</v>
          </cell>
        </row>
        <row r="94">
          <cell r="B94" t="str">
            <v>งบดำเนินงาน   69112xx</v>
          </cell>
          <cell r="C94" t="str">
            <v>20004 3320 4700 2000000</v>
          </cell>
        </row>
        <row r="95">
          <cell r="B95" t="str">
            <v xml:space="preserve">กิจกรรมพัฒนาสมรรถนะครูและบุคลากรทางการศึกษาเพื่อความเป็นเลิศ </v>
          </cell>
          <cell r="C95" t="str">
            <v>20004 69 00140 00000</v>
          </cell>
        </row>
        <row r="96">
          <cell r="B96" t="str">
            <v>งบดำเนินงาน   69112xx</v>
          </cell>
          <cell r="C96" t="str">
            <v>20004 3320 4700 2000000</v>
          </cell>
        </row>
        <row r="97">
          <cell r="A97" t="str">
            <v>2.1.1</v>
          </cell>
          <cell r="B97" t="str">
            <v xml:space="preserve">ค่าใช้จ่ายในการเดินทางไปราชการของวิทยากรพี่เลี้ยง พัฒนาข้าราชการครูและบุคลากรทางการศึกษาก่อนแต่งตั้งให้ดำรงตำแหน่งผู้บริหารสถานศึกษา ในสังกัดสำนักงานคณะกรรมการการศึกษาขั้นพื้นฐาน ประจำปีงบประมาณ พ.ศ. 2569 ระยะที่ 2 และระยะที่ 3       ระหว่างวันที่ 9 – 15 พฤศจิกายน 2568 ณ โรงแรมเอวาน่า กรุงเทพ โฮเทล แอนด์ คอนเวนชั่น เซ็นเตอร์ กรุงเทพมหานคร และโรงแรมอิงธาร รีสอร์ท จังหวัดนครนายก   </v>
          </cell>
          <cell r="C97" t="str">
            <v>ศธ 04002/ว49618 ลว. 27 พ.ย. 68 โอนครั้งที่ 114</v>
          </cell>
          <cell r="F97">
            <v>5000</v>
          </cell>
          <cell r="G97">
            <v>0</v>
          </cell>
          <cell r="H97">
            <v>0</v>
          </cell>
          <cell r="K97">
            <v>0</v>
          </cell>
          <cell r="L97">
            <v>0</v>
          </cell>
        </row>
        <row r="98">
          <cell r="A98" t="str">
            <v>2.1.2</v>
          </cell>
          <cell r="B98" t="str">
            <v xml:space="preserve">ค่าใช้จ่ายในการเดินทางไปราชการของนางสาวนิภา ศิริขจร รองผอ.ร.ร.วัดอัยยิการาม และนางสาวศิริกาญจน์ เย็นเสมอ รองผอ.ร.ร.วัดเขียนเขต เข้าร่วมการพัฒนาข้าราชการครูและบุคลากรทางการศึกษา ก่อนแต่งตั้งให้ดำรงตำแหน่งผู้บริหารสถานศึกษา ในสังกัดสพฐ. ประจำปีงบประมาณ พ.ศ. 2569 ระยะที่ 1 ระหว่างวันที่ 9 – 15 พฤศจิกายน 2568 ณ โรงแรมเอวาน่า กรุงเทพ โฮเทล แอนด์ คอนเวนชั่น เซ็นเตอร์ จังหวัดกรุงเทพมหานคร และโรงแรมอิงธารรีสอร์ท จังหวัดนครนายก  </v>
          </cell>
          <cell r="C98" t="str">
            <v>ศธ 04002/ว50033 ลว. 4 ธ.ค. 68 โอนครั้งที่ 131</v>
          </cell>
          <cell r="F98">
            <v>3000</v>
          </cell>
          <cell r="G98">
            <v>0</v>
          </cell>
          <cell r="H98">
            <v>0</v>
          </cell>
          <cell r="K98">
            <v>0</v>
          </cell>
          <cell r="L98">
            <v>1600</v>
          </cell>
        </row>
        <row r="99">
          <cell r="A99" t="str">
            <v>2.1.3</v>
          </cell>
          <cell r="C99" t="str">
            <v>ที่ ศธ 04002/ว3378 ลว.26 ก.พ. 69 ครั้งที่ 337</v>
          </cell>
          <cell r="D99">
            <v>9000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800</v>
          </cell>
        </row>
        <row r="100">
          <cell r="A100" t="str">
            <v>2.1.4</v>
          </cell>
          <cell r="B100" t="str">
            <v xml:space="preserve">1. ค่าใช้จ่ายในการเดินทางสำหรับผู้เข้าร่วมโครงการพัฒนาข้าราชการครูและ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 รุ่นที่ 3 ระหว่างวันที่ 9 – 13  พฤษภาคม  2569 ณ โรงแรมบางกอก พาเลส กรุงเทพมหานคร จำนวนเงิน 1,000.-บาท (หนึ่งพันบาทถ้วน)
2. ค่าใช้จ่ายในการเดินทางไปราชการสำหรับวิทยากรพี่เลี้ยง โครงการพัฒนาข้าราชการครูและ    
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รุ่นที่ 3 ในระยะที่ 2 และระยะที่ 3  ระหว่างวันที่ 18 – 31 พฤษภาคม 2569  ณ โรงแรมบางกอก พาเลส กรุงเทพมหานคร จำนวนเงิน 8,000.-บาท
</v>
          </cell>
          <cell r="C100" t="str">
            <v>ศธ 04002/ว8698  ลว.25 พ.ค. 68 ครั้งที่ 577</v>
          </cell>
          <cell r="F100">
            <v>9000</v>
          </cell>
          <cell r="G100">
            <v>0</v>
          </cell>
          <cell r="H100">
            <v>0</v>
          </cell>
          <cell r="K100">
            <v>0</v>
          </cell>
          <cell r="L100">
            <v>0</v>
          </cell>
        </row>
        <row r="101">
          <cell r="A101" t="str">
            <v>2.1.1.1</v>
          </cell>
          <cell r="B101" t="str">
            <v xml:space="preserve">ค่าใช้จ่ายในการเดินทางเข้าร่วมโครงการพัฒนาผู้อำนวยการกลุ่มพัฒนาครูและบุคลากรทางการศึกษาของสำนักงานเขตพื้นที่การศึกษา ประจำปีงบประมาณ พ.ศ. 2569 ระหว่างวันที่ 24 - 27 พฤษภาคม  2569 ณ โรงแรมรอยัล ซิตี้กรุงเทพมหานคร                                   </v>
          </cell>
          <cell r="C101" t="str">
            <v>ศธ 04002/ว9340  ลว.4 มิ.ย. 69 ครั้งที่ 608</v>
          </cell>
          <cell r="F101">
            <v>1000</v>
          </cell>
          <cell r="G101">
            <v>0</v>
          </cell>
          <cell r="H101">
            <v>0</v>
          </cell>
          <cell r="K101">
            <v>880</v>
          </cell>
          <cell r="L101">
            <v>0</v>
          </cell>
        </row>
        <row r="102">
          <cell r="A102" t="str">
            <v>2.1.1.1</v>
          </cell>
          <cell r="B102" t="str">
            <v>ค่าใช้จ่ายในการเดินทางเข้าร่วมการอบรมเชิงปฏิบัติการเลขคณิตคิดเร็วด้วยเวทคณิต ระหว่างวันที่ 19 - 21 กรกฎาคม 2569 ณ โรงแรมเดอะ เล็คกาซี่ จังหวัดนนทบุรี</v>
          </cell>
          <cell r="C102" t="str">
            <v>ศธ 04002/ว13217  ลว. 31ก.ค. 69 ครั้งที่ 791</v>
          </cell>
          <cell r="F102">
            <v>800</v>
          </cell>
          <cell r="G102">
            <v>0</v>
          </cell>
          <cell r="H102">
            <v>0</v>
          </cell>
          <cell r="K102">
            <v>0</v>
          </cell>
          <cell r="L102">
            <v>0</v>
          </cell>
        </row>
        <row r="103">
          <cell r="A103">
            <v>2.2000000000000002</v>
          </cell>
          <cell r="B103" t="str">
            <v>กิจกรรมส่งเสริมโอลิมปิกวิชาการสู่ความเป็นเลิศ</v>
          </cell>
          <cell r="C103" t="str">
            <v>20004 69 00141 00000</v>
          </cell>
        </row>
        <row r="104">
          <cell r="B104" t="str">
            <v>งบดำเนินงาน   69112xx</v>
          </cell>
          <cell r="C104" t="str">
            <v>20004 3320 4700 2000000</v>
          </cell>
        </row>
        <row r="105">
          <cell r="B105" t="str">
            <v>เป็นค่าใช้จ่ายในการเดินทางของคณะทำงานและผู้เข้าร่วมการอบรมเชิงปฏิบัติการขั้นเฉพาะทางสำหรับผู้นำเครือข่ายท้องถิ่น (Local Network ; LN) และวิทยากรเครือข่ายท้องถิ่น (Local Trainer ; LT) ระดับปฐมวัย จำนวน 2 คน  จำนวน 2,000.-บาท ระดับประถมศึกษา 2 คน จำนวน 2,000 บาท</v>
          </cell>
          <cell r="C105" t="str">
            <v>ที่ ศธ 04002/ว6767 ลว. 24 เม.ย. 69 ครั้งที่ 457</v>
          </cell>
          <cell r="F105">
            <v>4000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1500</v>
          </cell>
          <cell r="L105">
            <v>1500</v>
          </cell>
        </row>
        <row r="107">
          <cell r="A107">
            <v>2.2999999999999998</v>
          </cell>
          <cell r="B107" t="str">
            <v>กิจกรรมยกระดับสมรรถนะทางด้านภาษาอังกฤษ</v>
          </cell>
          <cell r="C107" t="str">
            <v>20004 68 00142 00000</v>
          </cell>
        </row>
        <row r="108">
          <cell r="B108" t="str">
            <v>งบดำเนินงาน   69112xx</v>
          </cell>
          <cell r="C108" t="str">
            <v>20004 3320 4700 2000000</v>
          </cell>
        </row>
        <row r="109">
          <cell r="A109" t="str">
            <v>2.3.1</v>
          </cell>
          <cell r="B109" t="str">
            <v xml:space="preserve">ค่าใช้จ่ายในการเดินทางเข้าร่วมโครงการพัฒนาผู้อำนวยการกลุ่มพัฒนาครูและบุคลากรทางการศึกษา  ระหว่างวันที่ 4 - 6 มิถุนายน 2568 ณ โรงแรมริเวอร์ไซด์ กรุงเทพมหานคร      </v>
          </cell>
          <cell r="C109" t="str">
            <v>ศธ 04002/ว2600 ลว.12 มิ.ย. 68 ครั้งที่ 582</v>
          </cell>
          <cell r="F109">
            <v>0</v>
          </cell>
          <cell r="G109">
            <v>0</v>
          </cell>
          <cell r="H109">
            <v>0</v>
          </cell>
          <cell r="K109">
            <v>0</v>
          </cell>
          <cell r="L109">
            <v>0</v>
          </cell>
        </row>
        <row r="111">
          <cell r="A111">
            <v>2.4</v>
          </cell>
          <cell r="B111" t="str">
            <v xml:space="preserve">กิจกรรมพัฒนาครูเพื่อการจัดการเรียนรู้สู่ฐานสมรรถนะ  </v>
          </cell>
          <cell r="C111" t="str">
            <v>20004 69 00140 00000</v>
          </cell>
        </row>
        <row r="112">
          <cell r="B112" t="str">
            <v>งบดำเนินงาน   69112xx</v>
          </cell>
          <cell r="C112" t="str">
            <v>20004 3320 4700 2000000</v>
          </cell>
        </row>
        <row r="115">
          <cell r="A115">
            <v>3</v>
          </cell>
          <cell r="B115" t="str">
            <v>โครงการขับเคลื่อนการพัฒนาการศึกษาที่ยั่งยืน</v>
          </cell>
          <cell r="C115" t="str">
            <v>20004 3320 6300 2000000</v>
          </cell>
        </row>
        <row r="116">
          <cell r="B116" t="str">
            <v xml:space="preserve"> งบดำเนินงาน 69112xx</v>
          </cell>
        </row>
        <row r="119">
          <cell r="B119" t="str">
            <v>งบรายจ่ายอื่น   6911500</v>
          </cell>
        </row>
        <row r="121">
          <cell r="A121">
            <v>3.1</v>
          </cell>
          <cell r="B121" t="str">
            <v>กิจกรรมสร้างจิตสึกในการพัฒนาคุณภาพชีวิตที่เป็นมิตรต่อสิ่งแวดล้อม</v>
          </cell>
          <cell r="C121" t="str">
            <v>20004 69 00037 00000</v>
          </cell>
        </row>
        <row r="122">
          <cell r="B122" t="str">
            <v>งบดำเนินงาน 69112xx</v>
          </cell>
          <cell r="C122" t="str">
            <v xml:space="preserve">20004 3320 6300 2000000 </v>
          </cell>
        </row>
        <row r="123">
          <cell r="A123" t="str">
            <v>3.1.1</v>
          </cell>
          <cell r="B123" t="str">
            <v xml:space="preserve">ค่าใช้จ่ายในการเดินทางเข้าร่วมการอบรมเชิงปฏิบัติการขับเคลื่อนสิ่งแวดล้อมศึกษาและโครงการอนุรักษ์พันธุกรรมพืชอันเนื่องมาจากพระราชดำริ สมเด็จพระเทพรัตนราชสุดาฯ สยามบรมราชกุมารี  ระหว่างวันที่ 9 – 11 สิงหาคม 2569 ณ โรงแรมเอวาน่า  กรุงเทพมหานคร </v>
          </cell>
          <cell r="C123" t="str">
            <v>ศธ 04002/ว13902 ลว. 10 ส.ค 69 โอนครั้งที่ 845</v>
          </cell>
          <cell r="F123">
            <v>1000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A124">
            <v>3.2</v>
          </cell>
          <cell r="B124" t="str">
            <v xml:space="preserve">กิจกรรมสานความร่วมมือภาคีเครือข่ายด้านการจัดการศึกษา </v>
          </cell>
          <cell r="C124" t="str">
            <v>20004 69 00078 00000</v>
          </cell>
        </row>
        <row r="125">
          <cell r="A125">
            <v>1</v>
          </cell>
          <cell r="B125" t="str">
            <v>งบรายจ่ายอื่น   6911500</v>
          </cell>
        </row>
        <row r="127">
          <cell r="A127" t="str">
            <v>3.1.1.1</v>
          </cell>
          <cell r="B127" t="str">
            <v xml:space="preserve">ค่าใช้จ่ายในการเดินทางเข้าร่วมการอบรมเชิงปฏิบัติการส่งเสริมและพัฒนาการจัดการเรียนรู้เพื่อสิ่งแวดล้อมที่ยั่งยืน ตามหลักเศรษฐกิจหมุนเวียน รุ่นที่ 1 ระหว่างวันที่ 24 – 28 เมษายน 2566 ณ โรงแรมเดอะ ลอฟท์ รีสอร์ท กรุงเทพมหานคร </v>
          </cell>
          <cell r="C127" t="str">
            <v>ศธ 04002/ว1915 ลว.  11 พค 66 โอนครั้งที่ 515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A128" t="str">
            <v>3.1.1</v>
          </cell>
          <cell r="B128" t="str">
            <v>ค่าใช้จ่ายในการเดินทางเข้าร่วมพิธีมอบเกียรติบัตรให้กับครูผู้เป็นบุคคลที่มีความกล้าหาญ ปกป้องนักเรียนให้พ้นจากอันตราย 29 พย 66 ณ อาคารราชวัลลภ ห้องประชุมจันทรเกษม ชั้น 1</v>
          </cell>
          <cell r="C128" t="str">
            <v xml:space="preserve">ศธ 04002/ว5680 ลว.  27 ธค  66 โอนครั้งที่ 110 </v>
          </cell>
        </row>
        <row r="129">
          <cell r="A129" t="str">
            <v>3.1.2</v>
          </cell>
          <cell r="B129" t="str">
            <v xml:space="preserve">ค่าใช้จ่ายในการจัดอบรมหลักสูตรผู้นำด้านเทคโนโลยี  เพื่อการศึกษา (ICT Talent) ภาครัฐ รุ่นที่ 5 ระหว่างวันที่ 30 – 31 สิงหาคม 2567  ณ สถานีโทรทัศน์การศึกษาขั้นพื้นฐาน OBEC Channel อาคาร สพฐ. 1 </v>
          </cell>
          <cell r="C129" t="str">
            <v>ศธ 04002/ว3488 ลว.  9 สค 67 โอนครั้งที่ 297</v>
          </cell>
        </row>
        <row r="130">
          <cell r="A130">
            <v>3.3</v>
          </cell>
          <cell r="B130" t="str">
            <v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v>
          </cell>
          <cell r="C130" t="str">
            <v>20004 69 00085 00000</v>
          </cell>
        </row>
        <row r="131">
          <cell r="A131" t="str">
            <v>3.3.1</v>
          </cell>
          <cell r="B131" t="str">
            <v>งบดำเนินงาน   6911xx</v>
          </cell>
          <cell r="C131" t="str">
            <v>20004 3320 6300 2000000</v>
          </cell>
        </row>
        <row r="132">
          <cell r="A132" t="str">
            <v>3.3.1.1</v>
          </cell>
          <cell r="B132" t="str">
            <v xml:space="preserve">ค่าใช้จ่ายในการดำเนินงานโครงการขับเคลื่อนนโยบายการแก้ปัญหาเด็กที่อยู่นอกระบบการศึกษา เด็กตกหล่นและเด็กออกกลางคันให้เข้าสู่ระบบการศึกษา </v>
          </cell>
          <cell r="C132" t="str">
            <v>ศธ 04002/ว7448 ลว. 5 พ.ค. 69 โอนครั้งที่ 495</v>
          </cell>
          <cell r="D132">
            <v>6600</v>
          </cell>
          <cell r="G132">
            <v>0</v>
          </cell>
          <cell r="H132">
            <v>0</v>
          </cell>
          <cell r="K132">
            <v>3840</v>
          </cell>
          <cell r="L132">
            <v>0</v>
          </cell>
        </row>
        <row r="133">
          <cell r="A133" t="str">
            <v>3.3.1.2</v>
          </cell>
          <cell r="B133" t="str">
            <v>เพื่อสนับสนุนการดำเนินงานของสำนักงานเขตพื้นที่การศึกษาที่จัดส่งผลงานนวัตกรรมการลดอัตราการออกกลางคันของผู้เรียน</v>
          </cell>
          <cell r="C133" t="str">
            <v>ศธ 04002/ว41937 ลว.  4 ส.ค. 68 โอนครั้งที่ 814</v>
          </cell>
          <cell r="G133">
            <v>0</v>
          </cell>
          <cell r="H133">
            <v>0</v>
          </cell>
          <cell r="K133">
            <v>0</v>
          </cell>
          <cell r="L133">
            <v>0</v>
          </cell>
        </row>
        <row r="138">
          <cell r="A138">
            <v>3.4</v>
          </cell>
          <cell r="B138" t="str">
            <v>กิจกรรมการยกระดับคุณภาพด้านวิทยาศาสตร์ศึกษาเพื่อความเป็นเลิศ</v>
          </cell>
          <cell r="C138" t="str">
            <v>20004 69 00093 00000</v>
          </cell>
        </row>
        <row r="139">
          <cell r="A139" t="str">
            <v>3.4.1</v>
          </cell>
          <cell r="B139" t="str">
            <v>งบดำเนินงาน   69112xx</v>
          </cell>
          <cell r="C139" t="str">
            <v>20004 3320 6300 2000000</v>
          </cell>
        </row>
        <row r="140">
          <cell r="A140" t="str">
            <v>3.4.1.1</v>
          </cell>
          <cell r="B140" t="str">
            <v xml:space="preserve">ค่าใช้จ่ายในการดำเนินงานของโรงเรียนในโครงการวิทยาศาสตร์พลังสิบ ระดับประถมศึกษา จำนวนเงิน 10,000.-บาท </v>
          </cell>
          <cell r="C140" t="str">
            <v>ศธ 04002/ว48288 ลว.  7 พย 68 โอนครั้งที่ 61</v>
          </cell>
          <cell r="F140">
            <v>10000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10000</v>
          </cell>
        </row>
        <row r="141">
          <cell r="A141" t="str">
            <v>3.4.1.2</v>
          </cell>
          <cell r="B141" t="str">
            <v>ค่าใช้จ่ายในการดำเนินงานของโรงเรียนเครือข่ายโครงการวิทยาศาสตร์ศึกษาพลังสิบ ระดับประถมศึกษา 10โรงเรียน โรงเรียนละ 3,000.-บาท</v>
          </cell>
          <cell r="C141" t="str">
            <v>ที่ ศธ 04002/ว7495 ลว. 5 พ.ค. 69 ครั้ง 487</v>
          </cell>
          <cell r="F141">
            <v>30000</v>
          </cell>
          <cell r="G141">
            <v>0</v>
          </cell>
          <cell r="H141">
            <v>0</v>
          </cell>
          <cell r="K141">
            <v>0</v>
          </cell>
          <cell r="L141">
            <v>24000</v>
          </cell>
        </row>
        <row r="142">
          <cell r="A142" t="str">
            <v>3.4.1.3</v>
          </cell>
          <cell r="B142" t="str">
            <v xml:space="preserve">ค่าใช้จ่ายสำหรับศูนย์วิทยาศาสตร์พลังสิบ ระดับประถมศึกษา       </v>
          </cell>
          <cell r="C142" t="str">
            <v>ที่ ศธ 04002/ว8780 ลว. 25 พ.ค. 69  ครั้งที่ 580</v>
          </cell>
          <cell r="F142">
            <v>6900</v>
          </cell>
          <cell r="G142">
            <v>0</v>
          </cell>
          <cell r="H142">
            <v>0</v>
          </cell>
          <cell r="K142">
            <v>0</v>
          </cell>
          <cell r="L142">
            <v>6900</v>
          </cell>
        </row>
        <row r="143">
          <cell r="A143" t="str">
            <v>3.3.1.4</v>
          </cell>
          <cell r="B143" t="str">
            <v xml:space="preserve">ค่าใช้จ่ายในการนิเทศ ติดตาม โรงเรียนในโครงการวิทยาศาสตร์พลังสิบ ระดับประถมศึกษา  </v>
          </cell>
          <cell r="C143" t="str">
            <v>ศธ 04002/ว2070 ลว.  19 พค 68 โอนครั้งที่ 492 ยอด 2,000 บาท</v>
          </cell>
          <cell r="F143">
            <v>0</v>
          </cell>
          <cell r="G143">
            <v>0</v>
          </cell>
          <cell r="H143">
            <v>0</v>
          </cell>
          <cell r="K143">
            <v>0</v>
          </cell>
          <cell r="L143">
            <v>0</v>
          </cell>
        </row>
        <row r="144">
          <cell r="A144" t="str">
            <v>3.5.4</v>
          </cell>
          <cell r="B144" t="str">
            <v>ค่าสาธารณูปโภค</v>
          </cell>
          <cell r="C144" t="str">
            <v>โอนเปลี่ยนแปลง1/68 25 กย.68</v>
          </cell>
          <cell r="F144">
            <v>0</v>
          </cell>
          <cell r="G144">
            <v>0</v>
          </cell>
          <cell r="H144">
            <v>0</v>
          </cell>
          <cell r="K144">
            <v>0</v>
          </cell>
          <cell r="L144">
            <v>0</v>
          </cell>
        </row>
        <row r="146">
          <cell r="A146" t="str">
            <v>3.3.6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B147" t="str">
            <v>งบลงทุน 6911310</v>
          </cell>
        </row>
        <row r="148">
          <cell r="A148" t="str">
            <v>3.4.1.1</v>
          </cell>
          <cell r="B148" t="str">
            <v xml:space="preserve">ครุภัณฑ์ห้องปฏิบัติการวิทยาศาสตร์                </v>
          </cell>
          <cell r="C148" t="str">
            <v>ศธ 04002/ว47614 ลว.  31 ตค 68 โอนครั้งที่ 23</v>
          </cell>
        </row>
        <row r="149">
          <cell r="A149" t="str">
            <v>1)</v>
          </cell>
          <cell r="B149" t="str">
            <v xml:space="preserve"> โรงเรียนวัดมูลจินดาราม</v>
          </cell>
          <cell r="C149" t="str">
            <v>20004 33006300 3110187</v>
          </cell>
          <cell r="F149">
            <v>100000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100000</v>
          </cell>
        </row>
        <row r="150">
          <cell r="A150" t="str">
            <v>2)</v>
          </cell>
          <cell r="B150" t="str">
            <v xml:space="preserve"> โรงเรียนชุมชนบึงบา</v>
          </cell>
          <cell r="C150" t="str">
            <v>20004 33006300 3110188</v>
          </cell>
          <cell r="F150">
            <v>100000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99000</v>
          </cell>
        </row>
        <row r="153">
          <cell r="A153" t="str">
            <v>3.3.2</v>
          </cell>
          <cell r="B153" t="str">
            <v>ปรับปรุงซ่อมแซมห้องปฏิบัติการวิทยาศาสตร์</v>
          </cell>
          <cell r="C153" t="str">
            <v>ศธ 04002/ว47614 ลว.  31 ตค 68 โอนครั้งที่ 23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A154" t="str">
            <v>1)</v>
          </cell>
          <cell r="B154" t="str">
            <v xml:space="preserve"> โรงเรียนวัดเขียนเขต </v>
          </cell>
          <cell r="C154" t="str">
            <v>20004 33006300 3110064</v>
          </cell>
        </row>
        <row r="156">
          <cell r="A156">
            <v>3.5</v>
          </cell>
        </row>
        <row r="157">
          <cell r="B157" t="str">
            <v>งบรายจ่ายอื่น   6911500</v>
          </cell>
        </row>
        <row r="158"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A159">
            <v>3.6</v>
          </cell>
          <cell r="B159" t="str">
            <v>กิจกรรมหลักบ้านวิทยาศาสตร์น้อยประเทศไทย ระดับประถมศึกษา</v>
          </cell>
          <cell r="C159" t="str">
            <v>20004 69 00108 00000</v>
          </cell>
        </row>
        <row r="160">
          <cell r="A160">
            <v>1</v>
          </cell>
          <cell r="B160" t="str">
            <v>งบดำเนินงาน   69112xx</v>
          </cell>
        </row>
        <row r="161">
          <cell r="A161" t="str">
            <v>3.6.1</v>
          </cell>
          <cell r="B161" t="str">
            <v xml:space="preserve">ค่าใช้จ่ายในการเดินทางเข้าร่วมการประชุมวิชาการ “บ้านนักวิทยาศาสตร์น้อย ประเทศไทย ครบรอบ 15 ปี สู่การศึกษาเพื่อการพัฒนาอย่างยั่งยืน (ESD)เฉลิมพระเกียรติ 70 พรรษา สมเด็จพระกนิษฐาธิราชเจ้า กรมสมเด็จพระเทพรัตนราชสุดาฯ สยามบรมราชกุมารี” ระหว่างวันที่ 21-23 ตุลาคม 2568 ณ มหาวิทยาลัยศรีนครินทรวิโรฒ และโรงแรมเดอะพาลาสโซ กรุงเทพมหานคร ของนางสาวเบญจวรรณ นุชโส วิทยากรเครือข่ายท้องถิ่น โรงเรียนธัญญสิทธิศิลป์   </v>
          </cell>
          <cell r="C161" t="str">
            <v>ศธ 04002/ว47543 ลว.  31 ตค 68 โอนครั้งที่ 21</v>
          </cell>
          <cell r="D161">
            <v>1000</v>
          </cell>
          <cell r="G161">
            <v>0</v>
          </cell>
          <cell r="H161">
            <v>0</v>
          </cell>
          <cell r="K161">
            <v>0</v>
          </cell>
          <cell r="L161">
            <v>800</v>
          </cell>
        </row>
        <row r="162">
          <cell r="A162" t="str">
            <v>3.6.2</v>
          </cell>
          <cell r="B162" t="str">
            <v xml:space="preserve">ค่าใช้จ่ายในการนิเทศ ติดตาม ประเมินผลตามแนวทางของโครงการบ้านนักวิทยาศาสตร์น้อย ประเทศไทย และสำหรับการประเมินรับตราพระราชทาน โครงการบ้านนักวิทยาศาสตร์น้อยประเทศไทย       ระดับปฐมวัย จำนวนเงิน 5,000.-บาท (ห้าพันบาทถ้วน)
2. ค่าใช้จ่ายในการนิเทศ ติดตาม ประเมินผลตามแนวทางของโครงการบ้านนักวิทยาศาสตร์น้อย ประเทศไทย และสำหรับการประเมินรับตราพระราชทาน โครงการบ้านนักวิทยาศาสตร์น้อยประเทศไทย      ระดับประถมศึกษา จำนวนเงิน 5,000.-บาท (ห้าพันบาทถ้วน)
</v>
          </cell>
          <cell r="C162" t="str">
            <v>ศธ 04002/ว49147 ลว.  20 พ.ย. 68 โอนครั้งที่ 90</v>
          </cell>
          <cell r="F162">
            <v>10000</v>
          </cell>
          <cell r="G162">
            <v>0</v>
          </cell>
          <cell r="H162">
            <v>0</v>
          </cell>
          <cell r="K162">
            <v>10000</v>
          </cell>
          <cell r="L162">
            <v>0</v>
          </cell>
        </row>
        <row r="163">
          <cell r="A163" t="str">
            <v>3.6.3</v>
          </cell>
          <cell r="B163" t="str">
            <v>. เพื่อเป็นค่าใช้จ่ายในการดำเนินงานตามแนวทางของโครงการบ้านวิทยาศาสตร์น้อย ประเทศไทย ระดับปฐมวัย ปีงบประมาณ พ.ศ. 2569  19,000.-บาท  ระดับประถมศึกษา 19,000.-บาท</v>
          </cell>
          <cell r="C163" t="str">
            <v>ศธ 04002/ว7450/5 พ.ค.69 โอนครั้งที่ 479</v>
          </cell>
          <cell r="F163">
            <v>38000</v>
          </cell>
          <cell r="G163">
            <v>0</v>
          </cell>
          <cell r="H163">
            <v>0</v>
          </cell>
          <cell r="K163">
            <v>34500</v>
          </cell>
          <cell r="L163">
            <v>0</v>
          </cell>
        </row>
        <row r="164">
          <cell r="A164" t="str">
            <v>3.5.4</v>
          </cell>
          <cell r="B164" t="str">
            <v xml:space="preserve">ค่าใช้จ่ายในการขยายผลการฝึกอบรมเชิงปฏิบัติการขั้นเฉพาะทางในหัวข้อ “เทคโนโลยี : จากที่นี่ไปที่นั่น” ให้กับครูผู้สอนระดับปฐมวัยและระดับประถมศึกษาในโรงเรียนที่เข้าร่วมโครงการบ้านนักวิทยาศาสตร์น้อย ประเทศไทย ประจำปีงบประมาณ พ.ศ. 2568  1. เพื่อเป็นค่าใช้จ่ายในการขยายผลตามแนวทางของโครงบ้านนักวิยาศาสตร์น้อย ประเทศไทย   1. ระดับปฐมวัย เขตละ 10,000 บาท (หนึ่งหมื่นบาทถ้วน) 2. ระดับประถมศึกษา เขตละ 10,000 บาท (หนึ่งหมื่นบาทถ้วน)
</v>
          </cell>
          <cell r="F164">
            <v>0</v>
          </cell>
          <cell r="G164">
            <v>0</v>
          </cell>
          <cell r="H164">
            <v>0</v>
          </cell>
          <cell r="K164">
            <v>0</v>
          </cell>
          <cell r="L164">
            <v>0</v>
          </cell>
        </row>
        <row r="197">
          <cell r="A197">
            <v>3.7</v>
          </cell>
        </row>
        <row r="201">
          <cell r="A201">
            <v>3.7</v>
          </cell>
          <cell r="B201" t="str">
            <v xml:space="preserve">กิจกรรมการจัดการศึกษาเพื่อการมีงานทำ  </v>
          </cell>
          <cell r="C201" t="str">
            <v>20004 69 86178 00000</v>
          </cell>
        </row>
        <row r="202">
          <cell r="B202" t="str">
            <v xml:space="preserve"> งบดำเนินงาน 69112xx</v>
          </cell>
        </row>
        <row r="204">
          <cell r="A204">
            <v>3.8</v>
          </cell>
          <cell r="B204" t="str">
            <v xml:space="preserve">กิจกรรมจัดหาบุคลากรสนับสนุน การปฏิบัติงานให้ราชการ กิจกรรมย่อยครูผู้ทรงคุณค่าแห่งแผ่นดิน </v>
          </cell>
          <cell r="C204" t="str">
            <v xml:space="preserve">20004 69 00154 86190 </v>
          </cell>
        </row>
        <row r="205">
          <cell r="B205" t="str">
            <v xml:space="preserve"> งบรายจ่ายอื่น 6911500</v>
          </cell>
          <cell r="C205" t="str">
            <v xml:space="preserve">20004 3300 6300 5000006 </v>
          </cell>
        </row>
        <row r="206">
          <cell r="A206" t="str">
            <v>3.8.1</v>
          </cell>
          <cell r="B206" t="str">
            <v>ค่าตอบแทนการจ้างอัตราจ้างครูผู้ทรงคุณค่าแห่งแผ่นดิน งวดที่ 1 ระยะเวลา 4 เดือน (พฤศจิกายน 2568 – กุมภาพันธ์ 2569)  1 อัตรา 68,000 บาท</v>
          </cell>
          <cell r="C206" t="str">
            <v>ศธ 04002/ว47668 ลว.30/10/2025 โอนครั้งที่ 25</v>
          </cell>
          <cell r="F206">
            <v>109700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A207" t="str">
            <v>3.8.1.1</v>
          </cell>
          <cell r="B207" t="str">
            <v>ครูผู้ทรงคุณค่าแห่งแผ่นดิน ครั้งที่ 2 ระยะเวลา 2 เดือน 14 วัน (14 พฤษภาคม 2569 – 30 มิถุนายน  2569)   จำนวน 1 อัตรา อัตราเดือนละ 17,000.-บาท  พฤษภาคม 2569 7,700 บาทจำนวนเงิน 42,500 บาท</v>
          </cell>
          <cell r="C207" t="str">
            <v>ศธ 04002/ว5850 ลว. 8/4/2026 โอนครั้งที่ 412</v>
          </cell>
        </row>
        <row r="208">
          <cell r="A208" t="str">
            <v>3.7.1.2</v>
          </cell>
          <cell r="B208" t="str">
            <v>ครูผู้ทรงคุณค่าแห่งแผ่นดิน ครั้งที่ 3 ระยะเวลา 2 เดือน (สิงหาคม - กันยายน  2568)  จำนวน 1 อัตรา     อัตราละ 17,000.-บาท จำนวนเงิน 41,700 บาท</v>
          </cell>
          <cell r="C208" t="str">
            <v>ศธ 04002/ว3075 ลว.7/7/2025 โอนครั้งที่ 666</v>
          </cell>
        </row>
        <row r="212">
          <cell r="A212">
            <v>3.9</v>
          </cell>
          <cell r="B212" t="str">
            <v>กิจกรรมจัดหาบุคลากรสนับสนุนการปฏิบัติงานให้ราชการ (คืนครูสำหรับเด็กพิการ)</v>
          </cell>
          <cell r="C212" t="str">
            <v>20004 69 00154 00122</v>
          </cell>
        </row>
        <row r="213">
          <cell r="B213" t="str">
            <v xml:space="preserve"> งบรายจ่ายอื่น 6911500</v>
          </cell>
          <cell r="C213" t="str">
            <v>20004 3300 6300 5000001</v>
          </cell>
        </row>
        <row r="214">
          <cell r="A214" t="str">
            <v>3.9.1</v>
          </cell>
          <cell r="B214" t="str">
            <v xml:space="preserve">จ้างเหมาพี่เลี้ยงเด็กพิการ  จำนวน 36 อัตรา </v>
          </cell>
          <cell r="F214">
            <v>3952900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3091067.74</v>
          </cell>
        </row>
        <row r="215">
          <cell r="A215" t="str">
            <v>3.9.1.1</v>
          </cell>
          <cell r="B215" t="str">
            <v xml:space="preserve">จ้างเหมาพี่เลี้ยงเด็กพิการ  จำนวน 36 อัตรา ครั้งที่ 1 (ตุลาคม 68 -ม.ค 69) ค่าจ้าง 1,296,000 บาท </v>
          </cell>
          <cell r="C215" t="str">
            <v>ศธ 04002/ว47742 ลว 30 ตค 68 ครั้งที่ 34</v>
          </cell>
        </row>
        <row r="216">
          <cell r="A216" t="str">
            <v>3.9.1.2</v>
          </cell>
          <cell r="B216" t="str">
            <v xml:space="preserve">จ้างเหมาพี่เลี้ยงเด็กพิการ  จำนวน 39 อัตรา ครั้งที่ 2 (ตุลาคม 68 -ม.ค 69) ค่าจ้าง 270,300 บาท </v>
          </cell>
          <cell r="C216" t="str">
            <v>ศธ 04002/ว338 ลว 26 ก.พ. 69 ครั้งที่ 338</v>
          </cell>
        </row>
        <row r="217">
          <cell r="A217" t="str">
            <v>3.9.1.3</v>
          </cell>
          <cell r="B217" t="str">
            <v>จ้างเหมาพี่เลี้ยงเด็กพิการ    ระยะ 1 เดือน ครั้งที่ 3  เดือนมีนาคม 2569 จำนวนเงิน 351,000 บาท</v>
          </cell>
          <cell r="C217" t="str">
            <v>ศธ 04002/ว5159 ลว 26 มี.ค. 69 ครั้งที่ 397</v>
          </cell>
        </row>
        <row r="218">
          <cell r="A218" t="str">
            <v>3.9.1.4</v>
          </cell>
          <cell r="B218" t="str">
            <v>จ้างเหมาพี่เลี้ยงเด็กพิการ  ครั้งที่ 4 ระยะเวลา 2 เดือน 39 อัตรา เดือนเมษายน - พฤษภาคม 2569 จำนวนเงิน 702,000 บาท</v>
          </cell>
          <cell r="C218" t="str">
            <v>ศธ 04002/ว6217 ลว 17 เม.ย. 69 ครั้งที่ 429</v>
          </cell>
        </row>
        <row r="219">
          <cell r="A219" t="str">
            <v>3.9.1.5</v>
          </cell>
          <cell r="B219" t="str">
            <v>จ้างเหมาพี่เลี้ยงเด็กพิการ  ครั้งที่ 5 ระยะเวลา 1 เดือน 39 อัตรา เดือนมิถุนายน 2569 จำนวนเงิน 280,600 บาท</v>
          </cell>
          <cell r="C219" t="str">
            <v>ศธ 04002/ว    ลว 29 มิ.ย. 69 ครั้งที่ 670</v>
          </cell>
        </row>
        <row r="220">
          <cell r="A220" t="str">
            <v>3.9.1.6</v>
          </cell>
          <cell r="B220" t="str">
            <v>จ้างเหมาพี่เลี้ยงเด็กพิการ  ครั้งที่ 6 ระยะเวลา 1 เดือน 39 อัตรา เดือนกรกฎาคม 2569 จำนวนเงิน 351,000 บาท</v>
          </cell>
          <cell r="C220" t="str">
            <v>ศธ 04002/ว12574 ลว 22 ก.ค. 69 ครั้งที่ 749</v>
          </cell>
        </row>
        <row r="221">
          <cell r="A221" t="str">
            <v>3.9.1.6</v>
          </cell>
          <cell r="B221" t="str">
            <v>จ้างเหมาพี่เลี้ยงเด็กพิการ  ครั้งที่ 7 ระยะเวลา 2 เดือน 39 อัตรา เดือนสิงหาคม - กันยายน 2569 จำนวนเงิน 702,000 บาท</v>
          </cell>
          <cell r="C221" t="str">
            <v>ศธ 04002/ว15097 ลว 28 ส.ค. 69 ครั้งที่ 896</v>
          </cell>
        </row>
        <row r="222">
          <cell r="A222">
            <v>3.1</v>
          </cell>
          <cell r="B222" t="str">
            <v>กิจกรรมจัดหาบุคลากรสนับสนุนการปฏิบัติงานให้ราชการ (คืนครูสำหรับผู้จบการศึกษาขั้นพื้นฐาน)</v>
          </cell>
          <cell r="C222" t="str">
            <v>20004 69 00154 00153</v>
          </cell>
        </row>
        <row r="233">
          <cell r="B233" t="str">
            <v xml:space="preserve"> งบรายจ่ายอื่น 6911500</v>
          </cell>
          <cell r="C233" t="str">
            <v>20004 3300 6300 5000005</v>
          </cell>
        </row>
        <row r="235">
          <cell r="A235" t="str">
            <v>3.10.1</v>
          </cell>
          <cell r="B235" t="str">
            <v>ค่าจ้างบุคลากรปฏิบัติงานในสำนักงานเขตพื้นที่การศึกษาที่ขาดแคลน  จำนวน 4 อัตรา   ครั้งที่ 1  (ต.ค.68 - ม.ค 69 ) จำนวนเงิน 144,000.-บาท</v>
          </cell>
          <cell r="C235" t="str">
            <v>ศธ 04002/ว46527 ลว.14/ต.ค./2568 โอนครั้งที่ 3</v>
          </cell>
          <cell r="F235">
            <v>427300</v>
          </cell>
          <cell r="I235">
            <v>0</v>
          </cell>
          <cell r="J235">
            <v>0</v>
          </cell>
          <cell r="K235">
            <v>320706.44</v>
          </cell>
          <cell r="L235">
            <v>0</v>
          </cell>
        </row>
        <row r="236">
          <cell r="A236" t="str">
            <v>3.10.1.1</v>
          </cell>
          <cell r="B236" t="str">
            <v>ค่าจ้างบุคลากรปฏิบัติงานในสำนักงานเขตพื้นที่การศึกษาที่ขาดแคลน จำนวน 4 อัตรา   ครั้งที่ 2  ก.พ. 69 จำนวนเงิน 31,300.-บาท</v>
          </cell>
          <cell r="C236" t="str">
            <v>ศธ 04002/ว2505 ลว. 12 ก.พ. 69 โอนครั้งที่ 300</v>
          </cell>
        </row>
        <row r="237">
          <cell r="A237" t="str">
            <v>3.10.1.2</v>
          </cell>
          <cell r="B237" t="str">
            <v>ค่าจ้างบุคลากรปฏิบัติงานในสำนักงานเขตพื้นที่การศึกษาที่ขาดแคลน จำนวน 4 อัตรา   ครั้งที่ 3  (เดือนมีนาคม 69) จำนวนเงิน 36,000.-บาท</v>
          </cell>
          <cell r="C237" t="str">
            <v>ศธ 04002/ว   ลว. 26 มี.ค. 69 โอนครั้งที่ 401</v>
          </cell>
        </row>
        <row r="238">
          <cell r="A238" t="str">
            <v>3.10.1.3</v>
          </cell>
          <cell r="B238" t="str">
            <v>ค่าจ้างบุคลากรปฏิบัติงานในสำนักงานเขตพื้นที่การศึกษาที่ขาดแคลน จำนวน 4 อัตรา   ครั้งที่ 4  2 เดือน (เดือนเมษายน-พฤษภาคม 69) จำนวนเงิน 72,000.-บาท</v>
          </cell>
          <cell r="C238" t="str">
            <v>ศธ 04002/ว6368   ลว. 21 เม.ย. 69 โอนครั้งที่ 444</v>
          </cell>
        </row>
        <row r="239">
          <cell r="A239" t="str">
            <v>3.10.1.4</v>
          </cell>
          <cell r="B239" t="str">
            <v>ค่าจ้างบุคลากรปฏิบัติงานในสำนักงานเขตพื้นที่การศึกษาที่ขาดแคลน จำนวน 4 อัตรา   ครั้งที่ 5  1 เดือน (มิถุนายน 69) จำนวนเงิน 36,000.-บาท</v>
          </cell>
          <cell r="C239" t="str">
            <v>ศธ 04002/ว8935   ลว. 27 พ.ค. 69 โอนครั้งที่ 595</v>
          </cell>
        </row>
        <row r="240">
          <cell r="A240" t="str">
            <v>3.10.1.5</v>
          </cell>
          <cell r="B240" t="str">
            <v>ค่าจ้างบุคลากรปฏิบัติงานในสำนักงานเขตพื้นที่การศึกษาที่ขาดแคลน จำนวน 4 อัตรา   ครั้งที่ 6  3 เดือน (ก.ค. - ก.ย 69) จำนวนเงิน 108,000.-บาท</v>
          </cell>
          <cell r="C240" t="str">
            <v>ศธ 04002/ว11353   ลว. 7 ก.ค. 69 โอนครั้งที่ 688</v>
          </cell>
        </row>
        <row r="241">
          <cell r="A241" t="str">
            <v>3.10.2</v>
          </cell>
          <cell r="B241" t="str">
            <v xml:space="preserve">ค่าจ้างครูรายเดือนแก้ไขปัญหาสถานศึกษาขาดแคลนครูขั้นวิกฤต ค่าจ้าง 15,000บาท จำนวน 24 อัตรา ครั้งที่ 1(ต.ค.68 - ม.ค 69) จำนวนเงิน 1,440,000.-บาท   </v>
          </cell>
          <cell r="C241" t="str">
            <v>ศธ 04002/ว46527 ลว.14/ต.ค./2568 โอนครั้งที่ 3</v>
          </cell>
          <cell r="F241">
            <v>2845300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2798290.33</v>
          </cell>
        </row>
        <row r="242">
          <cell r="A242" t="str">
            <v>3.10.2.1</v>
          </cell>
          <cell r="B242" t="str">
    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2 ก.พ.69จำนวนเงิน 325,300.-บาท </v>
          </cell>
          <cell r="C242" t="str">
            <v>ศธ 04002/ว2505 ลว. 12 ก.พ. 69 โอนครั้งที่ 300</v>
          </cell>
        </row>
        <row r="243">
          <cell r="A243" t="str">
            <v>3.10.2.1</v>
          </cell>
          <cell r="B243" t="str">
    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3 (เดือนมีนาคม 2569) จำนวนเงิน 360,000.-บาท </v>
          </cell>
          <cell r="C243" t="str">
            <v>ศธ 04002/ว   ลว. 26 มี.ค. 69 โอนครั้งที่ 401</v>
          </cell>
        </row>
        <row r="244">
          <cell r="A244" t="str">
            <v>3.10.2.2</v>
          </cell>
          <cell r="B244" t="str">
    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4 (เดือนเมษายน - พฤษภาคม 2569) จำนวนเงิน 720,000.-บาท </v>
          </cell>
          <cell r="C244" t="str">
            <v>ศธ 04002/ว6368   ลว. 21 เม.ย. 69 โอนครั้งที่ 444</v>
          </cell>
        </row>
        <row r="246">
          <cell r="A246" t="str">
            <v>3.10.3</v>
          </cell>
          <cell r="B246" t="str">
            <v>ค่าจ้างสำหรับโครงการครูคลังสมอง ครั้งที่ 1  ระยะเวลา     6 เดือน (ตุลาคม 2568 ถึง มีนาคม 2569) อัตราละ 15,000.-บาท 180,000 บาท</v>
          </cell>
          <cell r="C246" t="str">
            <v>ศธ 04002/ว47688 ลว. 30 ต.ค. 68 โอนครั้งที่ 30</v>
          </cell>
          <cell r="F246">
            <v>240000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180000</v>
          </cell>
          <cell r="L246">
            <v>60000</v>
          </cell>
        </row>
        <row r="247">
          <cell r="A247" t="str">
            <v>3.10.3.1</v>
          </cell>
          <cell r="B247" t="str">
            <v>ค่าจ้างสำหรับโครงการครูคลังสมอง ครั้งที่ 2  ระยะเวลา 1 เดือน (เมษายน 2569) จำนวน 2 อัตราๆละ 15,000.-บาท จำนวนเงิน 30,000.-บาท</v>
          </cell>
          <cell r="C247" t="str">
            <v>ศธ 04002/ว5626 ลว. 2 เม.ย. 69 โอนครั้งที่ 408</v>
          </cell>
        </row>
        <row r="248">
          <cell r="A248" t="str">
            <v>3.10.3.2</v>
          </cell>
          <cell r="B248" t="str">
            <v>ค่าจ้างสำหรับโครงการครูคลังสมอง ครั้งที่ 3  ระยะเวลา  2 เดือน (พฤษภาคม - มิถุนายน 2569) 2 อัตราละ 15,000.-บาท  60,000 บาท</v>
          </cell>
          <cell r="C248" t="str">
            <v>ศธ 04002/ว6694 ลว. 23 เม.ย.69 โอนครั้งที่ 458</v>
          </cell>
        </row>
        <row r="249">
          <cell r="A249" t="str">
            <v>3.10.3.3</v>
          </cell>
          <cell r="B249" t="str">
            <v>โอนเงินกลับคืนส่วนกลาง ครั้งที่ 651 จำนวน -30,000บาท</v>
          </cell>
          <cell r="C249" t="str">
            <v>ศธ 04002/ว10146 ลว. 18 มิ.ย. 69 โอนครั้งที่ 651</v>
          </cell>
        </row>
        <row r="250">
          <cell r="A250">
            <v>3.11</v>
          </cell>
          <cell r="B250" t="str">
            <v>กิจกรรมจัดหาบุคลากรสนับสนุนการปฏิบัติงานให้ราชการ (กิจกรรมย่อยคืนครูให้นักเรียนสำหรับโรงเรียนปกติ)</v>
          </cell>
          <cell r="C250" t="str">
            <v>20004 69 00154 87195</v>
          </cell>
        </row>
        <row r="252">
          <cell r="A252">
            <v>1</v>
          </cell>
          <cell r="B252" t="str">
            <v xml:space="preserve"> งบรายจ่ายอื่น 6911500</v>
          </cell>
          <cell r="C252" t="str">
            <v>20004 3300 6300 5000007</v>
          </cell>
        </row>
        <row r="254">
          <cell r="A254" t="str">
            <v>3.11.1</v>
          </cell>
          <cell r="B254" t="str">
            <v xml:space="preserve">ค่าจ้างเหมาธุรการโรงเรียนรายเดิมจ้างต่อเนื่อง  อัตราละ 15,000.00 บาท จำนวน 32 อัตรา  ครั้งที่ 1  (ต.ค.68 - 31 มค 69) จำนวนเงิน 1,920,000.-บาท </v>
          </cell>
          <cell r="C254" t="str">
            <v>ศธ 04002/ว4543ลว.31/ต.ค./2023 โอนครั้งที่ 14</v>
          </cell>
          <cell r="F254">
            <v>5724400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4754148.3899999997</v>
          </cell>
        </row>
        <row r="255">
          <cell r="A255" t="str">
            <v>3.11.1.1</v>
          </cell>
          <cell r="B255" t="str">
            <v xml:space="preserve">ค่าจ้างธุรการโรงเรียนรายเดิมจ้างต่อเนื่อง  ค่าจ้าง 15,000.00 บาท จำนวน 32 อัตรา ครั้งที่ 2  (ก.พ. 69 - มี.ค 69) จำนวนเงิน 945,000.-บาท </v>
          </cell>
          <cell r="C255" t="str">
            <v>ศธ 04002/ว    ลว. 6  ก.พ. 69 โอนครั้งที่ 278</v>
          </cell>
        </row>
        <row r="256">
          <cell r="A256" t="str">
            <v>3.11.1.3</v>
          </cell>
          <cell r="B256" t="str">
            <v xml:space="preserve">ค่าจ้างธุรการโรงเรียนรายเดิมจ้างต่อเนื่อง  ค่าจ้าง 15,000.00 บาท จำนวน 32 อัตรา ครั้งที่ 3  (เม.ย.69-พ.ค.69) จำนวนเงิน 958,600.-บาท </v>
          </cell>
          <cell r="C256" t="str">
            <v>ศธ 04002/ว6304 ลว. 20 เม.ย. 69 โอนครั้งที่ 437</v>
          </cell>
        </row>
        <row r="257">
          <cell r="A257" t="str">
            <v>3.11.1.4</v>
          </cell>
          <cell r="B257" t="str">
            <v xml:space="preserve">ค่าจ้างธุรการโรงเรียนรายเดิมจ้างต่อเนื่อง  ค่าจ้าง 15,000.00 บาท จำนวน 32 อัตรา ครั้งที่ 1  (มิ.ย. 69) จำนวนเงิน 480,000.-บาท </v>
          </cell>
          <cell r="C257" t="str">
            <v>ศธ 04002/ว9737 ลว. 10 มิ.ย. 69 โอนครั้งที่ 627</v>
          </cell>
        </row>
        <row r="258">
          <cell r="A258" t="str">
            <v>3.11.1.5</v>
          </cell>
          <cell r="B258" t="str">
            <v xml:space="preserve">ค่าจ้างธุรการโรงเรียนรายเดิมจ้างต่อเนื่อง  ค่าจ้าง 15,000.00 บาท จำนวน 32 อัตรา ครั้งที่ 5  (ก.ค. - ก.ย. 69) จำนวนเงิน 1,420,800.-บาท </v>
          </cell>
          <cell r="C258" t="str">
            <v>ศธ 04002/ว12518 ลว. 21 ก.ค. 69 โอนครั้งที่ 741</v>
          </cell>
        </row>
        <row r="259">
          <cell r="A259" t="str">
            <v>3.11.2</v>
          </cell>
          <cell r="B259" t="str">
            <v>ค่าจ้างเหมาธุรการโรงเรียนรายเดิมจ้างต่อเนื่อง อัตราละ 9,000.-บาท  จำนวน 20 อัตรา ครั้งที่ 1  (ตค 68 -มีค 69) จำนวนเงิน  720,000.-บาท</v>
          </cell>
          <cell r="C259" t="str">
            <v>ศธ 04002/ว4236 ลว.25 ตค 67 โอนครั้งที่ 14</v>
          </cell>
          <cell r="F259">
            <v>2049600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1671574.19</v>
          </cell>
        </row>
        <row r="260">
          <cell r="A260" t="str">
            <v>3.11.2.1</v>
          </cell>
          <cell r="B260" t="str">
            <v>ค่าจ้างเหมาธุรการโรงเรียนรายเดิมจ้างต่อเนื่อง อัตราละ 9,000.-บาท  จำนวน 20 อัตรา ครั้งที่ 2  (ก.พ. 69 -มี.ค 69) จำนวนเงิน  342,000.-บาท</v>
          </cell>
          <cell r="C260" t="str">
            <v>ศธ 04002/ว    ลว. 6  ก.พ. 69 โอนครั้งที่ 278</v>
          </cell>
        </row>
        <row r="261">
          <cell r="A261" t="str">
            <v>3.11.2.2</v>
          </cell>
          <cell r="B261" t="str">
            <v>ค่าจ้างเหมาธุรการโรงเรียนรายเดิมจ้างต่อเนื่อง อัตราละ 9,000.-บาท  จำนวน 20 อัตรา ครั้งที่ 3  (เม.ย.-พ.ค. 69) จำนวนเงิน  336,800.-บาท</v>
          </cell>
          <cell r="C261" t="str">
            <v>ศธ 04002/ว6304 ลว. 20 เม.ย. 69 โอนครั้งที่ 437</v>
          </cell>
        </row>
        <row r="262">
          <cell r="A262" t="str">
            <v>3.11.2.3</v>
          </cell>
          <cell r="B262" t="str">
            <v>ค่าจ้างเหมาธุรการโรงเรียนรายเดิมจ้างต่อเนื่อง อัตราละ 9,000.-บาท  จำนวน 20 อัตรา ครั้งที่ 4  (มิ.ย. 69) จำนวนเงิน 180,000.-บาท</v>
          </cell>
          <cell r="C262" t="str">
            <v>ศธ 04002/ว9737 ลว. 10 มิ.ย. 69 โอนครั้งที่ 627</v>
          </cell>
        </row>
        <row r="263">
          <cell r="B263" t="str">
            <v>ค่าจ้างเหมาธุรการโรงเรียนรายเดิมจ้างต่อเนื่อง อัตราละ 9,000.-บาท  จำนวน 20 อัตรา ครั้งที่ 5  (ก.ค. - ก.ย. 69) จำนวนเงิน 470,800.-บาท</v>
          </cell>
          <cell r="C263" t="str">
            <v>ศธ 04002/ว12518 ลว. 21 ก.ค. 69 โอนครั้งที่ 741</v>
          </cell>
        </row>
        <row r="264">
          <cell r="A264" t="str">
            <v>3.11.3</v>
          </cell>
          <cell r="B264" t="str">
            <v>ค่าจ้างนักการภารโรง ค่าจ้าง 9,000.-บาท จำนวน 63 อัตรา  ครั้งที่ 1  (ตค 68 - มค 69) จำนวนเงิน 2,268,000 บาท</v>
          </cell>
          <cell r="C264" t="str">
            <v>ศธ 04002/ว4236 ลว.25 ตค 67 โอนครั้งที่ 14</v>
          </cell>
          <cell r="F264">
            <v>6628800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5394574.1900000004</v>
          </cell>
        </row>
        <row r="265">
          <cell r="A265" t="str">
            <v>3.11.3.1</v>
          </cell>
          <cell r="B265" t="str">
            <v xml:space="preserve">นักการภารโรง จำนวน 65 อัตรา ครั้งที่ 2 (ก.พ.69-มี.ค.69) ค่าจ้าง 1,095,900.-บาท  </v>
          </cell>
          <cell r="C265" t="str">
            <v>ศธ 04002/ว    ลว. 6 ก.พ. 69 ครั้งที่ 278</v>
          </cell>
        </row>
        <row r="266">
          <cell r="A266" t="str">
            <v>3.11.3.2</v>
          </cell>
          <cell r="B266" t="str">
            <v>ค่าจ้างเหมาบริการนักการภารโรง อัตราละ 9,000.-บาท จำนวน 65 อัตรา ครั้งที่ 3 ระยะเวลา 2 เดือน (เม.ย.69 - พ.ค. 69)  จำนวนเงิน 1,101,800.-บาท</v>
          </cell>
          <cell r="C266" t="str">
            <v>ศธ 04002/ว6304 ลว. 20 เม.ย. 69 โอนครั้งที่ 437</v>
          </cell>
        </row>
        <row r="267">
          <cell r="A267" t="str">
            <v>3.11.3.3</v>
          </cell>
          <cell r="B267" t="str">
            <v>ค่าจ้างเหมาบริการนักการภารโรง อัตราละ 9,000.-บาท จำนวน 65 อัตรา ครั้งที่ 4 ระยะเวลา 1 เดือน (มิ.ย. 69)  จำนวนเงิน 585,000.-บาท</v>
          </cell>
          <cell r="C267" t="str">
            <v>ศธ 04002/ว9737 ลว. 10 มิ.ย. 69 โอนครั้งที่ 627</v>
          </cell>
        </row>
        <row r="268">
          <cell r="A268" t="str">
            <v>3.11.3.3</v>
          </cell>
          <cell r="B268" t="str">
            <v>ค่าจ้างเหมาบริการนักการภารโรง อัตราละ 9,000.-บาท จำนวน 65 อัตรา ครั้งที่ 5 ระยะเวลา 3 เดือน (ก.ค.- ก.ย. 69)  จำนวนเงิน 1,578,100.-บาท</v>
          </cell>
          <cell r="C268" t="str">
            <v>ศธ 04002/ว12518 ลว. 21 ก.ค. 69 โอนครั้งที่ 741</v>
          </cell>
        </row>
        <row r="269">
          <cell r="A269" t="str">
            <v>3.11.4</v>
          </cell>
          <cell r="B269" t="str">
            <v xml:space="preserve">นักการภารโรง กรณีทดแทนลูกจ้างประจำเกษียณอายุ เมื่อสิ้นปีงบประมาณ พ.ศ. 2568 หรือว่างลงโดยเหตุอื่นระหว่างปีงบประมาณ         พ.ศ. 2568 ระยะเวลา 2 เดือน (ธันวาคม 2568 - มกราคม 2569) ครั้งที่ 2 </v>
          </cell>
          <cell r="C269" t="str">
            <v>ศธ 04002/ว50636 ลว. 16 ธ.ค 68 โอนครั้งที่ 153</v>
          </cell>
          <cell r="F269">
            <v>36000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B270" t="str">
            <v>โอนเปลี่ยนแปลงไปงบดำเนินงาน กิจกรรมยกระดับคุณภาพด้านวิทยาศาสตร์ศึกษาเพื่อความเป็นเลิศ ค่าสาธารณูปโภค -44924.9</v>
          </cell>
          <cell r="C270" t="str">
            <v>โอนเปลี่ยนแลง 1/68 ลว 25 ก.ย. 68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4">
          <cell r="A274">
            <v>2</v>
          </cell>
          <cell r="B274" t="str">
            <v xml:space="preserve"> งบรายจ่ายอื่น 6911500</v>
          </cell>
          <cell r="C274" t="str">
            <v>20004 31006100 5000027</v>
          </cell>
        </row>
        <row r="275">
          <cell r="A275" t="str">
            <v>3.11.2.1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A276" t="str">
            <v>3.11.2.2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8">
          <cell r="A278">
            <v>3.12</v>
          </cell>
          <cell r="B278" t="str">
            <v xml:space="preserve">กิจกรรมการยกระดับคุณภาพการเรียนรู้ภาษาไทย  </v>
          </cell>
          <cell r="C278" t="str">
            <v>20004 69 96778 00000</v>
          </cell>
        </row>
        <row r="279">
          <cell r="B279" t="str">
            <v xml:space="preserve"> งบรายจ่ายอื่น 6911500</v>
          </cell>
          <cell r="C279" t="str">
            <v>20004 31006100 5000029</v>
          </cell>
        </row>
        <row r="280">
          <cell r="A280" t="str">
            <v>3.10.1</v>
          </cell>
          <cell r="B280" t="str">
            <v xml:space="preserve">ค่าใช้จ่ายในการเดินทางเข้าร่วมประชุมอบรมเชิงปฏิบัติการพัฒนาองค์ความรู้เพื่อเสริมสร้างศักยภาพการจัดการเรียนการสอนด้านการอ่านและการเขียนภาษาไทยสำหรับครูสอนภาษาไทย ชั้นประถมศึกษาปีที่ 5-6 ระหว่างวันที่ 29 เมษายน - 2 พฤษภาคม 2567  ณ โรงแรมเอเชียแอร์พอร์ท จังหวัดปทุมธานี </v>
          </cell>
          <cell r="C280" t="str">
            <v>ศธ 04002/ว2546 ลว 24 มิย 67 โอนครั้งที่ 152</v>
          </cell>
        </row>
        <row r="284">
          <cell r="A284">
            <v>4</v>
          </cell>
          <cell r="B284" t="str">
            <v xml:space="preserve">โครงการเสริมสร้างระเบียบวินัย คุณธรรมและจริยธรรมและคุณลักษณะอันพึงประสงค์  </v>
          </cell>
          <cell r="C284" t="str">
            <v>20004 31006200</v>
          </cell>
        </row>
        <row r="285">
          <cell r="B285" t="str">
            <v>งบรายจ่ายอื่น 6911500</v>
          </cell>
          <cell r="C285" t="str">
            <v xml:space="preserve">20004 31006200 </v>
          </cell>
        </row>
        <row r="286">
          <cell r="A286">
            <v>4.0999999999999996</v>
          </cell>
          <cell r="B286" t="str">
            <v xml:space="preserve">กิจกรรมส่งเสริมกิจกรรมนักเรียนเพื่อเสริมสร้างคุณธรรม จริยธรรม และลักษณะที่พึงประสงค์ </v>
          </cell>
          <cell r="C286" t="str">
            <v>20004 69 5203900000</v>
          </cell>
        </row>
        <row r="287">
          <cell r="B287" t="str">
            <v>งบรายจ่ายอื่น 6911500</v>
          </cell>
          <cell r="C287" t="str">
            <v>20004 31006200 5000003</v>
          </cell>
        </row>
        <row r="288">
          <cell r="B288" t="str">
            <v>ค่าใช้จ่ายในการเดินทางสำหรับคณะทำงานและผู้เข้าร่วมการอบรมสัมมนาสภานักเรียน ระดับประเทศ ประจำปี 2566 "สภานักเรียน สพฐ. สานต่อแนวทางที่สร้างสรรค์เรียนรู้อย่างเท่าทัน มุ่งมันประชาธิปไตย"  ระหว่างวันที่ 9 – 14 มกราคม 2566 ณ โรงแรมเดอะพาลาสโซ กรุงเทพมหานคร</v>
          </cell>
          <cell r="C288" t="str">
            <v xml:space="preserve">ศธ 04002/ว2221 ลว. 5 มิย 2567 โอนครั้งที่ 86  </v>
          </cell>
        </row>
        <row r="289">
          <cell r="B289" t="str">
            <v xml:space="preserve">เข้าร่วมประชุมเชิงปฏิบัติการโครงการลูกเสือดิจิทัล เพื่อการศึกษาขั้นพื้นฐาน  ระหว่างวันที่ 15 - 18 กรกฎาคม 2567 ณ โรงแรมเดอะพาลาสโซ กรุงเทพมหานคร </v>
          </cell>
          <cell r="C289" t="str">
            <v>ศธ 04002/ว2796 ลว.2 ก.ค. 2567 โอนครั้งที่ 175</v>
          </cell>
        </row>
        <row r="290">
          <cell r="B290" t="str">
            <v>งบรายจ่ายอื่น 6911500</v>
          </cell>
          <cell r="C290" t="str">
            <v>20004 31006200 5000001</v>
          </cell>
        </row>
        <row r="291">
          <cell r="A291" t="str">
            <v>4.1.3</v>
          </cell>
          <cell r="B291" t="str">
            <v>ค่าใช้จ่ายดำเนินงานโครงการนักธุรกิจน้อยมีคุณธรรมนำสู่เศรษฐกิจสร้างสรรค์  รร ประชาธิปัตย์</v>
          </cell>
          <cell r="C291" t="str">
            <v>ศธ 04002/ว3577 ลว.15 ส.ค. 2567 โอนครั้งที่ 351</v>
          </cell>
        </row>
        <row r="293">
          <cell r="B293" t="str">
            <v xml:space="preserve">กิจกรรมส่งเสริมคุณธรรม จริยธรรมและคุณลักษณะอันพึงประสงค์และค่านิยมของชาติ            </v>
          </cell>
          <cell r="C293" t="str">
            <v>20004 69 86179 00000</v>
          </cell>
        </row>
        <row r="294">
          <cell r="B294" t="str">
            <v>งบรายจ่ายอื่น 6911500</v>
          </cell>
        </row>
        <row r="295">
          <cell r="A295" t="str">
            <v>4.2.1</v>
          </cell>
          <cell r="B295" t="str">
            <v xml:space="preserve">ค่าใช้จ่ายดำเนินงานโครงการโรงเรียนคุณธรรม สพฐ. เพื่อเป็นค่าใช้จ่ายในการเดินทางเข้าร่วมประชุมปฏิบัติการพัฒนาโรงเรียนในโครงการกองทุนพัฒนาเด็กและเยาวชนในถิ่นทุรกันดาร ตามพระราชดำริ สมเด็จพระกนิษฐาธิราชเจ้ากรมสมเด็จพระเทพรัตนราชสุดาฯ สยามบรมราชกุมารี ระหว่างวันที่ 11 - 13 ธันวาคม 2565 ณ โรงแรมเอเชียแอร์พอร์ต จังหวัดปทุมธานี       </v>
          </cell>
          <cell r="C295" t="str">
            <v>ศธ 04002/ว58 ลว. 9 มค 66 โอนครั้งที่ 176</v>
          </cell>
          <cell r="F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A296" t="str">
            <v>4.2.2</v>
          </cell>
          <cell r="B296" t="str">
            <v xml:space="preserve">ค่าใช้จ่ายในการเดินทางเข้าร่วมประชุมปฏิบัติการจัดทำแผนขับเคลื่อนโครงการโรงเรียนคุณธรรม สพฐ. สำหรับทีมเคลื่อนที่เร็ว (Rovig  Team : RT) ประจำปีงบประมาณ พ.ศ. 2566  ระหว่างวันที่ 14 - 16 กรกฎาคม  2566 ณ โรงแรมเอวาน่า กรุงเทพมหานคร </v>
          </cell>
          <cell r="C296" t="str">
            <v>ศธ 04002/ว3099 ลว. 3 สค 66 โอนครั้งที่ 719</v>
          </cell>
          <cell r="F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300">
          <cell r="A300">
            <v>5</v>
          </cell>
          <cell r="B300" t="str">
            <v>โครงการโรงเรียนคุณภาพ</v>
          </cell>
          <cell r="C300" t="str">
            <v>20004 3300 B800</v>
          </cell>
        </row>
        <row r="301">
          <cell r="C301" t="str">
            <v>20004 3320 B800 2000000</v>
          </cell>
        </row>
        <row r="302">
          <cell r="B302" t="str">
            <v>งบลงทุน   69113xx</v>
          </cell>
        </row>
        <row r="305">
          <cell r="A305">
            <v>5.0999999999999996</v>
          </cell>
          <cell r="B305" t="str">
            <v xml:space="preserve">กิจกรรมขับเคลื่อนโรงเรียนคุณภาพ  </v>
          </cell>
          <cell r="C305" t="str">
            <v>20004 69 00132 00000</v>
          </cell>
        </row>
        <row r="306">
          <cell r="B306" t="str">
            <v>งบดำเนินงาน  69112xx</v>
          </cell>
          <cell r="C306" t="str">
            <v>20004 3320 B800 2000000</v>
          </cell>
        </row>
        <row r="307">
          <cell r="A307" t="str">
            <v>5.1.1</v>
          </cell>
          <cell r="B307" t="str">
            <v>ค่าใช้จ่ายในการบริหารจัดสอบการประเมินความสามารถด้านการอ่านของผู้เรียน (RT) ชั้นประถมศึกษาปีที่ 1 และการประเมินคุณภาพผู้เรียน (NT) ชั้นประถมศึกษาปีที่ 3 ปีการศึกษา 2568 สำหรับโรงเรียนโครงการ 1 อำเภอ 1 โรงเรียนคุณภาพ</v>
          </cell>
          <cell r="C307" t="str">
            <v>ศธ 04002/ว1385 ลว. 28 ม.ค.69 โอนครั้งที่ 259</v>
          </cell>
          <cell r="F307">
            <v>12800</v>
          </cell>
          <cell r="G307">
            <v>0</v>
          </cell>
          <cell r="H307">
            <v>0</v>
          </cell>
          <cell r="K307">
            <v>12800</v>
          </cell>
          <cell r="L307">
            <v>0</v>
          </cell>
        </row>
        <row r="308">
          <cell r="A308" t="str">
            <v>5.1.2</v>
          </cell>
          <cell r="B308" t="str">
            <v>ค่าใช้จ่ายในการเดินทางเข้าร่วมการประชุมเชิงปฏิบัติการผู้รับผิดชอบ โครงการ 1 อำเภอ 1 โรงเรียนคุณภาพประจำปีงบประมาณ พ.ศ. 2569 ระหว่างวันที่ 16 – 18 มีนาคม 2569 ณ โรงแรมริเวอร์ไซด์ กรุงเทพมหานค</v>
          </cell>
          <cell r="C308" t="str">
            <v>ศธ 04002/ว5137 ลว. 25 มี.ค.69 โอนครั้งที่ 390</v>
          </cell>
          <cell r="F308">
            <v>1000</v>
          </cell>
          <cell r="G308">
            <v>0</v>
          </cell>
          <cell r="H308">
            <v>0</v>
          </cell>
          <cell r="K308">
            <v>800</v>
          </cell>
          <cell r="L308">
            <v>0</v>
          </cell>
        </row>
        <row r="309">
          <cell r="A309" t="str">
            <v>5.1.2</v>
          </cell>
          <cell r="B309" t="str">
            <v xml:space="preserve">ค่าจ้างครูผู้สอนภาษาอังกฤษและภาษาจีน ภาคเรียนที่ 2 ปีการศึกษา 2568 ระยะเวลา  6  เดือน (ตค 68 - มีค 69)  จำนวน 4 อัตราเดือนละ 27,000.-บาท จำนวนเงิน 648,000.-บาท </v>
          </cell>
          <cell r="C309" t="str">
            <v>ศธ 04002/ว47396 ลว. 27 ต.ค.68 ครั้งที่ 16</v>
          </cell>
          <cell r="F309">
            <v>1134000</v>
          </cell>
          <cell r="G309">
            <v>0</v>
          </cell>
          <cell r="H309">
            <v>0</v>
          </cell>
          <cell r="K309">
            <v>0</v>
          </cell>
          <cell r="L309">
            <v>693548.39</v>
          </cell>
        </row>
        <row r="310">
          <cell r="A310" t="str">
            <v>5.1.3.1</v>
          </cell>
          <cell r="B310" t="str">
            <v xml:space="preserve">ค่าจ้างครูผู้สอนภาษาอังกฤษและภาษาจีน ภาคเรียนที่ 1 ปีการศึกษา 2569  (ครั้งที่ 2) ระยะเวลา 3 เดือน (เม.ย. 69 - 30 มิ.ย. 69) อัตราเดือนล 27,000 บาท จำนวนเงิน 243,000.-บาท </v>
          </cell>
          <cell r="C310" t="str">
            <v>ศธ 04002/ว6268 ลว. 20 เม.ย. 69 ครั้งที่ 433</v>
          </cell>
        </row>
        <row r="312">
          <cell r="A312" t="str">
            <v>5.1.4</v>
          </cell>
          <cell r="B312" t="str">
            <v>ค่าใช้จ่ายในการเดินทางเข้ารับการอบรมเชิงปฏิบัติการพัฒนาศักยภาพผู้รับผิดชอบโครงการ 1 อำเภอ 1 โรงเรียนคุณภาพ  สู่มาตรฐาน Google Certified Educator (GCE)  ระหว่างวันที่ 26 – 29 เมษายน 2569 ณ โรงแรมบางกอกพาเลส กรุงเทพมหานคร</v>
          </cell>
          <cell r="C312" t="str">
            <v>ศธ 04002/ว6769  ลว. 29 เม.ย. 69 ครั้งที่ 459</v>
          </cell>
          <cell r="F312">
            <v>1000</v>
          </cell>
          <cell r="G312">
            <v>0</v>
          </cell>
          <cell r="H312">
            <v>0</v>
          </cell>
          <cell r="K312">
            <v>800</v>
          </cell>
          <cell r="L312">
            <v>0</v>
          </cell>
        </row>
        <row r="313">
          <cell r="A313" t="str">
            <v>5.1.5</v>
          </cell>
          <cell r="B313" t="str">
            <v xml:space="preserve">เพื่อเป็นค่าใช้จ่ายในการเดินทางเข้าร่วมการอบรมเชิงปฏิบัติการพัฒนาศักยภาพครูและบุคลากรทางการศึกษา สู่มาตรฐาน Google Certified Educator (GCE)  ระหว่างวันที่ 4 – 6 มิถุนายน 2569 ณ โรงแรมบางกอกพาเลส กรุงเทพมหานคร  </v>
          </cell>
          <cell r="C313" t="str">
            <v>ศธ 04002/ว8897  ลว. 27 พ.ค. 69 ครั้งที่ 588</v>
          </cell>
          <cell r="F313">
            <v>1000</v>
          </cell>
          <cell r="G313">
            <v>0</v>
          </cell>
          <cell r="H313">
            <v>0</v>
          </cell>
          <cell r="K313">
            <v>800</v>
          </cell>
          <cell r="L313">
            <v>0</v>
          </cell>
        </row>
        <row r="314">
          <cell r="A314" t="str">
            <v>5.1.5</v>
          </cell>
          <cell r="B314" t="str">
            <v xml:space="preserve">ค่าใช้จ่ายในการเดินทางเข้าร่วมการประชุมเชิงปฏิบัติการพัฒนาศักยภาพ School Partner (SP) ภาครัฐ ในโครงการคอนเน็กซ์อีดี ประจำปี พ.ศ. 2569 ระหว่างวันที่ 11 – 13 มิถุนายน 2569 ณ โรงแรมดิ ไอเดิล โฮเท็ล แอนด์ เรสซิเด็นซ์  </v>
          </cell>
          <cell r="C314" t="str">
            <v>ศธ 04002/ว8960 ลว. 28 พ.ค. 69 ครั้งที่ 593</v>
          </cell>
          <cell r="F314">
            <v>1000</v>
          </cell>
          <cell r="G314">
            <v>0</v>
          </cell>
          <cell r="H314">
            <v>0</v>
          </cell>
          <cell r="K314">
            <v>800</v>
          </cell>
          <cell r="L314">
            <v>0</v>
          </cell>
        </row>
        <row r="315">
          <cell r="A315" t="str">
            <v>5.1.6</v>
          </cell>
          <cell r="B315" t="str">
            <v xml:space="preserve">ค่าใช้จ่ายในการดำเนินการส่งเสริม สนับสนุน และยกระดับคุณภาพการจัดการศึกษาของสถานศึกษา  โครงการ 1 อำเภอ 1 โรงเรียนคุณภาพ      </v>
          </cell>
          <cell r="C315" t="str">
            <v>ศธ 04002/ว41380 ลว. 29 ก.ค.68 ครั้งที่ 760</v>
          </cell>
          <cell r="F315">
            <v>0</v>
          </cell>
          <cell r="G315">
            <v>0</v>
          </cell>
          <cell r="H315">
            <v>0</v>
          </cell>
          <cell r="K315">
            <v>0</v>
          </cell>
          <cell r="L315">
            <v>0</v>
          </cell>
        </row>
        <row r="316">
          <cell r="A316" t="str">
            <v>5.1.7</v>
          </cell>
          <cell r="B316" t="str">
            <v xml:space="preserve">ค่าใช้จ่ายในการเดินทางเข้าร่วมการอบรมเชิงปฏิบัติการพัฒนาสมรรถนะศึกษานิเทศก์ ผู้นำเทคโนโลยี เพื่อการบริหารจัดการและการเรียนรู้  โครงการ 1 อำเภอ 1 โรงเรียนคุณภาพ ระหว่างวันที่ 12 – 13 มิถุนายน 2568 ณ โรงแรมริเวอร์ไซด์ กรุงเทพมหานคร </v>
          </cell>
          <cell r="C316" t="str">
            <v>ศธ 04002/ว2721 ลว. 19 มิ.ย.68 ครั้งที่ 598</v>
          </cell>
          <cell r="F316">
            <v>0</v>
          </cell>
          <cell r="G316">
            <v>0</v>
          </cell>
          <cell r="H316">
            <v>0</v>
          </cell>
          <cell r="K316">
            <v>0</v>
          </cell>
          <cell r="L316">
            <v>0</v>
          </cell>
        </row>
        <row r="317">
          <cell r="A317" t="str">
            <v>5.1.8</v>
          </cell>
          <cell r="B317" t="str">
            <v xml:space="preserve">ค่าใช้จ่ายในการพัฒนาคุณภาพเชิงระบบที่สอดคล้องกับบริบทและประเด็นการพัฒนาที่ได้จากการใช้เครื่องมือแบบสะท้อนคุณภาพของสถานศึกษา โครการ 1 อำเภอ 1 โรงเรียนคุณภาพ </v>
          </cell>
          <cell r="C317" t="str">
            <v>ศธ 04002/ว41320  ลว. 25 ก.ค.68 ครั้งที่ 754</v>
          </cell>
          <cell r="F317">
            <v>0</v>
          </cell>
          <cell r="G317">
            <v>0</v>
          </cell>
          <cell r="H317">
            <v>0</v>
          </cell>
          <cell r="K317">
            <v>0</v>
          </cell>
          <cell r="L317">
            <v>0</v>
          </cell>
        </row>
        <row r="319">
          <cell r="A319">
            <v>5.2</v>
          </cell>
          <cell r="B319" t="str">
            <v>กิจกรรมการยกระดับคุณภาพการศึกษาเพื่อขับเคลื่อนโรงเรียนคุณภาพ</v>
          </cell>
          <cell r="C319" t="str">
            <v>20004 69 00133 00000</v>
          </cell>
        </row>
        <row r="320">
          <cell r="B320" t="str">
            <v>ค่าครุภัณฑ์   6911310</v>
          </cell>
        </row>
        <row r="321">
          <cell r="B321" t="str">
            <v>ครุภัณฑ์  สำนักงาน 120611</v>
          </cell>
        </row>
        <row r="322">
          <cell r="A322" t="str">
            <v>5.1.1</v>
          </cell>
          <cell r="B322" t="str">
            <v>โต๊ะเก้าอี้นักเรียน สำหรับนักเรียนประถมศึกษา</v>
          </cell>
          <cell r="C322" t="str">
            <v>ที่ ศธ 04087/ว49453/25 พย 68 ครั้งที่ 104</v>
          </cell>
        </row>
        <row r="323">
          <cell r="A323" t="str">
            <v>1)</v>
          </cell>
          <cell r="B323" t="str">
            <v>โรงเรียนวัดแสงสรรค์</v>
          </cell>
          <cell r="C323" t="str">
            <v>200043300B8003110429</v>
          </cell>
          <cell r="F323">
            <v>15000</v>
          </cell>
          <cell r="G323">
            <v>0</v>
          </cell>
          <cell r="H323">
            <v>0</v>
          </cell>
          <cell r="K323">
            <v>0</v>
          </cell>
          <cell r="L323">
            <v>15000</v>
          </cell>
        </row>
        <row r="324">
          <cell r="A324" t="str">
            <v>5.1.2</v>
          </cell>
          <cell r="B324" t="str">
            <v>โต๊ะเก้าอี้นักเรียน สำหรับนักเรียนก่อนประถมศึกษา</v>
          </cell>
          <cell r="C324" t="str">
            <v>ที่ ศธ 04087/ว49453/25 พย 68 ครั้งที่ 104</v>
          </cell>
        </row>
        <row r="325">
          <cell r="A325" t="str">
            <v>1)</v>
          </cell>
          <cell r="B325" t="str">
            <v>โรงเรียนวัดจตุพิธวราวาส</v>
          </cell>
          <cell r="C325" t="str">
            <v>200043300B8003110430</v>
          </cell>
          <cell r="F325">
            <v>14000</v>
          </cell>
          <cell r="G325">
            <v>0</v>
          </cell>
          <cell r="H325">
            <v>0</v>
          </cell>
          <cell r="K325">
            <v>0</v>
          </cell>
          <cell r="L325">
            <v>14000</v>
          </cell>
        </row>
        <row r="337">
          <cell r="A337">
            <v>5.3</v>
          </cell>
          <cell r="B337" t="str">
            <v>กิจกรรมการยกระดับคุณภาพการศึกษาสำหรับโรงเรียนคุณภาพตามนโยบาย 1 อำเภอ 1 โรงเรียนคุณภาพ</v>
          </cell>
          <cell r="C337" t="str">
            <v>20004 69 00134 00000</v>
          </cell>
        </row>
        <row r="338">
          <cell r="A338" t="str">
            <v>5.3.1</v>
          </cell>
          <cell r="B338" t="str">
            <v>ค่าครุภัณฑ์   6911310</v>
          </cell>
          <cell r="C338" t="str">
            <v xml:space="preserve">20004 3300B800 </v>
          </cell>
        </row>
        <row r="339">
          <cell r="B339" t="str">
            <v>ครุภัณฑ์สำนักงาน 120601</v>
          </cell>
          <cell r="C339" t="str">
            <v>120601</v>
          </cell>
        </row>
        <row r="340">
          <cell r="A340" t="str">
            <v>5.3.1.1</v>
          </cell>
          <cell r="B340" t="str">
            <v>ถังน้ำ แบบสเตนเลส ขนาดความจุ 2,000 ลิตร โรงเรียนวัดลาดสนุ่น</v>
          </cell>
          <cell r="C340" t="str">
            <v>ที่ ศธ 04087/ว49453/25 พย 68 ครั้งที่ 104</v>
          </cell>
        </row>
        <row r="341">
          <cell r="A341" t="str">
            <v>1)</v>
          </cell>
          <cell r="B341" t="str">
            <v xml:space="preserve"> โรงเรียนวัดลาดสนุ่น</v>
          </cell>
          <cell r="C341" t="str">
            <v>200043300B8003111326</v>
          </cell>
          <cell r="F341">
            <v>16800</v>
          </cell>
          <cell r="G341">
            <v>0</v>
          </cell>
          <cell r="H341">
            <v>0</v>
          </cell>
          <cell r="K341">
            <v>0</v>
          </cell>
          <cell r="L341">
            <v>16800</v>
          </cell>
        </row>
        <row r="342">
          <cell r="A342" t="str">
            <v>5.3.1.2</v>
          </cell>
          <cell r="B342" t="str">
            <v xml:space="preserve">เครื่องทำลายเอกสาร แบบตัดละเอียด ทำลายครั้งละ 30 แผ่น </v>
          </cell>
          <cell r="C342" t="str">
            <v>ที่ ศธ 04087/ว49453/25 พย 68 ครั้งที่ 104</v>
          </cell>
        </row>
        <row r="344">
          <cell r="A344" t="str">
            <v>1)</v>
          </cell>
          <cell r="B344" t="str">
            <v>โรงเรียนวัดลาดสนุ่น</v>
          </cell>
          <cell r="C344" t="str">
            <v>200043300B8003111329</v>
          </cell>
          <cell r="F344">
            <v>67000</v>
          </cell>
          <cell r="G344">
            <v>0</v>
          </cell>
          <cell r="H344">
            <v>0</v>
          </cell>
          <cell r="K344">
            <v>0</v>
          </cell>
          <cell r="L344">
            <v>67000</v>
          </cell>
        </row>
        <row r="345">
          <cell r="A345" t="str">
            <v>5.3.1.2</v>
          </cell>
          <cell r="B345" t="str">
            <v xml:space="preserve">พัดลม แบบโคจรติดผนัง ขนาดไม่น้อยกว่า 16 นิ้ว (400 มิลลิเมตร) </v>
          </cell>
          <cell r="C345" t="str">
            <v>ที่ ศธ 04087/ว49453/25 พย 68 ครั้งที่ 104</v>
          </cell>
        </row>
        <row r="347">
          <cell r="A347" t="str">
            <v>1)</v>
          </cell>
          <cell r="B347" t="str">
            <v>โรงเรียนวัดมูลจินดาราม</v>
          </cell>
          <cell r="C347" t="str">
            <v>200043300B8003111330</v>
          </cell>
          <cell r="F347">
            <v>8000</v>
          </cell>
          <cell r="G347">
            <v>0</v>
          </cell>
          <cell r="H347">
            <v>0</v>
          </cell>
          <cell r="K347">
            <v>0</v>
          </cell>
          <cell r="L347">
            <v>8000</v>
          </cell>
        </row>
        <row r="348">
          <cell r="B348" t="str">
            <v>ครุภัณฑ์งานบ้านงานครัว 120612</v>
          </cell>
          <cell r="C348" t="str">
            <v>120612</v>
          </cell>
        </row>
        <row r="349">
          <cell r="A349" t="str">
            <v>5.3.1.3</v>
          </cell>
          <cell r="B349" t="str">
            <v xml:space="preserve">เครื่องตัดแต่งพุ่มไม้ ขนาด 29.5 นิ้ว </v>
          </cell>
          <cell r="C349" t="str">
            <v>ที่ ศธ 04087/ว49453/25 พย 68 ครั้งที่ 104</v>
          </cell>
        </row>
        <row r="350">
          <cell r="A350" t="str">
            <v>1)</v>
          </cell>
          <cell r="B350" t="str">
            <v>โรงเรียนชุมชนบึงบา</v>
          </cell>
          <cell r="C350" t="str">
            <v>200043300B8003111327</v>
          </cell>
          <cell r="F350">
            <v>17400</v>
          </cell>
          <cell r="G350">
            <v>0</v>
          </cell>
          <cell r="H350">
            <v>0</v>
          </cell>
          <cell r="K350">
            <v>0</v>
          </cell>
          <cell r="L350">
            <v>17400</v>
          </cell>
        </row>
        <row r="351">
          <cell r="A351" t="str">
            <v>5.3.1.4</v>
          </cell>
          <cell r="B351" t="str">
            <v xml:space="preserve">ตู้แช่อาหาร ขนาด 20 คิวบิกฟุต </v>
          </cell>
          <cell r="C351" t="str">
            <v>ที่ ศธ 04087/ว49453/25 พย 68 ครั้งที่ 104</v>
          </cell>
        </row>
        <row r="352">
          <cell r="A352" t="str">
            <v>1)</v>
          </cell>
          <cell r="B352" t="str">
            <v>โรงเรียนวัดมูลจินดาราม</v>
          </cell>
          <cell r="C352" t="str">
            <v>200043300B8003111328</v>
          </cell>
          <cell r="F352">
            <v>37000</v>
          </cell>
          <cell r="G352">
            <v>0</v>
          </cell>
          <cell r="H352">
            <v>0</v>
          </cell>
          <cell r="K352">
            <v>0</v>
          </cell>
          <cell r="L352">
            <v>37000</v>
          </cell>
        </row>
        <row r="353">
          <cell r="B353" t="str">
            <v>งบรายจ่ายอื่น   6911500</v>
          </cell>
          <cell r="C353" t="str">
            <v>20004 3100B600 5000001</v>
          </cell>
        </row>
        <row r="354">
          <cell r="A354" t="str">
            <v>5.1.1.1</v>
          </cell>
          <cell r="B354" t="str">
            <v>ค่าใช้จ่ายดำเนินโครงการโรงเรียนคุณภาพตามนโยบาย “1 อำเภอ 1 โรงเรียนคุณภาพ” ระหว่างวันที่ 29 – 31 มีนาคม 2567 ณ โรงแรมริเวอร์ไซด์ กรุงเทพมหานคร</v>
          </cell>
          <cell r="C354" t="str">
            <v>ศธ 04002/ว1964 ลว.23 พค 67 โอนครั้งที่ 42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</row>
        <row r="355">
          <cell r="A355" t="str">
            <v>5.1.1.2</v>
          </cell>
          <cell r="B355" t="str">
            <v xml:space="preserve">ค่าใช้จ่ายในการบริหารโครงการโรงเรียนคุณภาพ ตามนโยบาย “1 อำเภอ 1 โรงเรียนคุณภาพ”  </v>
          </cell>
          <cell r="C355" t="str">
            <v>ศธ 04002/ว2152 ลว.31 พค โอนครั้งที่ 78</v>
          </cell>
        </row>
        <row r="356">
          <cell r="A356" t="str">
            <v>5.1.1.3</v>
          </cell>
          <cell r="B356" t="str">
            <v>ค่าใช้จ่ายในการยกระดับคุณภาพการศึกษาในโรงเรียนคุณภาพ ตามนโยบาย “1 ตำบล  1 โรงเรียนคุณภาพ” 1. โรงเรียนวัดมูลจินดาราม จำนวนเงิน 22,000.00 บาท 2. โรงเรียนวัดลาดสนุ่น จำนวนเงิน 22,000.00 บาท 3. โรงเรียนชุมชนบึงบา จำนวนเงิน 22,000.00 บาท</v>
          </cell>
          <cell r="C356" t="str">
            <v>ศธ 04002/ว3401 ลว.6 ส.ค.2567 โอนครั้งที่ 289 กำหนดส่ง 31 สค 67</v>
          </cell>
        </row>
        <row r="394">
          <cell r="A394">
            <v>5.4</v>
          </cell>
          <cell r="B394" t="str">
            <v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v>
          </cell>
          <cell r="C394" t="str">
            <v>20004 69 00135 00000</v>
          </cell>
        </row>
        <row r="396">
          <cell r="B396" t="str">
            <v>งบลงทุน  ค่าที่ดินและสิ่งก่อสร้าง 6911320</v>
          </cell>
        </row>
        <row r="397">
          <cell r="A397" t="str">
            <v>5.4.1</v>
          </cell>
          <cell r="B397" t="str">
            <v xml:space="preserve">ก่อสร้างปรับปรุงซ่อมแซมอาคารเรียนอาคารประกอบและสิ่งก่อสร้างอื่น </v>
          </cell>
          <cell r="C397" t="str">
            <v>ศธ04002/ว50349 ลว.12 ธ.ค 68 โอนครั้งที่ 153</v>
          </cell>
        </row>
        <row r="398">
          <cell r="A398" t="str">
            <v>1)</v>
          </cell>
          <cell r="B398" t="str">
            <v>โรงเรียนวัดจตุพิธวราวาส</v>
          </cell>
          <cell r="C398" t="str">
            <v>200043300B8003210261</v>
          </cell>
          <cell r="D398">
            <v>84000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84000</v>
          </cell>
        </row>
        <row r="404">
          <cell r="A404" t="str">
            <v>5.4.2</v>
          </cell>
          <cell r="B404" t="str">
            <v xml:space="preserve">รายการก่อสร้างปรับปรุงซ่อมแซมอาคารเรียนอาคารประกอบและสิ่งก่อสร้างอื่นที่ชำรุดทรุดโทรมและที่ประสบอุบัติภัย </v>
          </cell>
          <cell r="C404" t="str">
            <v>ศธ04002/ว2239 ลว.27 พค 68 โอนครั้งที่ 519</v>
          </cell>
        </row>
        <row r="405">
          <cell r="A405" t="str">
            <v>1)</v>
          </cell>
          <cell r="B405" t="str">
            <v xml:space="preserve">โรงเรียนวัดประยูรธรรมาราม </v>
          </cell>
          <cell r="C405" t="str">
            <v>20004  3300 B800 321ZZZZ</v>
          </cell>
          <cell r="F405">
            <v>0</v>
          </cell>
          <cell r="G405">
            <v>0</v>
          </cell>
          <cell r="H405">
            <v>0</v>
          </cell>
          <cell r="K405">
            <v>0</v>
          </cell>
          <cell r="L405">
            <v>0</v>
          </cell>
        </row>
        <row r="406">
          <cell r="B406" t="str">
            <v>ผูกพัน 10 มิ.ย. 68 ครบ 9 ส.ค. 68</v>
          </cell>
        </row>
        <row r="407">
          <cell r="A407" t="str">
            <v>2)</v>
          </cell>
          <cell r="B407" t="str">
            <v xml:space="preserve">โรงเรียนชุมชนวัดพิชิตปิตยาราม  </v>
          </cell>
          <cell r="C407" t="str">
            <v>20004  3300 B800 321ZZZZ</v>
          </cell>
          <cell r="F407">
            <v>0</v>
          </cell>
          <cell r="G407">
            <v>0</v>
          </cell>
          <cell r="H407">
            <v>0</v>
          </cell>
          <cell r="K407">
            <v>0</v>
          </cell>
          <cell r="L407">
            <v>0</v>
          </cell>
        </row>
        <row r="408">
          <cell r="B408" t="str">
            <v>ผูกพัน 26 มิ.ย. 68 ครบ 4 ส.ค. 68</v>
          </cell>
        </row>
        <row r="416">
          <cell r="A416" t="str">
            <v>5.4.3</v>
          </cell>
          <cell r="B416" t="str">
            <v xml:space="preserve">ห้องน้ำห้องส้วมนักเรียนหญิง 4 ที่/49 </v>
          </cell>
          <cell r="C416" t="str">
            <v>ศธ04002/ว50349 ลว.12 ธ.ค 68 โอนครั้งที่ 153</v>
          </cell>
        </row>
        <row r="418">
          <cell r="A418" t="str">
            <v>1)</v>
          </cell>
          <cell r="B418" t="str">
            <v>โรงเรียนวัดแสงสรรค์</v>
          </cell>
          <cell r="C418" t="str">
            <v>200043300B8003211259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B419" t="str">
            <v>ครบ  20 มีค 68</v>
          </cell>
        </row>
        <row r="420">
          <cell r="A420" t="str">
            <v>2)</v>
          </cell>
          <cell r="B420" t="str">
            <v>โรงเรียนวัดแสงสรรค์</v>
          </cell>
          <cell r="C420" t="str">
            <v>200043300B8003211260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B421" t="str">
            <v>ครบ  18 มิย 68</v>
          </cell>
        </row>
        <row r="422">
          <cell r="A422">
            <v>5.5</v>
          </cell>
          <cell r="B422" t="str">
            <v xml:space="preserve">กิจกรรมการบริหารจัดการโรงเรียนขนาดเล็ก </v>
          </cell>
          <cell r="C422" t="str">
            <v>20004 69 52010 00000</v>
          </cell>
        </row>
        <row r="423">
          <cell r="A423" t="str">
            <v>5.5.1</v>
          </cell>
          <cell r="B423" t="str">
            <v>งบดำเนินงาน   69112xx</v>
          </cell>
          <cell r="C423" t="str">
            <v>20004 3320 B800 2000000</v>
          </cell>
        </row>
        <row r="424">
          <cell r="A424" t="str">
            <v>5.5.1.1</v>
          </cell>
          <cell r="B424" t="str">
            <v xml:space="preserve">เพื่อสนับสนุนการดำเนินงานที่เกี่ยวข้องกับการบริหารโรงเรียนขนาดเล็ก </v>
          </cell>
          <cell r="C424" t="str">
            <v>ศธ 04002/ว383 ลว. 13 ม.ค. 69 โอนครั้งที่ 212</v>
          </cell>
          <cell r="F424">
            <v>27000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25000</v>
          </cell>
        </row>
        <row r="425">
          <cell r="A425" t="str">
            <v>5.5.1.2</v>
          </cell>
          <cell r="B425" t="str">
            <v xml:space="preserve">1. เพื่อสนับสนุนการยกระดับคุณภาพการศึกษาและบริหารจัดการโรงเรียนขนาดเล็ก ที่มีจำนวนนักเรียน 1 – 60 คน จำนวน 5 ร.ร.ๆละ 5,000.00 บาท รวมเป็นเงิน 25,000.00 บาท  2. เพื่อสนับสนุนโรงเรียนขนาดเล็กที่มีผลงาน “การจัดการเรียนการสอนของครูในโรงเรียนขนาดเล็กที่ประสบผลสำเร็จ (The best Teacher Award)”  จำนวน 6 ร.ร. จำนวนเงิน 43,000 บาท </v>
          </cell>
          <cell r="C425" t="str">
            <v>ศธ 04002/ว13233 ลว.31 ก.ค.69 โอนครั้งที่ 797</v>
          </cell>
          <cell r="F425">
            <v>68000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A426" t="str">
            <v>5.5.1.3</v>
          </cell>
          <cell r="B426" t="str">
            <v>ค่าใช้จ่ายในการเดินทางเข้าร่วมการประชุมจัดทำแผนบริหารโรงเรียนขนาดเล็กที่มีวิธีปฏิบัติที่เป็นเลิศ (Best Practice) ระหว่างวันที่ 23 – 24 กรกฎาคม 2568 ณ โรงแรมรอยัลซิตี้ กรุงเทพมหานคร</v>
          </cell>
          <cell r="C426" t="str">
            <v>ศธ 04002/ว41041 ลว.23 ก.ค.68 โอนครั้งที่ 729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A427" t="str">
            <v>5.1.8</v>
          </cell>
          <cell r="B427" t="str">
            <v>1. เพื่อสนับสนุนการบริหารจัดการโรงเรียนขนาดเล็ก จำนวน 42,500 บาท 6 ร.ร.ๆละ 3,000 บาท 7 ร.ร.ๆละ 3,500 บาท 2.เพื่อสนับสนุนการดำเนินงานสำหรับการพัฒนาคุณภาพการศึกษาของโรงเรียนขนาดเล็ก จำนวนเงิน 110,000.-บาท 2.1 สำหรับสถานศึกษา ร.ร.แสนจำหน่าย 45,000 บาท แสนชื่นปานนุกูล 35,000.-บาท  2.2 สำนักงานเขตพื้นที่ 30,000 บาท</v>
          </cell>
          <cell r="C427" t="str">
            <v>ศธ 04002/ว41933  ลว. 4 ส.ค.68 ครั้งที่ 816</v>
          </cell>
          <cell r="F427">
            <v>0</v>
          </cell>
          <cell r="G427">
            <v>0</v>
          </cell>
          <cell r="H427">
            <v>0</v>
          </cell>
          <cell r="K427">
            <v>0</v>
          </cell>
          <cell r="L427">
            <v>0</v>
          </cell>
        </row>
        <row r="429">
          <cell r="B429" t="str">
            <v xml:space="preserve">กิจกรรมการยกระดับคุณภาพการศึกษา (โรงเรียนคุณภาพของชุมชนโรงเรียนมัธยมดีสี่มุมเมือง)     </v>
          </cell>
          <cell r="C429" t="str">
            <v>20004 69 00079 00000</v>
          </cell>
        </row>
        <row r="430">
          <cell r="B430" t="str">
            <v>งบลงทุน  ค่าครุภัณฑ์ 6911310</v>
          </cell>
        </row>
        <row r="431">
          <cell r="B431" t="str">
            <v>ครุภัณฑ์การศึกษา 120611</v>
          </cell>
        </row>
        <row r="432">
          <cell r="B432" t="str">
            <v xml:space="preserve">โต๊ะเก้าอี้นักเรียนระดับประถมศึกษา ชุดละ 1,500 บาท </v>
          </cell>
          <cell r="C432" t="str">
            <v>ศธ04002/ว1802 ลว.8 พค 67 โอนครั้งที่ 7</v>
          </cell>
        </row>
        <row r="433">
          <cell r="B433" t="str">
            <v xml:space="preserve">โรงเรียนชุมชนบึงบา </v>
          </cell>
          <cell r="C433" t="str">
            <v>200043100B6003113826</v>
          </cell>
        </row>
        <row r="434">
          <cell r="B434" t="str">
            <v>ผูกพันครบ 19 มิย 67</v>
          </cell>
          <cell r="C434">
            <v>4100392644</v>
          </cell>
        </row>
        <row r="436">
          <cell r="B436" t="str">
            <v>งบลงทุน  ค่าที่ดินสิ่งก่อสร้าง 6711320</v>
          </cell>
        </row>
        <row r="437">
          <cell r="A437" t="str">
            <v>5.3.2</v>
          </cell>
          <cell r="B437" t="str">
            <v>เงินชดเชยค่างานก่อสร้างตามสัญญาแบบปรับราคาได้ (ค่า K)</v>
          </cell>
          <cell r="C437" t="str">
            <v>ศธ04002/ว4285 ลว.13 กย 67 โอนครั้งที่ 401</v>
          </cell>
        </row>
        <row r="438">
          <cell r="A438" t="str">
            <v>1)</v>
          </cell>
          <cell r="B438" t="str">
            <v>โรงเรียนธัญญสิทธิศิลป์</v>
          </cell>
          <cell r="C438" t="str">
            <v>20004 3100B600 321YYY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</row>
        <row r="439">
          <cell r="A439" t="str">
            <v>2)</v>
          </cell>
          <cell r="B439" t="str">
            <v>โรงเรียนชุมชนเลิศพินิจพิทยาคม</v>
          </cell>
          <cell r="C439" t="str">
            <v>20004 3100B600 321YYY</v>
          </cell>
        </row>
        <row r="440">
          <cell r="A440" t="str">
            <v>3)</v>
          </cell>
          <cell r="B440" t="str">
            <v>โรงเรียนชุมชนประชานิกรณ์อำนวยเวทย์</v>
          </cell>
          <cell r="C440" t="str">
            <v>20004 3100B600 321YYY</v>
          </cell>
        </row>
        <row r="444">
          <cell r="A444">
            <v>6</v>
          </cell>
          <cell r="B444" t="str">
            <v>โครงการส่งเสริมการเรียนรู้ขั้นพื้นฐานทุกที่ทุกเวลา</v>
          </cell>
          <cell r="C444" t="str">
            <v>20004 3300 C100</v>
          </cell>
        </row>
        <row r="445">
          <cell r="A445" t="str">
            <v>รายจ่ายทุน</v>
          </cell>
          <cell r="B445" t="str">
            <v>งบดำเนินงาน   69112xx</v>
          </cell>
          <cell r="C445" t="str">
            <v>20004 3310 C100 2000000</v>
          </cell>
        </row>
        <row r="447">
          <cell r="A447">
            <v>6.1</v>
          </cell>
          <cell r="B447" t="str">
            <v>กิจกรรมพัฒนาระบบนิเวศทางด้านดิจิทัลเพื่อการเรียนรู้ขั้นพื้นฐาน</v>
          </cell>
          <cell r="C447" t="str">
            <v xml:space="preserve">20004 69 00131 00000             </v>
          </cell>
        </row>
        <row r="448">
          <cell r="A448" t="str">
            <v>6.1.1</v>
          </cell>
          <cell r="B448" t="str">
            <v>งบดำเนินงาน   69112xx</v>
          </cell>
          <cell r="C448" t="str">
            <v>20004 3320 C100 2000000</v>
          </cell>
        </row>
        <row r="449">
          <cell r="A449" t="str">
            <v>6.1.1.1</v>
          </cell>
          <cell r="B449" t="str">
            <v xml:space="preserve">ค่าใช้จ่ายในการเดินทางเข้าร่วมการประชุมเชิงปฏิบัติการจัดทำหลักสูตร แนวทางการบริหารจัดการและการประยุกต์ใช้อุปกรณ์จัดการเรียนรู้  ระหว่างวันที่ 23 - 28 พฤศจิกายน 2568  ณ โรงแรมเดอล๊อฟท์ รีสอร์ท  กรุงเทพมหานคร </v>
          </cell>
          <cell r="C449" t="str">
            <v>ศธ 04002/ว49691 ลว.28 พ.ย. 68 โอนครั้งที่ 119</v>
          </cell>
          <cell r="F449">
            <v>800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800</v>
          </cell>
          <cell r="L449">
            <v>0</v>
          </cell>
        </row>
        <row r="450">
          <cell r="A450" t="str">
            <v>6.1.1.2</v>
          </cell>
          <cell r="B450" t="str">
            <v xml:space="preserve">ค่าใช้จ่ายในการเดินทางของบุคลากรที่เข้าร่วมการอบรม  เชิงปฏิบัติการพัฒนาขับเคลื่อนการบริหารจัดการและการประยุกต์ใช้อุปกรณ์ดิจิทัลเพื่อการเรียนรู้ขั้นพื้นฐาน  ระหว่างวันที่ 11 – 15 มกราคม 2569  ณ โรงแรมดิไอเดิล อำเภอคลองหลวง จังหวัดปทุมธานี </v>
          </cell>
          <cell r="C450" t="str">
            <v>ศธ 04002/ว861 ลว.20 ม.ค.69 โอนครั้งที่ 236</v>
          </cell>
          <cell r="F450">
            <v>400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400</v>
          </cell>
          <cell r="L450">
            <v>0</v>
          </cell>
        </row>
        <row r="451">
          <cell r="A451" t="str">
            <v>6.1.1.3</v>
          </cell>
          <cell r="B451" t="str">
            <v xml:space="preserve">ค่าใช้จ่ายในการดำเนินการกิจกรรมที่ ๓ การสร้างการรับรู้เพื่อการพัฒนาส่งเสริม สนับสนุนและขับเคลื่อนการประยุกต์ใช้เทคโนโลยีดิจิทัลในการจัดการเรียนรู้ผ่านแพลตฟอร์มการเรียนรู้ของสำนักงานคณะกรรมการการศึกษาขั้นพื้นฐาน </v>
          </cell>
          <cell r="C451" t="str">
            <v>ศธ 04002/ว5217 ลว.26 มี.ค.69 โอนครั้งที่ 394</v>
          </cell>
          <cell r="F451">
            <v>10000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10000</v>
          </cell>
          <cell r="L451">
            <v>0</v>
          </cell>
        </row>
        <row r="452">
          <cell r="A452" t="str">
            <v>6.1.1.4</v>
          </cell>
          <cell r="B452" t="str">
            <v xml:space="preserve">ค่าใช้จ่ายในการขับเคลื่อน และการสร้างเครือข่ายเพื่อการพัฒนาประยุกต์ใช้อุปกรณ์เพื่อการเรียนรู้แห่งชาติ โดยใช้เทคโนโลยีเป็นฐาน (National Digital Learning Platform : NDLP)/ค่าใช้จ่ายในการดำเนินการติดตามและประเมินผลการขับเคลื่อนการประยุกต์ใช้อุปกรณ์กับแพลตฟอร์มการจัดการเรียนรู้ขั้นพื้นฐานทุกที่ทุกเวลา (Anywhere Anytime) ระหว่างวันที่ 15 – 19 มิถุนายน 2569 ณ สำนักงานเขตพื้นที่การศึกษามัธยมศึกษา   5 แห่ง </v>
          </cell>
          <cell r="C452" t="str">
            <v>ศธ 04002/ว6961 ลว.28 เม.ย.69 โอนครั้งที่ 472</v>
          </cell>
          <cell r="F452">
            <v>12000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11900</v>
          </cell>
          <cell r="L452">
            <v>0</v>
          </cell>
        </row>
        <row r="453">
          <cell r="A453" t="str">
            <v>6.1.1.5</v>
          </cell>
          <cell r="B453" t="str">
            <v xml:space="preserve">ค่าใช้จ่ายในการเดินทางเข้าร่วมการอบรมเชิงปฏิบัติการสร้างสรรค์สื่อโซเชียลเพื่อการรับรู้และขับเคลื่อนการใช้งานแพลตฟอร์ม  NDLP ระหว่างวันที่ 23 – 26 สิงหาคม 2569 ณ โรงแรมบ้านไทย บูทีค กรุงเทพมหานคร </v>
          </cell>
          <cell r="C453" t="str">
            <v>ศธ 04002/ว14139 ลว.13 ส.ค. 69 โอนครั้งที่ 862</v>
          </cell>
          <cell r="F453">
            <v>1000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</row>
        <row r="454">
          <cell r="A454">
            <v>6.2</v>
          </cell>
          <cell r="B454" t="str">
            <v>งบดำเนินงาน   69112xx</v>
          </cell>
          <cell r="C454" t="str">
            <v>20004 3310 C100 2000000</v>
          </cell>
        </row>
        <row r="455">
          <cell r="A455" t="str">
            <v>6.2.1</v>
          </cell>
          <cell r="B455" t="str">
            <v>ค่าเช่าใช้อุปกรณ์การเรียนการสอนสำหรับครู และรายการค่าเช่าใช้อุปกรณ์การเรียนการสอนสำหรับนักเรียน 6 เดือน</v>
          </cell>
          <cell r="C455" t="str">
            <v>ศธ 04002/ว8963 ลว.28 พค. 2565 โอนครั้งที่ 596</v>
          </cell>
          <cell r="F455">
            <v>1686492</v>
          </cell>
          <cell r="G455">
            <v>0</v>
          </cell>
          <cell r="H455">
            <v>1406002.5</v>
          </cell>
          <cell r="I455">
            <v>0</v>
          </cell>
          <cell r="J455">
            <v>0</v>
          </cell>
          <cell r="K455">
            <v>280489.5</v>
          </cell>
          <cell r="L455">
            <v>0</v>
          </cell>
        </row>
        <row r="457">
          <cell r="A457">
            <v>6.2</v>
          </cell>
          <cell r="B457" t="str">
            <v xml:space="preserve">กิจกรรมความมั่นคงปลอดภัยทางไซเบอร์และการคุ้มครองข้อมูลส่วนบุคคล         </v>
          </cell>
          <cell r="C457" t="str">
            <v xml:space="preserve">20004 69 00139 00000             </v>
          </cell>
        </row>
        <row r="458">
          <cell r="B458" t="str">
            <v>งบดำเนินงาน   69112xx</v>
          </cell>
          <cell r="C458" t="str">
            <v>20004 3320 C100 2000000</v>
          </cell>
        </row>
        <row r="459">
          <cell r="A459" t="str">
            <v>6.2.1</v>
          </cell>
          <cell r="B459" t="str">
            <v>ค่าใช้จ่ายในการเดินทางเข้าร่วมการประชุมเชิงปฏิบัติการเพื่อพัฒนาความมั่นคงปลอดภัยทางไซเบอร์และการคุ้มครองข้อมูลส่วนบุคคล ระหว่างวันที่ 27 - 30 พฤษภาคม 2569 ณ โรงแรมบางกอกพาเลส</v>
          </cell>
          <cell r="C459" t="str">
            <v>ศธ 04002/ว8447 ลว.20 พ.ค. 69 โอนครั้งที่ 563</v>
          </cell>
          <cell r="F459">
            <v>1000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800</v>
          </cell>
          <cell r="L459">
            <v>0</v>
          </cell>
        </row>
        <row r="463">
          <cell r="A463" t="str">
            <v>1)</v>
          </cell>
        </row>
        <row r="466">
          <cell r="A466" t="str">
            <v>ค</v>
          </cell>
          <cell r="B466" t="str">
            <v>แผนงานยุทธศาสตร์ สร้างความเสมอภาคทางการศึกษา</v>
          </cell>
        </row>
        <row r="470">
          <cell r="A470">
            <v>1</v>
          </cell>
          <cell r="B470" t="str">
            <v>โครงการสนับสนุนค่าใช้จ่ายในการจัดการศึกษาตั้งแต่ระดับอนุบาลจนจบการศึกษาขั้นพื้นฐาน</v>
          </cell>
          <cell r="C470" t="str">
            <v>20004 45002400</v>
          </cell>
        </row>
        <row r="472">
          <cell r="A472">
            <v>1.1000000000000001</v>
          </cell>
          <cell r="B472" t="str">
            <v xml:space="preserve">กิจกรรมการสนับสนุนค่าใช้จ่ายในการจัดการศึกษาขั้นพื้นฐาน </v>
          </cell>
          <cell r="C472" t="str">
            <v>20004 69 51993 00000</v>
          </cell>
        </row>
        <row r="473">
          <cell r="B473" t="str">
            <v xml:space="preserve"> งบเงินอุดหนุน 6911410</v>
          </cell>
          <cell r="C473" t="str">
            <v>20004 45002400</v>
          </cell>
          <cell r="J473">
            <v>0</v>
          </cell>
        </row>
        <row r="474">
          <cell r="A474" t="str">
            <v>1.1.1</v>
          </cell>
          <cell r="B474" t="str">
            <v xml:space="preserve">เงินอุดหนุนทั่วไป รายการค่าใช้จ่ายในการจัดการศึกษาขั้นพื้นฐาน </v>
          </cell>
          <cell r="C474">
            <v>0</v>
          </cell>
          <cell r="J474">
            <v>0</v>
          </cell>
        </row>
        <row r="475">
          <cell r="A475" t="str">
            <v>1.1.1.1</v>
          </cell>
          <cell r="B475" t="str">
            <v>เงินอุดหนุนทั่วไป รายการค่าใช้จ่ายในการจัดการศึกษาขั้นพื้นฐาน ภาคเรียนที่ 1/2567 70%  รหัสเจ้าของบัญชีย่อย 2000400000  จำนวน28,163,200‬.00 บาท</v>
          </cell>
          <cell r="C475" t="str">
            <v>ศธ 04002/ว1018 ลว.8/3/2024โอนครั้งที่ 209</v>
          </cell>
        </row>
        <row r="477">
          <cell r="A477" t="str">
            <v>1)</v>
          </cell>
          <cell r="B477" t="str">
            <v>ค่าหนังสือเรียน รหัสบัญชีย่อย 0022001/10,931,200</v>
          </cell>
          <cell r="C477" t="str">
            <v>20004 42002270 4100040</v>
          </cell>
        </row>
        <row r="479">
          <cell r="A479" t="str">
            <v>2)</v>
          </cell>
          <cell r="B479" t="str">
            <v>ค่าอุปกรณ์การเรียน รหัสบัญชีย่อย 0022002/3,421,000</v>
          </cell>
          <cell r="C479" t="str">
            <v>20004 42002270 4100117</v>
          </cell>
        </row>
        <row r="480">
          <cell r="A480" t="str">
            <v>3)</v>
          </cell>
          <cell r="B480" t="str">
            <v>ค่าเครื่องแบบนักเรียน รหัสบัญชีย่อย 0022003/6,461,500</v>
          </cell>
          <cell r="C480" t="str">
            <v>20004 42002270 4100194</v>
          </cell>
        </row>
        <row r="482">
          <cell r="A482" t="str">
            <v>4)</v>
          </cell>
          <cell r="B482" t="str">
            <v>ค่ากิจกรรมพัฒนาคุณภาพผู้เรียน รหัสบัญชีย่อย 0022004/2,636,400</v>
          </cell>
          <cell r="C482" t="str">
            <v>20005 42002270 4100271</v>
          </cell>
        </row>
        <row r="484">
          <cell r="A484" t="str">
            <v>5)</v>
          </cell>
          <cell r="B484" t="str">
            <v>ค่าจัดการเรียนการสอน รหัสบัญชีย่อย 0022005/4,713,100</v>
          </cell>
          <cell r="C484" t="str">
            <v>20006 42002270 4100348</v>
          </cell>
        </row>
        <row r="486">
          <cell r="A486" t="str">
            <v>1.1.1.2</v>
          </cell>
          <cell r="B486" t="str">
            <v>เงินอุดหนุนทั่วไป รายการค่าใช้จ่ายในการจัดการศึกษาขั้นพื้นฐาน รหัสเจ้าของบัญชีย่อย 2000400000</v>
          </cell>
        </row>
        <row r="487">
          <cell r="A487">
            <v>1</v>
          </cell>
          <cell r="B487" t="str">
            <v xml:space="preserve"> ภาคเรียนที่ 2/2568 70%  จำนวน 37,488,985.00  บาท</v>
          </cell>
          <cell r="C487" t="str">
            <v>ศธ 04002/ว47248 ลว.22/ต.ค./2025 โอนครั้งที่ 13</v>
          </cell>
        </row>
        <row r="488">
          <cell r="A488">
            <v>2</v>
          </cell>
          <cell r="B488" t="str">
            <v xml:space="preserve"> ค่าใช้จ่ายในการจัดการศึกษาขั้นพื้นฐาน  ภาคเรียนที่ 2/2568  (30%) จำนวน 3 รายการ จำนวนเงิน  15,170,440.00 บาท </v>
          </cell>
          <cell r="C488" t="str">
            <v>ศธ 04002/ว50952 ลว.22/ธ.ค./2025 โอนครั้งที่ 167</v>
          </cell>
        </row>
        <row r="489">
          <cell r="A489">
            <v>3</v>
          </cell>
          <cell r="B489" t="str">
            <v xml:space="preserve"> ภาคเรียนที่ 1/2569 70% จำนวน 51,718,283‬.00   บาท</v>
          </cell>
          <cell r="C489" t="str">
            <v>ศธ 04002/ว5805 ลว.7 เม.ย.69 โอนครั้งที่ 411</v>
          </cell>
        </row>
        <row r="490">
          <cell r="A490">
            <v>4</v>
          </cell>
          <cell r="B490" t="str">
            <v xml:space="preserve"> ค่าใช้จ่ายในการจัดการศึกษาขั้นพื้นฐาน จำนวน 5 รายการ ภาคเรียนที่ 1/2569 30%  จำนวน 31,224,065.00  บาท (ค่าหนังสือเรียน 5,436,505 ค่าอุปกรณ์การเรียน 1,688,525 ค่าเครื่องแบบนักเรียน  3,179,875 ค่ากิจกรรมพัฒนาคุณภาพผู้เรียน 2,810,820  ค่าจัดการเรียนการสอน 18,108,340)</v>
          </cell>
          <cell r="C490" t="str">
            <v>ศธ 04002/ว11755 ลว.13 ก.ค. 2026 โอนครั้งที่ 704</v>
          </cell>
        </row>
        <row r="491">
          <cell r="A491" t="str">
            <v>1)</v>
          </cell>
          <cell r="B491" t="str">
            <v>ค่าจัดการเรียนการสอน รหัสบัญชีย่อย 0024315(ครั้งที่ 13   26,075,110) (ครั้งที่ 167  10,547,330) (ครั้งที่ 411  จำนวน 18,414,800)(ครั้งที่ 704 18,108,340)</v>
          </cell>
          <cell r="C491" t="str">
            <v>20006 45002400 4100005</v>
          </cell>
          <cell r="F491">
            <v>73145580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73145580</v>
          </cell>
        </row>
        <row r="492">
          <cell r="A492" t="str">
            <v>2)</v>
          </cell>
          <cell r="B492" t="str">
            <v>ค่าอุปกรณ์การเรียน รหัสบัญชีย่อย 0024084 (ครั้งที่ 13 4,262,515) (ครั้งที่ 167 1,727,900) (ครั้งที่ 411  จำนวน 4,279,935)(ครั้งที่ 704 1,688,525)</v>
          </cell>
          <cell r="C492" t="str">
            <v>20004 45002400 4100002</v>
          </cell>
          <cell r="F492">
            <v>11905090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11905090</v>
          </cell>
        </row>
        <row r="494">
          <cell r="A494" t="str">
            <v>3)</v>
          </cell>
          <cell r="B494" t="str">
            <v>ค่ากิจกรรมพัฒนาคุณภาพผู้เรียน รหัสบัญชีย่อย 0024238  (ครั้งที่ 13  7,151,360) (ครั้งที่ 167  2,895,210) (ครั้งที่ 411 จำนวน 7,208,390)(ครั้ที่ 711  2,810,820 บาท</v>
          </cell>
          <cell r="C494" t="str">
            <v>20005 45002400 4100004</v>
          </cell>
          <cell r="F494">
            <v>20065780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20065780</v>
          </cell>
        </row>
        <row r="495">
          <cell r="A495" t="str">
            <v>4)</v>
          </cell>
          <cell r="B495" t="str">
            <v>ค่าหนังสือเรียน รหัสบัญชีย่อย  0024162  (13,742,133 ครั้งที่ 411)  (ครั้งที่ 704  5,436,505.00 บาท)</v>
          </cell>
          <cell r="C495" t="str">
            <v>20006 45002400 4100001</v>
          </cell>
          <cell r="F495">
            <v>19162242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19162242</v>
          </cell>
        </row>
        <row r="497">
          <cell r="A497" t="str">
            <v>5)</v>
          </cell>
          <cell r="B497" t="str">
            <v>ค่าเครื่องแบบนักเรียน   รหัสบัญชีย่อย 0024162    (8,073,025 ครั้งที่ 411) ( ครั้งที่ 3,179,875)</v>
          </cell>
          <cell r="C497" t="str">
            <v>20007 45002400 4100003</v>
          </cell>
          <cell r="F497">
            <v>11222200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11222200</v>
          </cell>
        </row>
        <row r="499">
          <cell r="C499" t="str">
            <v xml:space="preserve">ศธ 04002/ว5681 ลว.20/12/2023 โอนครั้งที่ 99 จำนวน13,680,740‬.00บาท </v>
          </cell>
        </row>
        <row r="500">
          <cell r="A500" t="str">
            <v>1)</v>
          </cell>
          <cell r="B500" t="str">
            <v>ค่าอุปกรณ์การเรียน รหัสบัญชีย่อย 0022002/1745120</v>
          </cell>
          <cell r="C500" t="str">
            <v>20004 42002270 4100117</v>
          </cell>
        </row>
        <row r="503">
          <cell r="A503" t="str">
            <v>2)</v>
          </cell>
          <cell r="B503" t="str">
            <v>ค่ากิจกรรมพัฒนาคุณภาพผู้เรียน รหัสบัญชีย่อย 0022004/2379548</v>
          </cell>
          <cell r="C503" t="str">
            <v>20005 42002270 4100271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3)</v>
          </cell>
          <cell r="B504" t="str">
            <v>ค่าจัดการเรียนการสอน รหัสบัญชีย่อย 0022005/9556072</v>
          </cell>
          <cell r="C504" t="str">
            <v>20006 42002270 4100348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A505" t="str">
            <v>1.1.1.4</v>
          </cell>
          <cell r="B505" t="str">
            <v xml:space="preserve">เงินอุดหนุนทั่วไป รายการค่าใช้จ่ายในการจัดการศึกษาขั้นพื้นฐาน   รหัสเจ้าของบัญชีย่อย 2000400000     </v>
          </cell>
        </row>
        <row r="506">
          <cell r="B506" t="str">
            <v>เงินอุดหนุนทั่วไป รายการค่าใช้จ่ายในการจัดการศึกษาขั้นพื้นฐาน ภาคเรียนที่ 1/2568  รหัสเจ้าของบัญชีย่อย 2000400000     จำนวน 5,382,707.00  บาท</v>
          </cell>
        </row>
        <row r="507">
          <cell r="B507" t="str">
            <v>เงินอุดหนุนทั่วไป รายการค่าใช้จ่ายในการจัดการศึกษาขั้นพื้นฐาน ภาคเรียนที่ 1/2568 30%  รหัสเจ้าของบัญชีย่อย 2000400000     จำนวน 23,354,968‬.00   บาท</v>
          </cell>
        </row>
        <row r="508">
          <cell r="A508" t="str">
            <v>1)</v>
          </cell>
          <cell r="B508" t="str">
            <v xml:space="preserve">ค่าหนังสือเรียน  รหัสกิจกรรมย่อย 0024007 </v>
          </cell>
          <cell r="C508" t="str">
            <v>20004450024004100037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</row>
        <row r="509">
          <cell r="A509" t="str">
            <v>1.1)</v>
          </cell>
          <cell r="B509" t="str">
            <v>ค่าหนังสือเรียน 993,703 รหัสกิจกรรมย่อย 0024007 1/2568 70%</v>
          </cell>
          <cell r="C509" t="str">
            <v xml:space="preserve">ศธ 04002/ว2992 ลว.2 กค 68 โอนครั้งที่ 647 </v>
          </cell>
        </row>
        <row r="510">
          <cell r="A510" t="str">
            <v>1.2)</v>
          </cell>
          <cell r="B510" t="str">
            <v>ค่าหนังสือเรียน 5,592,137.00  รหัสกิจกรรมย่อย 0024007 1/2568 30%</v>
          </cell>
          <cell r="C510" t="str">
            <v>ศธ 04002/ว40516 ลว.16 กค 68 โอนครั้งที่ 695</v>
          </cell>
        </row>
        <row r="511">
          <cell r="A511" t="str">
            <v>2)</v>
          </cell>
          <cell r="B511" t="str">
            <v>ค่าอุปกรณ์การเรียนรหัสบัญชีย่อย 0024084</v>
          </cell>
          <cell r="C511" t="str">
            <v>20004450024004100114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A512" t="str">
            <v>2.1)</v>
          </cell>
          <cell r="B512" t="str">
            <v>ค่าอุปกรณ์การเรียน 136,000บาท 1/2568 70%</v>
          </cell>
          <cell r="C512" t="str">
            <v xml:space="preserve">ศธ 04002/ว2992 ลว.2 กค 68 โอนครั้งที่ 647 </v>
          </cell>
        </row>
        <row r="513">
          <cell r="A513" t="str">
            <v>2.2)</v>
          </cell>
          <cell r="B513" t="str">
            <v>ค่าอุปกรณ์การเรียน 1,741,585.00 บาท 1/2568 30%</v>
          </cell>
          <cell r="C513" t="str">
            <v>ศธ 04002/ว40516 ลว.16 กค 68 โอนครั้งที่ 695</v>
          </cell>
        </row>
        <row r="514">
          <cell r="A514" t="str">
            <v>3)</v>
          </cell>
          <cell r="B514" t="str">
            <v>ค่าเครื่องแบบนักเรียน รหัสบัญชีย่อย 0024162</v>
          </cell>
          <cell r="C514" t="str">
            <v>20004450024004100191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</row>
        <row r="515">
          <cell r="A515" t="str">
            <v>3.1)</v>
          </cell>
          <cell r="B515" t="str">
            <v>ค่าเครื่องแบบนักเรียน รหัสบัญชีย่อย 0024162/477,100 1/2568 70%</v>
          </cell>
          <cell r="C515" t="str">
            <v xml:space="preserve">ศธ 04002/ว2992 ลว.2 กค 68 โอนครั้งที่ 647 </v>
          </cell>
        </row>
        <row r="516">
          <cell r="A516" t="str">
            <v>3.2)</v>
          </cell>
          <cell r="B516" t="str">
            <v>ค่าเครื่องแบบนักเรียน รหัสบัญชีย่อย 0024162/3,283,175.00  1/2568 30%</v>
          </cell>
          <cell r="C516" t="str">
            <v>ศธ 04002/ว40516 ลว.16 กค 68 โอนครั้งที่ 695</v>
          </cell>
        </row>
        <row r="518">
          <cell r="A518" t="str">
            <v>4)</v>
          </cell>
          <cell r="B518" t="str">
            <v>ค่ากิจกรรมพัฒนาคุณภาพผู้เรียน รหัสบัญชีย่อย 0024238</v>
          </cell>
          <cell r="C518" t="str">
            <v>20004450024004100268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A519" t="str">
            <v>4.1)</v>
          </cell>
          <cell r="B519" t="str">
            <v>ค่ากิจกรรมพัฒนาคุณภาพผู้เรียน รหัสบัญชีย่อย 0024238/274,882 1/2568 70%</v>
          </cell>
          <cell r="C519" t="str">
            <v xml:space="preserve">ศธ 04002/ว2992 ลว.2 กค 68 โอนครั้งที่ 647 </v>
          </cell>
        </row>
        <row r="520">
          <cell r="A520" t="str">
            <v>4.2)</v>
          </cell>
          <cell r="B520" t="str">
            <v>ค่ากิจกรรมพัฒนาคุณภาพผู้เรียน รหัสบัญชีย่อย 0024238/2,511,517.00  1/2568 30%</v>
          </cell>
          <cell r="C520" t="str">
            <v>ศธ 04002/ว40516 ลว.16 กค 68 โอนครั้งที่ 695</v>
          </cell>
        </row>
        <row r="521">
          <cell r="A521" t="str">
            <v>5)</v>
          </cell>
          <cell r="B521" t="str">
            <v>ค่าจัดการเรียนการสอน รหัสบัญชีย่อย 0024315</v>
          </cell>
          <cell r="C521" t="str">
            <v>20004450024004100345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A522" t="str">
            <v>5.1)</v>
          </cell>
          <cell r="B522" t="str">
            <v>ค่าจัดการเรียนการสอน รหัสบัญชีย่อย 0024315/3,501,022 บาท 1/2568 70%</v>
          </cell>
          <cell r="C522" t="str">
            <v xml:space="preserve">ศธ 04002/ว2992 ลว.2 กค 68 โอนครั้งที่ 647 </v>
          </cell>
        </row>
        <row r="523">
          <cell r="A523" t="str">
            <v>5.2)</v>
          </cell>
          <cell r="B523" t="str">
            <v>ค่าจัดการเรียนการสอน รหัสบัญชีย่อย 0024315/10,226,554.00  บาท 1/2568 30%</v>
          </cell>
          <cell r="C523" t="str">
            <v>ศธ 04002/ว40516 ลว.16 กค 68 โอนครั้งที่ 695</v>
          </cell>
        </row>
        <row r="535">
          <cell r="A535" t="str">
            <v>1.1.2</v>
          </cell>
          <cell r="B535" t="str">
            <v>เงินอุดหนุนทั่วไป รายการค่าใช้จ่ายในการจัดการศึกษาขั้นพื้นฐาน สำหรับการจัดการศึกษาโดยครอบครัวและสถานประกอบการ   รหัสเจ้าของบัญชีย่อย 2000400000</v>
          </cell>
        </row>
        <row r="536">
          <cell r="A536" t="str">
            <v>1.1.2.1</v>
          </cell>
          <cell r="B536" t="str">
            <v>เงินอุดหนุนทั่วไป รายการค่าใช้จ่ายในการจัดการศึกษาขั้นพื้นฐาน  สำหรับการจัดการศึกษาโดยครอบครัวและสถานประกอบการ 4,027,552‬.00  บาท</v>
          </cell>
          <cell r="C536" t="str">
            <v>ศธ 04002/ว50973 ลว.22/12/2025 โอนครั้งที่ 175</v>
          </cell>
        </row>
        <row r="537">
          <cell r="B537" t="str">
            <v>ภาคเรียนที่ 1/2569 สำหรับการจัดการศึกษาโดยครอบครัวและสถานประกอบการ  จำนวน 5 รายการ 5,668,408 บาท</v>
          </cell>
        </row>
        <row r="538">
          <cell r="A538" t="str">
            <v>1)</v>
          </cell>
          <cell r="B538" t="str">
            <v>ค่าหนังสือเรียน ภาคเรียน 1/2569 รหัสบัญชีย่อย 0024007 รหัส  ( 1,024,779)</v>
          </cell>
          <cell r="C538" t="str">
            <v>ศธ04002/ว12990    /27 ก.ค. 69 ครั้งที่ 781</v>
          </cell>
          <cell r="D538">
            <v>1024779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1023872</v>
          </cell>
        </row>
        <row r="539">
          <cell r="B539" t="str">
            <v>20004 4500 2400 4100001</v>
          </cell>
        </row>
        <row r="540">
          <cell r="A540" t="str">
            <v>2)</v>
          </cell>
          <cell r="B540" t="str">
            <v>ค่าอุปกรณ์การเรียน รหัสบัญชีย่อย 0024084 (ครั้งที่ 175  134,770)</v>
          </cell>
          <cell r="C540" t="str">
            <v>ศธ 04002/ว50973 ลว.22/12/2025 โอนครั้งที่ 175</v>
          </cell>
          <cell r="D540">
            <v>272335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271970</v>
          </cell>
        </row>
        <row r="541">
          <cell r="B541" t="str">
            <v>20004 4500 2400 4100002</v>
          </cell>
        </row>
        <row r="543">
          <cell r="A543" t="str">
            <v>2.1)</v>
          </cell>
          <cell r="B543" t="str">
            <v>ค่าอุปกรณ์การเรียน ภาคเรียนที่ 1/2569 รหัสบัญชีย่อย 0024084 (ครั้งที่   138,005)</v>
          </cell>
          <cell r="C543" t="str">
            <v>ศธ04002/ว12990    /27 ก.ค. 69 ครั้งที่ 781</v>
          </cell>
        </row>
        <row r="544">
          <cell r="A544" t="str">
            <v>3)</v>
          </cell>
          <cell r="B544" t="str">
            <v>ค่าเครื่องแบบนักเรียน ภาคเรียนที่ 1/2569 รหัสบัญชีย่อย 0024162 (490,850)</v>
          </cell>
          <cell r="C544" t="str">
            <v>ศธ04002/ว12990    /27 ก.ค. 69 ครั้งที่ 781</v>
          </cell>
          <cell r="D544">
            <v>490850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490125</v>
          </cell>
        </row>
        <row r="545">
          <cell r="B545" t="str">
            <v>20004 4500 2400 4100003</v>
          </cell>
        </row>
        <row r="546">
          <cell r="A546" t="str">
            <v>4)</v>
          </cell>
          <cell r="B546" t="str">
            <v>ค่ากิจกรรมพัฒนาคุณภาพผู้เรียน รหัสบัญชีย่อย 0024238  (ครั้งที่ 175   314,176 บาท</v>
          </cell>
          <cell r="C546" t="str">
            <v>ศธ 04002/ว50973 ลว.22/12/2025 โอนครั้งที่ 175</v>
          </cell>
          <cell r="D546">
            <v>639931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639331</v>
          </cell>
        </row>
        <row r="547">
          <cell r="B547" t="str">
            <v>20004 4500 2400 4100004</v>
          </cell>
        </row>
        <row r="550">
          <cell r="A550" t="str">
            <v>5)</v>
          </cell>
          <cell r="B550" t="str">
            <v>ค่าจัดการเรียนการสอน รหัสบัญชีย่อย 0024315 (ครั้งที่ 175  3,578,606 บาท)</v>
          </cell>
          <cell r="F550">
            <v>7258659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7249927</v>
          </cell>
        </row>
        <row r="551">
          <cell r="B551" t="str">
            <v>20004 4500 2400 4100005</v>
          </cell>
        </row>
        <row r="553">
          <cell r="A553" t="str">
            <v>5.1)</v>
          </cell>
          <cell r="B553" t="str">
            <v>ค่าจัดมการเรียนการสอน ภาคเรียนที่ 1/2569 รหัสบัญชีย่อย 0024315 (3,688,445 บาท)</v>
          </cell>
          <cell r="C553" t="str">
            <v>ศธ04002/ว12990    /27 ก.ค. 69 ครั้งที่ 781</v>
          </cell>
        </row>
        <row r="554">
          <cell r="A554" t="str">
            <v>1.1.2.2</v>
          </cell>
          <cell r="B554" t="str">
            <v xml:space="preserve">เงินอุดหนุนทั่วไป รายการค่าใช้จ่ายในการจัดการศึกษาขั้นพื้นฐาน ภาคเรียนที่ 1/2567  รหัสเจ้าของบัญชีย่อย 2000400000     ภาคเรียนที่ 1/2567 สำหรับการจัดการศึกษาขั้นพื้นฐานโดยครอบครัวและสถานประกอบการ  จำนวน  5 รายการ  จำนวนเงิน 4,875,143‬.00 บาท </v>
          </cell>
        </row>
        <row r="555">
          <cell r="A555" t="str">
            <v>1.1.2.2.1</v>
          </cell>
          <cell r="B555" t="str">
            <v>หนังสือเรียน รหัสบัญชีย่อย 0022001</v>
          </cell>
          <cell r="C555" t="str">
            <v>20004 42002200 4100037</v>
          </cell>
        </row>
        <row r="556">
          <cell r="A556" t="str">
            <v>1.1.2.2.2</v>
          </cell>
          <cell r="B556" t="str">
            <v>ค่าอุปกรณ์การเรียน รหัสบัญชีย่อย 0022002</v>
          </cell>
          <cell r="C556" t="str">
            <v>20004 42002200 4100114</v>
          </cell>
        </row>
        <row r="557">
          <cell r="A557" t="str">
            <v>1.1.2.2.3</v>
          </cell>
          <cell r="B557" t="str">
            <v>ค่าเครื่องแบบนักเรียน รหัสบัญชีย่อย 0022003</v>
          </cell>
          <cell r="C557" t="str">
            <v>20004 42002200 4100191</v>
          </cell>
        </row>
        <row r="558">
          <cell r="A558" t="str">
            <v>1.1.2.2.4</v>
          </cell>
          <cell r="B558" t="str">
            <v>ค่ากิจกรรมพัฒนาคุณภาพผู้เรียน รหัสบัญชีย่อย 0022004</v>
          </cell>
          <cell r="C558" t="str">
            <v>20005 42002200 4100268</v>
          </cell>
        </row>
        <row r="559">
          <cell r="A559" t="str">
            <v>1.1.2.2.5</v>
          </cell>
          <cell r="B559" t="str">
            <v>ค่าจัดการเรียนการสอน รหัสบัญชีย่อย 0022005</v>
          </cell>
          <cell r="C559" t="str">
            <v>20006 42002200 4100345</v>
          </cell>
        </row>
        <row r="560">
          <cell r="A560" t="str">
            <v>1.1.2.2</v>
          </cell>
          <cell r="B560" t="str">
            <v xml:space="preserve">งบเงินอุดหนุน เงินอุดหนุนทั่วไป รายการค่าใช้จ่ายในการจัดการศึกษาขั้นพื้นฐาน  รายการค่าเครื่องแบบนักเรียน สำหรับจัดสรรงบประมาณให้กับนักเรียนผู้ที่ได้รับการสนับสนุนงบประมาณ  ค่าเครื่องแบบนักเรียน (เพิ่มเติม) </v>
          </cell>
          <cell r="C560" t="str">
            <v>ศธ 04002/ว5898 ลว.6/12/2024 โอนครั้งที่ 5</v>
          </cell>
        </row>
        <row r="561">
          <cell r="A561" t="str">
            <v>1.1.2.2.1</v>
          </cell>
          <cell r="B561" t="str">
            <v>ค่าเครื่องแบบนักเรียน รหัสบัญชีย่อย 0022003</v>
          </cell>
          <cell r="C561" t="str">
            <v>20004 42002200 4100191</v>
          </cell>
        </row>
        <row r="562">
          <cell r="A562" t="str">
            <v>1.1.3</v>
          </cell>
          <cell r="B562" t="str">
            <v>เงินอุดหนุนทั่วไป รายการค่าใช้จ่ายในการจัดการศึกษาขั้นพื้นฐาน (ปัจจัยพื้นฐานสำหรับนักเรียนยากจน)</v>
          </cell>
          <cell r="C562" t="str">
            <v>20004 4500 2400 4100005</v>
          </cell>
        </row>
        <row r="563">
          <cell r="B563" t="str">
            <v>6911410</v>
          </cell>
          <cell r="C563" t="str">
            <v>20004 69 51993 00000</v>
          </cell>
          <cell r="I563">
            <v>0</v>
          </cell>
          <cell r="J563">
            <v>0</v>
          </cell>
        </row>
        <row r="564">
          <cell r="A564" t="str">
            <v>1.1.3.1</v>
          </cell>
          <cell r="B564" t="str">
            <v xml:space="preserve">รายการค่าจัดการเรียนการสอน (ปัจจัยพื้นฐานนักเรียนยากจน) รหัสเจ้าของบัญชีย่อย 2000400000 บัญย่อย 0024315 </v>
          </cell>
          <cell r="C564" t="str">
            <v>20004 4500 2400 4100005</v>
          </cell>
          <cell r="F564">
            <v>1838500</v>
          </cell>
          <cell r="G564">
            <v>0</v>
          </cell>
          <cell r="H564">
            <v>0</v>
          </cell>
          <cell r="K564">
            <v>0</v>
          </cell>
          <cell r="L564">
            <v>1838500</v>
          </cell>
        </row>
        <row r="565">
          <cell r="A565" t="str">
            <v>1.1.3.1.1</v>
          </cell>
          <cell r="B565" t="str">
            <v xml:space="preserve">ปัจจัยพื้นฐานนักเรียนยากจน ภาค 2/2568 ระดับประถมศึกษา รายละ 500.-บาท จำนวน 982 ราย จำนวนเงิน 491,000.00 บาท ระดับมัธยมศึกษาตอนต้น รายละ 1,500.-บาท จำนวน 376 ราย จำนวนเงิน 564,000.00 บาท รวมเป็นเงินทั้งสิ้น 1,055,000‬.00 บาท </v>
          </cell>
          <cell r="C565" t="str">
            <v>ศธ 04002/ว51300 ลว.25 ธ.ค.68 โอนครั้งที่ 182</v>
          </cell>
        </row>
        <row r="567">
          <cell r="A567" t="str">
            <v>1.1.3.2</v>
          </cell>
          <cell r="B567" t="str">
            <v xml:space="preserve">ปัจจัยพื้นฐานนักเรียนยากจน กลุ่มเก่าได้รับต่อเนื่อง ภาค 1/2569 จำนวน 982 ราย จำนวน 59 ร.ร. จำนวนเงิน 813,000.00 บาท </v>
          </cell>
          <cell r="C567" t="str">
            <v>ที่ ศธ 04002/12987  ลว.27  ก.ค. 69 ครั้งที่ 782</v>
          </cell>
        </row>
        <row r="569">
          <cell r="A569" t="str">
            <v>1.1.3.3</v>
          </cell>
          <cell r="B569" t="str">
            <v>รายการค่าจัดการเรียนการสอน (ปัจจัยพื้นฐานนักเรียนยากจน) นักเรียนยากจนกลุ่มใหม่ ภาคเรียนที่ 1/2569</v>
          </cell>
        </row>
        <row r="570">
          <cell r="A570" t="str">
            <v>1.1.3.2.1</v>
          </cell>
          <cell r="B570" t="str">
            <v>20004 4500 2400 4100005</v>
          </cell>
        </row>
        <row r="572">
          <cell r="I572">
            <v>0</v>
          </cell>
          <cell r="J572">
            <v>0</v>
          </cell>
        </row>
        <row r="591">
          <cell r="A591">
            <v>2</v>
          </cell>
          <cell r="B591" t="str">
            <v xml:space="preserve">โครงการพัฒนาสื่อและเทคโนโลยีสารสนเทศเพื่อการศึกษา </v>
          </cell>
          <cell r="C591" t="str">
            <v xml:space="preserve">20004 4520 4900 </v>
          </cell>
        </row>
        <row r="592">
          <cell r="B592" t="str">
            <v xml:space="preserve"> งบดำเนินงาน 69112xx</v>
          </cell>
        </row>
        <row r="594">
          <cell r="A594">
            <v>2.1</v>
          </cell>
          <cell r="B594" t="str">
            <v xml:space="preserve">กิจกรรมการส่งเสริมการจัดการศึกษาทางไกล </v>
          </cell>
          <cell r="C594" t="str">
            <v>20004 69 86184 00000</v>
          </cell>
        </row>
        <row r="595">
          <cell r="A595" t="str">
            <v>2.1.1</v>
          </cell>
          <cell r="B595" t="str">
            <v xml:space="preserve"> งบดำเนินงาน 69112xx</v>
          </cell>
          <cell r="C595" t="str">
            <v xml:space="preserve">20004 4520 4900 2000000 </v>
          </cell>
        </row>
        <row r="596">
          <cell r="A596" t="str">
            <v>2.1.1.1</v>
          </cell>
          <cell r="B596" t="str">
            <v>ค่าใช้จ่ายในการพัฒนาคุณภาพการจัดการศึกษาทางไกลผ่านดาวเทียม (DLTV) ประจำปีงบประมาณ พ.ศ. 2569</v>
          </cell>
          <cell r="C596" t="str">
            <v>ศธ 04002/ว50939 ลว. 22 ธค 69 โอนครั้งที่ 158</v>
          </cell>
          <cell r="F596">
            <v>20000</v>
          </cell>
          <cell r="H596">
            <v>0</v>
          </cell>
          <cell r="K596">
            <v>0</v>
          </cell>
          <cell r="L596">
            <v>20000</v>
          </cell>
        </row>
        <row r="597">
          <cell r="A597" t="str">
            <v>2.1.1.2</v>
          </cell>
          <cell r="B597" t="str">
            <v>ค่าใช้จ่ายในการเดินทางเข้าร่วมการประชุมเชิงปฏิบัติการเพื่อขับเคลื่อนโครงการยกระดับคุณภาพการศึกษาด้วยเทคโนโลยีการศึกษาทางไกลผ่านดาวเทียม DLTV ประจำปีงบประมาณ พ.ศ. 2568 สำนักงานคณะกรรมการการศึกษาขั้นพื้นฐาน ระหว่างวันที่ 2-3 เมษายน 2568 ณ โรงแรมบางกอกพาเลส กรุงเทพมหานคร</v>
          </cell>
          <cell r="C597" t="str">
            <v>ศธ 04002/ว1247 ลว.26  มค 68 โอนครั้งที่ 362</v>
          </cell>
          <cell r="F597">
            <v>0</v>
          </cell>
          <cell r="G597">
            <v>0</v>
          </cell>
          <cell r="H597">
            <v>0</v>
          </cell>
          <cell r="K597">
            <v>0</v>
          </cell>
          <cell r="L597">
            <v>0</v>
          </cell>
        </row>
        <row r="599">
          <cell r="B599" t="str">
            <v xml:space="preserve"> งบลงทุน ค่าครุภัณฑ์ 6811310</v>
          </cell>
          <cell r="C599" t="str">
            <v>20004 45004900 3110xxx</v>
          </cell>
        </row>
        <row r="601">
          <cell r="B601" t="str">
            <v>ครุภัณฑ์การศึกษา 120611</v>
          </cell>
        </row>
        <row r="602">
          <cell r="A602" t="str">
            <v>2.2.1</v>
          </cell>
          <cell r="B602" t="str">
            <v>ครุภัณฑ์ทดแทนโรงเรียนที่ใช้การศึกษาทางไกลผ่านดาวเทียม New DLTV</v>
          </cell>
          <cell r="C602" t="str">
            <v>ศธ 04002/ว455 ลว. 4 กพ 68 โอนครั้งที่ 239</v>
          </cell>
        </row>
        <row r="603">
          <cell r="A603" t="str">
            <v>2.2.1.1</v>
          </cell>
          <cell r="B603" t="str">
            <v>โรงเรียนวัดแสงมณี</v>
          </cell>
          <cell r="C603" t="str">
            <v>20004 45004900 3110234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</row>
        <row r="604">
          <cell r="A604" t="str">
            <v>2.2.1.2</v>
          </cell>
          <cell r="B604" t="str">
            <v>โรงเรียนวัดอดิศร</v>
          </cell>
          <cell r="C604" t="str">
            <v>20005 45004900 3110235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 t="str">
            <v>2.2.1.3</v>
          </cell>
          <cell r="B605" t="str">
            <v>โรงเรียนศาลาลอย</v>
          </cell>
          <cell r="C605" t="str">
            <v>20006 45004900 3110236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</row>
        <row r="606">
          <cell r="A606" t="str">
            <v>2.2.1.4</v>
          </cell>
        </row>
        <row r="607">
          <cell r="A607" t="str">
            <v>2.2.1.5</v>
          </cell>
        </row>
        <row r="608">
          <cell r="A608" t="str">
            <v>2.2.1.6</v>
          </cell>
        </row>
        <row r="609">
          <cell r="A609" t="str">
            <v>2.2.1.7</v>
          </cell>
        </row>
        <row r="610">
          <cell r="A610" t="str">
            <v>2.2.1.8</v>
          </cell>
        </row>
        <row r="611">
          <cell r="A611" t="str">
            <v>2.2.2</v>
          </cell>
          <cell r="B611" t="str">
            <v xml:space="preserve">ครุภัณฑ์ทดแทนห้องเรียน DLTV สำหรับโรงเรียน Stan Alone      </v>
          </cell>
          <cell r="C611" t="str">
            <v>ศธ 04002/ว3517 ลว. 22/สค./2566 โอนครั้งที่ 794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 t="str">
            <v>2.2.1.9</v>
          </cell>
          <cell r="B612" t="str">
            <v>คลอง 11 ศาลาครุ</v>
          </cell>
          <cell r="C612" t="str">
            <v>200044200470031113337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 t="str">
            <v>2.2.1.10</v>
          </cell>
          <cell r="B613" t="str">
            <v>แสนจำหน่ายวิทยา</v>
          </cell>
          <cell r="C613" t="str">
            <v>200044200470031113339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</row>
        <row r="615">
          <cell r="A615">
            <v>3</v>
          </cell>
          <cell r="B615" t="str">
            <v>โครงการสร้างโอกาสและลดความเหลื่อมล้ำทางการศึกษาในระดับพื้นที่</v>
          </cell>
          <cell r="C615" t="str">
            <v>20004 4520 6900 2000000</v>
          </cell>
        </row>
        <row r="616">
          <cell r="A616">
            <v>3.1</v>
          </cell>
          <cell r="B616" t="str">
            <v xml:space="preserve">กิจกรรมการยกระดับคุณภาพโรงเรียนขยายโอกาส </v>
          </cell>
          <cell r="C616" t="str">
            <v xml:space="preserve">20004 69 00106 00000 </v>
          </cell>
        </row>
        <row r="617">
          <cell r="B617" t="str">
            <v xml:space="preserve"> งบดำเนินงาน 69112xx</v>
          </cell>
          <cell r="C617" t="str">
            <v>20004 4520 6900 2000000</v>
          </cell>
        </row>
        <row r="618">
          <cell r="A618" t="str">
            <v>3.1.1</v>
          </cell>
          <cell r="B618" t="str">
            <v>ค่าใช้จ่ายในการเดินทางเข้าร่วมการประชุมจัดทำแผนบริหารจัดการโรงเรียนขยายโอกาสทางการศึกษา ระยะ 5 ปี (ปีการศึกษา 2569 – 2573)  และชี้แจงแผนการดำเนินงาน  ด้านนโยบายและแผน ประจำปีงบประมาณ พ.ศ. 2569 ระหว่างวันที่ 17 – 19 พฤศจิกายน 2568     ณ โรงแรมรอยัลริเวอร์ กรุงเทพมหานคร</v>
          </cell>
          <cell r="C618" t="str">
            <v>ศธ 04002/ว48831 ลว. 17 พ.ย. 68 โอนครั้งที่ 79</v>
          </cell>
          <cell r="F618">
            <v>1200</v>
          </cell>
          <cell r="G618">
            <v>0</v>
          </cell>
          <cell r="H618">
            <v>0</v>
          </cell>
          <cell r="K618">
            <v>1200</v>
          </cell>
          <cell r="L618">
            <v>0</v>
          </cell>
        </row>
        <row r="619">
          <cell r="A619" t="str">
            <v>3.1.2</v>
          </cell>
          <cell r="B619" t="str">
            <v xml:space="preserve">ค่าใช้จ่ายสำหรับการจัดทำแผนบริหารจัดการโรงเรียนขยายโอกาสทางการศึกษา ระยะ 5 ปี (ปีการศึกษา 2569 – 2573)  </v>
          </cell>
          <cell r="C619" t="str">
            <v>ศธ 04002/ว50787 ลว.22 ธ.ค. 68 โอนครั้งที่ 161</v>
          </cell>
          <cell r="F619">
            <v>14000</v>
          </cell>
          <cell r="G619">
            <v>0</v>
          </cell>
          <cell r="H619">
            <v>0</v>
          </cell>
          <cell r="K619">
            <v>14000</v>
          </cell>
          <cell r="L619">
            <v>0</v>
          </cell>
        </row>
        <row r="620">
          <cell r="A620" t="str">
            <v>3.1.3</v>
          </cell>
          <cell r="B620" t="str">
            <v xml:space="preserve">ค่าใช้จ่ายในการดำเนินการขับเคลื่อนแผนบริหารจัดการโรงเรียนขยายโอกาสทางการศึกษา ระยะ 5 ปี (ปีการศึกษา 2569 – 2573)  </v>
          </cell>
          <cell r="C620" t="str">
            <v>ศธ 04002/ว2335 ลว.29 พค 68 โอนครั้งที่ 543</v>
          </cell>
          <cell r="F620">
            <v>19000</v>
          </cell>
          <cell r="G620">
            <v>0</v>
          </cell>
          <cell r="H620">
            <v>0</v>
          </cell>
          <cell r="K620">
            <v>0</v>
          </cell>
          <cell r="L620">
            <v>0</v>
          </cell>
        </row>
        <row r="621">
          <cell r="A621" t="str">
            <v>3.1.3.1</v>
          </cell>
          <cell r="B621" t="str">
            <v xml:space="preserve">ค่าใช้จ่ายในการเดินทางเข้าร่วมการประชุมสัมมนาทางวิชาการและแลกเปลี่ยนเรียนรู้ การขับเคลื่อนเพื่อยกระดับสมรรถนะความฉลลาดรู้ของผู้เรียน ระหว่างวันที่ 18-20 กรกฎาคม 2568 ณ โรงแรมเอวาน่า กรุงเทพมหานคร  </v>
          </cell>
          <cell r="C621" t="str">
            <v>ศธ 04002/ว40620 ลว.17 ก.ค. 68 โอนครั้งที่ 709</v>
          </cell>
          <cell r="F621">
            <v>0</v>
          </cell>
          <cell r="G621">
            <v>0</v>
          </cell>
          <cell r="H621">
            <v>0</v>
          </cell>
          <cell r="K621">
            <v>0</v>
          </cell>
          <cell r="L621">
            <v>0</v>
          </cell>
        </row>
        <row r="622">
          <cell r="A622">
            <v>4</v>
          </cell>
          <cell r="B622" t="str">
            <v>กิจกรรมพัฒนาการจัดการศึกษาโรงเรียนที่ตั้งในพื้นที่ลักษณะพิเศษ</v>
          </cell>
          <cell r="C622" t="str">
            <v>20004 68 00017 00000</v>
          </cell>
        </row>
        <row r="623">
          <cell r="B623" t="str">
            <v xml:space="preserve"> งบดำเนินงาน 68112xx</v>
          </cell>
          <cell r="C623" t="str">
            <v xml:space="preserve">20004 42006700 2000000 </v>
          </cell>
        </row>
        <row r="624">
          <cell r="A624">
            <v>4.0999999999999996</v>
          </cell>
          <cell r="B624" t="str">
            <v>ค่าใช้จ่ายการเดินทางเข้าร่วมประชุมเชิงปฏิบัติการพัฒนาบุคลากรด้านระบบสารสนเทศ เพื่อการส่งเสริมการจัดการศึกษา วางแผนและสนับสนุนการบริหารงบประมาณปีการศึกษา 2567 ระหว่างวันที่ 20-24 พฤษภาคม 2567 ณ โรงแรมริเวอร์ไซต์ กรุงเทพมหานคร</v>
          </cell>
          <cell r="C624" t="str">
            <v>ศธ 04002/ว2091 ลว.28 พค 67 โอนครั้งที่ 60</v>
          </cell>
        </row>
        <row r="628">
          <cell r="A628" t="str">
            <v>ง</v>
          </cell>
          <cell r="B628" t="str">
            <v>แผนงานพื้นฐานด้านการพัฒนาและเสริมสร้างศักยภาพทรัพยากรมนุษย์</v>
          </cell>
          <cell r="C628" t="str">
            <v xml:space="preserve">20004 3700 </v>
          </cell>
          <cell r="D628">
            <v>23665936</v>
          </cell>
          <cell r="E628">
            <v>5142500</v>
          </cell>
          <cell r="F628">
            <v>28808436</v>
          </cell>
          <cell r="G628">
            <v>13631.6</v>
          </cell>
          <cell r="H628">
            <v>202802.2</v>
          </cell>
          <cell r="I628">
            <v>0</v>
          </cell>
          <cell r="J628">
            <v>0</v>
          </cell>
          <cell r="K628">
            <v>3880625.14</v>
          </cell>
          <cell r="L628">
            <v>21738562.41</v>
          </cell>
          <cell r="M628">
            <v>2972814.65</v>
          </cell>
          <cell r="N628">
            <v>28808436</v>
          </cell>
          <cell r="O628">
            <v>216433.8</v>
          </cell>
          <cell r="P628">
            <v>25619187.550000001</v>
          </cell>
          <cell r="Q628">
            <v>216433.8</v>
          </cell>
          <cell r="R628">
            <v>25619187.550000001</v>
          </cell>
          <cell r="S628">
            <v>2701922.8</v>
          </cell>
          <cell r="T628">
            <v>1178702.3400000001</v>
          </cell>
          <cell r="U628">
            <v>1303478.7</v>
          </cell>
          <cell r="V628">
            <v>4005401.5</v>
          </cell>
          <cell r="W628">
            <v>-1670810.64</v>
          </cell>
          <cell r="AC628">
            <v>10</v>
          </cell>
          <cell r="AD628">
            <v>5</v>
          </cell>
          <cell r="AE628">
            <v>50</v>
          </cell>
        </row>
        <row r="629">
          <cell r="B629" t="str">
            <v xml:space="preserve"> งบดำเนินงาน 69112xx</v>
          </cell>
        </row>
        <row r="631">
          <cell r="A631">
            <v>1</v>
          </cell>
          <cell r="B631" t="str">
            <v xml:space="preserve">ผลผลิตผู้จบการศึกษาก่อนประถมศึกษา </v>
          </cell>
          <cell r="C631" t="str">
            <v>20004 3720 1000 2000000</v>
          </cell>
        </row>
        <row r="632">
          <cell r="C632" t="str">
            <v>20004 3720 1000 2000000</v>
          </cell>
        </row>
        <row r="634">
          <cell r="B634" t="str">
            <v>ค่าครุภัณฑ์ 6911310</v>
          </cell>
        </row>
        <row r="636">
          <cell r="A636">
            <v>1.1000000000000001</v>
          </cell>
          <cell r="B636" t="str">
            <v xml:space="preserve">กิจกรรมการจัดการศึกษาก่อนประถมศึกษา  </v>
          </cell>
          <cell r="C636" t="str">
            <v>20004 68 05162 00000</v>
          </cell>
        </row>
        <row r="638">
          <cell r="B638" t="str">
            <v xml:space="preserve"> งบดำเนินงาน 69112xx</v>
          </cell>
        </row>
        <row r="675">
          <cell r="A675">
            <v>1</v>
          </cell>
          <cell r="B675" t="str">
            <v>งบสพฐ.</v>
          </cell>
        </row>
        <row r="676"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</row>
        <row r="693">
          <cell r="B693" t="str">
            <v>ครุภัณฑ์การศึกษา 120611</v>
          </cell>
        </row>
        <row r="694">
          <cell r="B694" t="str">
            <v>เครื่องเล่นสนามระดับก่อนประถมศึกษาแบบ 2</v>
          </cell>
          <cell r="C694" t="str">
            <v>ศธ04002/ว1802 ลว.8 พค 67 โอนครั้งที่ 7</v>
          </cell>
        </row>
        <row r="695">
          <cell r="A695" t="str">
            <v>1)</v>
          </cell>
          <cell r="B695" t="str">
            <v>โรงเรียนทองพูลอุทิศ</v>
          </cell>
          <cell r="C695" t="str">
            <v>20004350001003110490</v>
          </cell>
        </row>
        <row r="696">
          <cell r="B696" t="str">
            <v>ผูกพัน ครบ 16 กค 67</v>
          </cell>
          <cell r="C696">
            <v>4100385427</v>
          </cell>
        </row>
        <row r="697">
          <cell r="A697" t="str">
            <v>2)</v>
          </cell>
          <cell r="B697" t="str">
            <v>โรงเรียนวัดชัยมังคลาราม</v>
          </cell>
          <cell r="C697" t="str">
            <v>20004350001003110491</v>
          </cell>
        </row>
        <row r="698">
          <cell r="B698" t="str">
            <v>ผูกพัน ครบ 16 กค 67</v>
          </cell>
          <cell r="C698">
            <v>4100398102</v>
          </cell>
        </row>
        <row r="699">
          <cell r="A699" t="str">
            <v>3)</v>
          </cell>
          <cell r="B699" t="str">
            <v>โรงเรียนวัดดอนใหญ่</v>
          </cell>
          <cell r="C699" t="str">
            <v>20004350001003110492</v>
          </cell>
        </row>
        <row r="700">
          <cell r="B700" t="str">
            <v>ผูกพัน ครบ 19 กค 67</v>
          </cell>
          <cell r="C700">
            <v>410034351</v>
          </cell>
        </row>
        <row r="707">
          <cell r="A707" t="str">
            <v>1.1.2</v>
          </cell>
          <cell r="B707" t="str">
            <v xml:space="preserve">เครื่องเล่นสนามระดับก่อนประถมศึกษา แบบ 1 </v>
          </cell>
          <cell r="C707" t="str">
            <v>ศธ04002/ว1802 ลว.8 พค 67 โอนครั้งที่ 7</v>
          </cell>
        </row>
        <row r="708">
          <cell r="A708" t="str">
            <v>1)</v>
          </cell>
          <cell r="B708" t="str">
            <v>โรงเรียนวัดแสงมณี</v>
          </cell>
          <cell r="C708" t="str">
            <v>20004350001003110493</v>
          </cell>
        </row>
        <row r="709">
          <cell r="B709" t="str">
            <v>ผูกพัน ครบ 9 กค 67</v>
          </cell>
          <cell r="C709">
            <v>4100394811</v>
          </cell>
        </row>
        <row r="714">
          <cell r="A714">
            <v>1.2</v>
          </cell>
          <cell r="B714" t="str">
            <v xml:space="preserve">กิจกรรมการยกระดับคุณภาพการศึกษาตามแนวทางโครงการบ้านนักวิทยาศาสตร์น้อย  ประเทศไทย </v>
          </cell>
          <cell r="C714" t="str">
            <v>20004 67 00080  00000</v>
          </cell>
        </row>
        <row r="715">
          <cell r="B715" t="str">
            <v xml:space="preserve"> งบดำเนินงาน 69112xx</v>
          </cell>
          <cell r="C715" t="str">
            <v>20004 3720 1000 2000000</v>
          </cell>
        </row>
        <row r="716">
          <cell r="A716" t="str">
            <v>1.2.1</v>
          </cell>
          <cell r="B716" t="str">
            <v>ค่าใช้จ่ายในการนิเทศ ติดตาม และประเมินผล 5,000 บาท เพื่อขอรับตราพระราชทาน “บ้านนักวิทยาศาสตร์น้อย ประเทศไทย” ระดับปฐมวัย โครงการบ้านนักวิทยาศาสตร์น้อย ประเทศไทย ระดับปฐมวัยและระดับประถมศึกษา  5,000 บาท</v>
          </cell>
          <cell r="C716" t="str">
            <v>ที่ ศธ04002/ว5680 ลว 20 ธค 66 ครั้งที่ 100</v>
          </cell>
        </row>
        <row r="717">
          <cell r="A717" t="str">
            <v>1.2.2</v>
          </cell>
          <cell r="B717" t="str">
            <v xml:space="preserve">ค่าใช้จ่ายเข้าร่วมประชุมเชิงปฏิบัติการสรุปผลการประเมินโรงเรียนเพื่อรับตราพระราชทาน “บ้านนักวิทยาศาสตร์น้อยประเทศไทย” ประจำปีการศึกษา 2566 ระหว่างวันที่ 30 กรกฎาคม – 5 สิงหาคม 2567 ณ โรงแรมเอเชียแอร์พอร์ท (ดอนเมือง) จังหวัดปทุมธานี     </v>
          </cell>
          <cell r="C717" t="str">
            <v>ที่ ศธ04002/ว3094 ลว 18 กค 67 ครั้งที่ 230</v>
          </cell>
        </row>
        <row r="722">
          <cell r="A722">
            <v>0</v>
          </cell>
          <cell r="B722" t="str">
            <v>ผลผลิตผู้จบการศึกษาขั้นพื้นฐาน</v>
          </cell>
          <cell r="C722" t="str">
            <v>20004 3720 1000 2000000</v>
          </cell>
        </row>
        <row r="723">
          <cell r="B723" t="str">
            <v xml:space="preserve"> รวมงบดำเนินงาน 69112xx</v>
          </cell>
          <cell r="C723" t="str">
            <v>20004 3720 1000 2000000</v>
          </cell>
        </row>
        <row r="726">
          <cell r="B726" t="str">
            <v>งบลงทุน ครุภัณฑ์ 6911310</v>
          </cell>
        </row>
        <row r="727">
          <cell r="B727" t="str">
            <v>งบลงทุน สิ่งก่อสร้าง 6911320</v>
          </cell>
        </row>
        <row r="728">
          <cell r="A728">
            <v>1.1000000000000001</v>
          </cell>
          <cell r="B728" t="str">
            <v>กิจกรรมการยกระดับคุณภาพการศึกษาตามแนวทางโครงการบ้านนักวิทยาศาสตร์น้อยประเทศไทย</v>
          </cell>
          <cell r="C728" t="str">
            <v>20004 69 00080 00000</v>
          </cell>
        </row>
        <row r="730">
          <cell r="A730" t="str">
            <v>1.1.1</v>
          </cell>
          <cell r="B730" t="str">
            <v xml:space="preserve">เพื่อเป็นค่าใช้จ่ายในการเดินทางของคณะทำงานและผู้เข้าร่วมการอบรมเชิงปฏิบัติการขั้นพื้นฐานพัฒนาผู้นำเครือข่ายท้องถิ่น (Local Network ; LN) และวิทยาศาสตร์เครือข่ายท้องถิ่น (Local Trainer ; LT) ทดแทนผู้เกษียณอายุ ลาออก เปลี่ยนสายงาน โครงการบ้านนักวิทยาศาสตร์น้อย ประเทศไทย ระดับปฐมวัยและระดับประถมศึกษา ระหว่างวันที่ 19 – 22 ธันวาคม 2567 ณ โรงแรมรอยัลซิตี้ กรุงเทพมหานคร </v>
          </cell>
          <cell r="C730" t="str">
            <v>ที่ ศธ04002/ว5967 ลว 11 ธค 67 ครั้งที่ 119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</row>
        <row r="731">
          <cell r="A731" t="str">
            <v>1.1.2</v>
          </cell>
          <cell r="B731" t="str">
            <v xml:space="preserve">ค่าใช้จ่ายในการเดินทางและค่าเบี้ยเลี้ยงคณะทำงานเพื่อเข้าร่วมการประชุมเชิงปฏิบัติการสรุปผล  การประเมินโรงเรียนเพื่อรับตราพระราชทาน “บ้านนักวิทยาศาสตร์น้อย ประเทศไทย” ประจำปีการศึกษา 2567 </v>
          </cell>
          <cell r="C731" t="str">
            <v>ที่ ศธ04002/ว2449 ลว 6 มิ.ย. 68 ครั้งที่ 560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</row>
        <row r="733">
          <cell r="A733">
            <v>1.2</v>
          </cell>
          <cell r="B733" t="str">
            <v>กิจกรรมการสนับสนุนการศึกษาขั้นพื้นฐาน</v>
          </cell>
          <cell r="C733" t="str">
            <v>20004 69 00146 00000</v>
          </cell>
        </row>
        <row r="734">
          <cell r="B734" t="str">
            <v xml:space="preserve"> งบดำเนินงาน 69112xx </v>
          </cell>
          <cell r="C734" t="str">
            <v>20004 3720 1000 2000000</v>
          </cell>
        </row>
        <row r="735">
          <cell r="A735" t="str">
            <v>1.2.1</v>
          </cell>
          <cell r="B735" t="str">
            <v xml:space="preserve">ค่าเช่าใช้บริการสัญญาณอินเทอร์เน็ต </v>
          </cell>
          <cell r="F735">
            <v>1298604</v>
          </cell>
          <cell r="G735">
            <v>13631.6</v>
          </cell>
          <cell r="H735">
            <v>202802.2</v>
          </cell>
          <cell r="I735">
            <v>0</v>
          </cell>
          <cell r="J735">
            <v>0</v>
          </cell>
          <cell r="K735">
            <v>68158</v>
          </cell>
          <cell r="L735">
            <v>1014011</v>
          </cell>
        </row>
        <row r="736">
          <cell r="A736" t="str">
            <v>1)</v>
          </cell>
          <cell r="B736" t="str">
            <v xml:space="preserve">ค่าเช่าใช้บริการสัญญาณอินเทอร์เน็ต 6 เดือน (ตุลาคม 2568 – มีนาคม 2569)   649,302.-บาท </v>
          </cell>
          <cell r="C736" t="str">
            <v>ศธ 04002/ว1923   ลว. 4 ก.พ. 69/ โอนครั้งที่ 277</v>
          </cell>
        </row>
        <row r="737">
          <cell r="A737" t="str">
            <v>2)</v>
          </cell>
          <cell r="B737" t="str">
            <v>ค่าเช่าใช้บริการสัญญาณอินเทอร์เน็ต  3 เดือน ก.ค. 69 - ก.ย. 69) 324,651 บาท</v>
          </cell>
          <cell r="C737" t="str">
            <v>ศธ 04002/ว7214 ลว. 30 เม.ย.69 โอนครั้งที่ 489</v>
          </cell>
        </row>
        <row r="739">
          <cell r="A739" t="str">
            <v>1.2.2</v>
          </cell>
          <cell r="B739" t="str">
            <v xml:space="preserve">ค่าใช้จ่ายสำหรับดำเนินการรับนักเรียน สังกัดสำนักงานคณะกรรมการการศึกษาขั้นพื้นฐาน ปีการศึกษา 2569 </v>
          </cell>
          <cell r="C739" t="str">
            <v>ศธ 04002/ว2323 ลว. 11 ก.พ.69 โอนครั้งที่ 292</v>
          </cell>
          <cell r="F739">
            <v>10000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10000</v>
          </cell>
          <cell r="L739">
            <v>0</v>
          </cell>
        </row>
        <row r="740">
          <cell r="A740" t="str">
            <v>1.2.3</v>
          </cell>
          <cell r="B740" t="str">
            <v>ค่าใช้จ่ายในการเดินทางของคณะทำงานที่เข้าร่วมประชุมโครงการปฐมนิเทศนักเรียนทุนการศึกษา เฉลิมราชกุมารี ระยะที่ 2 รุ่นที่ 9 ประจำปี 2569 ระหว่างวันที่ 19 – 22 เมษายน 2569 ณ โรงแรมริเวอร์ไซด์ กรุงเทพมหานคร</v>
          </cell>
          <cell r="C740" t="str">
            <v>ศธ 04002/ว9198 ลว. 2 มิ.ย. 69 โอนครั้งที่ 601</v>
          </cell>
          <cell r="F740">
            <v>800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528</v>
          </cell>
          <cell r="L740">
            <v>0</v>
          </cell>
        </row>
        <row r="741">
          <cell r="A741" t="str">
            <v>1.2.3</v>
          </cell>
          <cell r="B741" t="str">
            <v xml:space="preserve">ค่าใช้จ่ายในการดำเนินกงานของ อ.ก.ค.ศ. เขตพื้นที่การศึกษา การดำเนินการได้มาซึ่ง อ.ก.ค.ศ. เขตพื้นที่การศึกษา การดำเนินงานบริหารงานบุคคล และค่าบริหารจัดการสำนักงานเขตพื้นที่การศึกษา        </v>
          </cell>
          <cell r="C741" t="str">
            <v>ที่ ศธ ม4มม2/ว13680 ลว. 6 ส.ค. 69 โอนครั้งที่ 826</v>
          </cell>
          <cell r="F741">
            <v>75000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</row>
        <row r="742">
          <cell r="A742">
            <v>1.3</v>
          </cell>
          <cell r="B742" t="str">
            <v>กิจกรรมส่งเสริมการอ่าน</v>
          </cell>
          <cell r="C742" t="str">
            <v>20004 69 00147 00000</v>
          </cell>
        </row>
        <row r="744">
          <cell r="A744" t="str">
            <v>1.3.1</v>
          </cell>
          <cell r="B744" t="str">
            <v>ค่าใช้จ่ายสำหรับดำเนินโครงการส่งเสริมการอ่านตามรอยพระราชจริยวัตร สมเด็จพระกนิษฐาธิราชเจ้ากรมสมเด็จพระเทพรัตนราชสุดาฯ สยามบรมราชกุมารี ปีงบประมาณ 2569</v>
          </cell>
          <cell r="C744" t="str">
            <v>ศธ04002/ว3738 ลว. 4 มี.ค. 69 ครั้งที่ 341</v>
          </cell>
          <cell r="F744">
            <v>10000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7820</v>
          </cell>
          <cell r="L744">
            <v>0</v>
          </cell>
        </row>
        <row r="745">
          <cell r="A745" t="str">
            <v>1.3.1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</row>
        <row r="746">
          <cell r="A746">
            <v>1.4</v>
          </cell>
          <cell r="B746" t="str">
            <v>กิจกรรมการบริหารจัดการในเขตพื้นที่การศึกษา</v>
          </cell>
          <cell r="C746" t="str">
            <v>20004 69 00148 00000</v>
          </cell>
        </row>
        <row r="748">
          <cell r="B748" t="str">
            <v xml:space="preserve"> งบดำเนินงาน 69112xx </v>
          </cell>
        </row>
        <row r="753">
          <cell r="A753" t="str">
            <v>1.4.1</v>
          </cell>
          <cell r="B753" t="str">
            <v>งบประจำ บริหารจัดการสำนักงาน 790,000 บาท</v>
          </cell>
        </row>
        <row r="754">
          <cell r="A754">
            <v>1</v>
          </cell>
          <cell r="F754">
            <v>0</v>
          </cell>
        </row>
        <row r="755">
          <cell r="A755" t="str">
            <v>1)</v>
          </cell>
          <cell r="F755">
            <v>240000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239378.62</v>
          </cell>
          <cell r="L755">
            <v>0</v>
          </cell>
        </row>
        <row r="757">
          <cell r="F757">
            <v>222000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222000</v>
          </cell>
          <cell r="L757">
            <v>0</v>
          </cell>
        </row>
        <row r="759"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</row>
        <row r="760">
          <cell r="F760">
            <v>75000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19866.46</v>
          </cell>
          <cell r="L760">
            <v>0</v>
          </cell>
        </row>
        <row r="761">
          <cell r="F761">
            <v>32710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32710</v>
          </cell>
          <cell r="L761">
            <v>0</v>
          </cell>
        </row>
        <row r="762">
          <cell r="F762">
            <v>138000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98146.1</v>
          </cell>
          <cell r="L762">
            <v>0</v>
          </cell>
        </row>
        <row r="764">
          <cell r="F764">
            <v>65000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53435.6</v>
          </cell>
          <cell r="L764">
            <v>0</v>
          </cell>
        </row>
        <row r="765">
          <cell r="F765">
            <v>50000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10475</v>
          </cell>
          <cell r="L765">
            <v>0</v>
          </cell>
        </row>
        <row r="767"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</row>
        <row r="768">
          <cell r="B768" t="str">
            <v xml:space="preserve"> อนุมัติโอนพาหนะ 50,000 บาท 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</row>
        <row r="785">
          <cell r="E785">
            <v>4200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2800</v>
          </cell>
          <cell r="L785">
            <v>0</v>
          </cell>
        </row>
        <row r="788"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</row>
        <row r="789"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</row>
        <row r="790"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</row>
        <row r="791">
          <cell r="B791" t="str">
            <v>โครงการพัฒนาระบบแนะแนวการเรียน (Coaching) และแนะแนวเป้าหมายชีวิต 18,000 บาท</v>
          </cell>
          <cell r="C791" t="str">
            <v>ศธ04002/ว6334 ลว.21 เม.ย. 69 ครั้งที่ 3 โอนครั้งที่ 440</v>
          </cell>
          <cell r="E791">
            <v>18000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18000</v>
          </cell>
          <cell r="L791">
            <v>0</v>
          </cell>
        </row>
        <row r="793"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</row>
        <row r="794">
          <cell r="E794">
            <v>25800</v>
          </cell>
          <cell r="F794">
            <v>25800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25800</v>
          </cell>
          <cell r="L794">
            <v>0</v>
          </cell>
        </row>
        <row r="795">
          <cell r="D795">
            <v>0</v>
          </cell>
          <cell r="E795">
            <v>129290</v>
          </cell>
          <cell r="F795">
            <v>129290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84290</v>
          </cell>
          <cell r="L795">
            <v>0</v>
          </cell>
        </row>
        <row r="796"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</row>
        <row r="797"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</row>
        <row r="798">
          <cell r="A798" t="str">
            <v>2.4.2)</v>
          </cell>
          <cell r="B798" t="str">
            <v>โครงการสร้างเครือข่ายตรวจสอบภายใน 25,000 บาท โอนไปกลุ่มอำนวยการอบรมผู้บริหาร  12070 บาท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</row>
        <row r="799">
          <cell r="A799" t="str">
            <v>2.4.3)</v>
          </cell>
          <cell r="B799" t="str">
            <v>โครงการพัฒนาศักยภาพการจัดการศึกษาแบบมีส่วนร่วมของคณะกรรมการติดตาม ตรวจสอบ ประเมินผลและนิเทศการศึกษาของเขตพื้นที่การศึกษา (ก.ต.ป.น.) 92,000 บาท  อนุมัติครั้งที่ 1   25,550 บาท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</row>
        <row r="800">
          <cell r="A800" t="str">
            <v>2.4.4)</v>
          </cell>
          <cell r="B800" t="str">
            <v>โครงการประชุมเชิงปฏิบัติการเพื่อเพิ่มประสิทธิภาพการบริหารจัดการด้านงบประมาณ ด้านการเงินบัญชีและพัสดุ 65,000 บาท</v>
          </cell>
          <cell r="E800">
            <v>65000</v>
          </cell>
          <cell r="F800">
            <v>65000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65000</v>
          </cell>
          <cell r="L800">
            <v>0</v>
          </cell>
        </row>
        <row r="801">
          <cell r="A801" t="str">
            <v>2.4.5)</v>
          </cell>
          <cell r="B801" t="str">
            <v>โครงการงานศิลปหัตถกรรมนักเรียน ระดับเขตพื้นที่การศึกษา ปีการศึกษา 2568  250,000 บาท ศูนย์ประสานการดำเนินงาน ข้อ 13 อนุมัติครั้งที่ 1   24,195 บาท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</row>
        <row r="802">
          <cell r="A802">
            <v>0</v>
          </cell>
          <cell r="B802" t="str">
            <v>อนุมัติ ครั้งที่ 2  225,805 บาท</v>
          </cell>
        </row>
        <row r="803">
          <cell r="A803" t="str">
            <v>2.4.6)</v>
          </cell>
          <cell r="B803" t="str">
            <v>โครงการยกย่องเชิดชูเกียรติข้าราชการครูและบุคลากรทางการศึกษา 80,000 บาท อนุมัติครั้งที่ 1    30,000 บาท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A804" t="str">
            <v>2.4.7)</v>
          </cell>
          <cell r="B804" t="str">
            <v xml:space="preserve">โครงการเสริมสร้างศักยภาพบุคลากรในสังกัดสพป.ปทุมธานี เขต 2 130,595 บาท  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</row>
        <row r="805">
          <cell r="A805" t="str">
            <v>2.4.8)</v>
          </cell>
          <cell r="B805" t="str">
            <v>โครงการประชุม อ.ก.ค.ศ. เขตพื้นที่ 258,060 บาท  อนุมัติครั้งที่ 1   95,000 บาท</v>
          </cell>
          <cell r="E805">
            <v>25000</v>
          </cell>
          <cell r="F805">
            <v>25000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A806" t="str">
            <v>2.4.9)</v>
          </cell>
          <cell r="B806" t="str">
            <v>โครงการกิจกรรมการบริหารอัตรากำลังในสถานศึกษาระดับเขตพื้นที่การศึกษาฯ 80,145 บาท  อนุมัติครั้งที่ 1    30,000 บาทโอนไปกลุ่มอำนวยการอบรมผู้บริหาร  70525 บาท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</row>
        <row r="807">
          <cell r="A807" t="str">
            <v>2.4.10)</v>
          </cell>
          <cell r="B807" t="str">
            <v>โครงการพัฒนาประสิทธิภาพการบริหารจัดการงานอำนวยการ 148,490 บาท  อนุมัติครั้งที่ 1    41,650 บาท รับโอนจากกลุ่มบุคคล 70,525 บาท ตรวจสอบภายใน 12,070 บาท</v>
          </cell>
          <cell r="E807">
            <v>19290</v>
          </cell>
          <cell r="F807">
            <v>19290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19290</v>
          </cell>
          <cell r="L807">
            <v>0</v>
          </cell>
        </row>
        <row r="808">
          <cell r="A808" t="str">
            <v>2.4.11)</v>
          </cell>
          <cell r="B808" t="str">
            <v>โครงการพัฒนาระบบข้อมูลสารสนเทศ 30,000 บาท</v>
          </cell>
          <cell r="E808">
            <v>20000</v>
          </cell>
          <cell r="F808">
            <v>20000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</row>
        <row r="864">
          <cell r="A864" t="str">
            <v>2.1.4</v>
          </cell>
        </row>
        <row r="865">
          <cell r="A865" t="str">
            <v>1)</v>
          </cell>
        </row>
        <row r="867">
          <cell r="A867" t="str">
            <v>2)</v>
          </cell>
        </row>
        <row r="869">
          <cell r="A869" t="str">
            <v>3)</v>
          </cell>
        </row>
        <row r="871">
          <cell r="A871" t="str">
            <v>4)</v>
          </cell>
        </row>
        <row r="873">
          <cell r="A873">
            <v>1.5</v>
          </cell>
          <cell r="B873" t="str">
            <v>กิจกรรมการจัดการศึกษาประถมศึกษาสำหรับโรงเรียนปกติ</v>
          </cell>
          <cell r="C873" t="str">
            <v>20004 69 05164 00000</v>
          </cell>
        </row>
        <row r="874">
          <cell r="B874" t="str">
            <v>งบดำเนินงาน  69112xx</v>
          </cell>
        </row>
        <row r="878">
          <cell r="C878" t="str">
            <v>ศธ04002/ว11486 ลว.9 ก.ค. 69 ครั้งที่ 698  1,642,500 บาท</v>
          </cell>
        </row>
        <row r="879">
          <cell r="B879" t="str">
            <v>ค่าสาธารณูปโภค    1,000,000 บาท อนุมัตครั้งที่ 1 300,000 บาท ครั้งที่ 2  140,000 บาท</v>
          </cell>
          <cell r="C879" t="str">
            <v>ศธ04002/ว46832 ลว.17 ต.ค. 68 ครั้งที่ 7  2,000,000 บาท</v>
          </cell>
          <cell r="E879">
            <v>760000</v>
          </cell>
          <cell r="G879">
            <v>0</v>
          </cell>
          <cell r="H879">
            <v>0</v>
          </cell>
          <cell r="K879">
            <v>518586.65</v>
          </cell>
          <cell r="L879">
            <v>0</v>
          </cell>
        </row>
        <row r="881">
          <cell r="A881" t="str">
            <v>2)</v>
          </cell>
          <cell r="B881" t="str">
            <v>ค้าจ้างเหมาบริการ ลูกจ้างสพป.ปท.2 15000x5คนx12 เดือน 900,000 บาท จัดสรรครั้งที่ 1  225,000 บาท</v>
          </cell>
          <cell r="C881" t="str">
            <v>ศธ04002/ว46832 ลว.17 ต.ค. 68 ครั้งที่ 7  2,000,000 บาท</v>
          </cell>
          <cell r="E881">
            <v>678000</v>
          </cell>
          <cell r="G881">
            <v>0</v>
          </cell>
          <cell r="H881">
            <v>0</v>
          </cell>
          <cell r="K881">
            <v>504709.69</v>
          </cell>
          <cell r="L881">
            <v>0</v>
          </cell>
        </row>
        <row r="882">
          <cell r="A882" t="str">
            <v>2.1)</v>
          </cell>
          <cell r="B882" t="str">
            <v>ค้าจ้างเหมาบริการ ลูกจ้างสพป.ปท.2 ครั้งที่ 2  75,000 บาท ยืมยกย่องเชิดชูเกียรติ 50,000 บาท</v>
          </cell>
          <cell r="C882" t="str">
            <v>ศธ04002/ว2369 ลว.11 ก.พ.69 ครั้งที่ 294  500,000 บาท</v>
          </cell>
        </row>
        <row r="885">
          <cell r="A885" t="str">
            <v>3)</v>
          </cell>
          <cell r="B885" t="str">
            <v>ค่าใช้จ่ายในการประชุม อ.ก.ค.ศ. เขตพื้นที่การศึกษา  60,000 บาท</v>
          </cell>
          <cell r="C885" t="str">
            <v>ศธ04002/ว46832 ลว.17 ต.ค. 68 ครั้งที่ 7  2,000,000 บาท</v>
          </cell>
        </row>
        <row r="886">
          <cell r="A886" t="str">
            <v>3)</v>
          </cell>
          <cell r="B886" t="str">
            <v xml:space="preserve">ค่าซ่อมแซมยานพาหนะและขนส่ง 240,000 บาท ครั้งที่ 1  25,000 บาท </v>
          </cell>
          <cell r="C886" t="str">
            <v>ศธ04002/ว46832 ลว.17 ต.ค. 68 ครั้งที่ 7  2,000,000 บาท</v>
          </cell>
          <cell r="E886">
            <v>165000</v>
          </cell>
          <cell r="G886">
            <v>0</v>
          </cell>
          <cell r="H886">
            <v>0</v>
          </cell>
          <cell r="K886">
            <v>98254.94</v>
          </cell>
          <cell r="L886">
            <v>0</v>
          </cell>
        </row>
        <row r="888">
          <cell r="A888" t="str">
            <v>4)</v>
          </cell>
          <cell r="B888" t="str">
            <v>ค่าซ่อมแซมครุภัณฑ์ 200,000 บาท ครั้งที่ 1  127,290 บาท</v>
          </cell>
          <cell r="C888" t="str">
            <v>ศธ04002/ว46832 ลว.17 ต.ค. 68 ครั้งที่ 7  2,000,000 บาท</v>
          </cell>
          <cell r="E888">
            <v>167290</v>
          </cell>
          <cell r="G888">
            <v>0</v>
          </cell>
          <cell r="H888">
            <v>0</v>
          </cell>
          <cell r="K888">
            <v>162552.68</v>
          </cell>
          <cell r="L888">
            <v>0</v>
          </cell>
        </row>
        <row r="890">
          <cell r="A890" t="str">
            <v>5)</v>
          </cell>
          <cell r="B890" t="str">
            <v>ค่าวัสดุสำนักงาน 350000 บาท ครั้งที่ 1 150,000 บาทครั้งที่ 2   25,000 บาท</v>
          </cell>
          <cell r="C890" t="str">
            <v>ศธ04002/ว46832 ลว.17 ต.ค. 68 ครั้งที่ 7  2,000,000 บาท</v>
          </cell>
          <cell r="E890">
            <v>312000</v>
          </cell>
          <cell r="G890">
            <v>0</v>
          </cell>
          <cell r="H890">
            <v>0</v>
          </cell>
          <cell r="K890">
            <v>258503</v>
          </cell>
          <cell r="L890">
            <v>0</v>
          </cell>
        </row>
        <row r="891">
          <cell r="A891" t="str">
            <v>5.1)</v>
          </cell>
          <cell r="B891" t="str">
            <v>ค่าวัสดุสำนักงาน ครั้งที่ 2  25,000 บาท</v>
          </cell>
          <cell r="C891" t="str">
            <v>ศธ04002/ว2369 ลว.11 ก.พ.69 ครั้งที่ 294  500,000 บาท</v>
          </cell>
        </row>
        <row r="894">
          <cell r="A894" t="str">
            <v>7)</v>
          </cell>
          <cell r="B894" t="str">
            <v>ค่าน้ำมันเชื้อเพลิงและหล่อลื่น 200,000 บาท อนุมัติครั้งที่ 1 60,000 บาท</v>
          </cell>
          <cell r="C894" t="str">
            <v>ศธ04002/ว46832 ลว.17 ต.ค. 68 ครั้งที่ 7  2,000,000 บาท</v>
          </cell>
          <cell r="E894">
            <v>135000</v>
          </cell>
          <cell r="G894">
            <v>0</v>
          </cell>
          <cell r="H894">
            <v>0</v>
          </cell>
          <cell r="K894">
            <v>60000</v>
          </cell>
          <cell r="L894">
            <v>0</v>
          </cell>
        </row>
        <row r="895">
          <cell r="A895" t="str">
            <v>7.1)</v>
          </cell>
        </row>
        <row r="896">
          <cell r="A896" t="str">
            <v>8.1)</v>
          </cell>
          <cell r="B896" t="str">
            <v xml:space="preserve">ค่าใช้จ่ายในการเดินทางไปราชการและค่าใช้จ่ายในการประชุม งบประมาณ 110,000 บาท อนุมัติครั้งที่ 1 65,000 บาท  บวกครั้งที่ 2-3 55000 บาท </v>
          </cell>
          <cell r="C896" t="str">
            <v>ศธ04002/ว46832 ลว.17 ต.ค. 68 ครั้งที่ 7  2,000,000 บาท</v>
          </cell>
          <cell r="E896">
            <v>110000</v>
          </cell>
          <cell r="G896">
            <v>0</v>
          </cell>
          <cell r="H896">
            <v>0</v>
          </cell>
          <cell r="K896">
            <v>105544</v>
          </cell>
          <cell r="L896">
            <v>2016</v>
          </cell>
        </row>
        <row r="898">
          <cell r="A898" t="str">
            <v>9)</v>
          </cell>
          <cell r="B898" t="str">
            <v>งบกลาง 200,000 บาท +เพิ่มเติม 142,500 บาท อนุมัติพาหนะ 50,000บาท วัสดุ 100,000 บาท</v>
          </cell>
          <cell r="C898" t="str">
            <v>ศธ04002/ว46832 ลว.17 ต.ค. 68 ครั้งที่ 7  2,000,000 บาท</v>
          </cell>
          <cell r="E898">
            <v>192500</v>
          </cell>
          <cell r="G898">
            <v>0</v>
          </cell>
          <cell r="H898">
            <v>0</v>
          </cell>
          <cell r="K898">
            <v>2300</v>
          </cell>
          <cell r="L898">
            <v>0</v>
          </cell>
        </row>
        <row r="903">
          <cell r="A903">
            <v>2</v>
          </cell>
          <cell r="B903" t="str">
            <v>งบกลยุทธ์ ของสพป.ปท.2 1,800,000 บาท</v>
          </cell>
          <cell r="C903" t="str">
            <v>ศธ04002/ว11486 ลว.9 ก.ค. 69 ครั้งที่ 698  1,642,500 บาท</v>
          </cell>
        </row>
        <row r="904">
          <cell r="A904" t="str">
            <v>2.1)</v>
          </cell>
          <cell r="B904" t="str">
            <v>กลยุทธ์ที่ 1 ยกระดับคุณภาพการศึกษา 391,200 บาท จัดสรรครั้งที่ 1 362,000 บาท จัดครั้งที่ 2   4,200 บาท</v>
          </cell>
        </row>
        <row r="905">
          <cell r="A905" t="str">
            <v>2.1.1)</v>
          </cell>
          <cell r="B905" t="str">
            <v>โครงการพัฒนาหลักสูตรสถานศึกษาและกระบวนการจัดการเรียนรู้สู่ฐานสมรรถนะ 67,950 บาท</v>
          </cell>
          <cell r="C905" t="str">
            <v>ศธ04002/ว46832 ลว.17 ต.ค. 68 ครั้งที่ 7  2,000,000 บาท</v>
          </cell>
          <cell r="E905">
            <v>67950</v>
          </cell>
          <cell r="G905">
            <v>0</v>
          </cell>
          <cell r="H905">
            <v>0</v>
          </cell>
          <cell r="K905">
            <v>67950</v>
          </cell>
          <cell r="L905">
            <v>0</v>
          </cell>
        </row>
        <row r="906">
          <cell r="B906" t="str">
            <v>อนุมพิ่มครั้งที่ 2   49,950 บาท</v>
          </cell>
          <cell r="C906" t="str">
            <v>ศธ04002/ว2369 ลว.11 ก.พ.69 ครั้งที่ 294  500,000 บาท</v>
          </cell>
        </row>
        <row r="907">
          <cell r="A907" t="str">
            <v>2.1.2)</v>
          </cell>
          <cell r="B907" t="str">
            <v>โครงการขับเคลื่อนพัฒนาระบบการประกันคุณภาพภายในโดยใช้กลุ่มเครือข่ายสถานศึกษาแบบยั่งยืน 50,000 บาท</v>
          </cell>
          <cell r="C907" t="str">
            <v>ศธ04002/ว46832 ลว.17 ต.ค. 68 ครั้งที่ 7  2,000,000 บาท</v>
          </cell>
          <cell r="E907">
            <v>50000</v>
          </cell>
          <cell r="G907">
            <v>0</v>
          </cell>
          <cell r="H907">
            <v>0</v>
          </cell>
          <cell r="K907">
            <v>49860</v>
          </cell>
          <cell r="L907">
            <v>0</v>
          </cell>
        </row>
        <row r="908">
          <cell r="B908" t="str">
            <v>อนุมพิ่มครั้งที่ 2  30,000 บาท</v>
          </cell>
          <cell r="C908" t="str">
            <v>ศธ04002/ว2369 ลว.11 ก.พ.69 ครั้งที่ 294  500,000 บาท</v>
          </cell>
          <cell r="G908">
            <v>0</v>
          </cell>
          <cell r="H908">
            <v>0</v>
          </cell>
          <cell r="K908">
            <v>0</v>
          </cell>
          <cell r="L908">
            <v>0</v>
          </cell>
        </row>
        <row r="909">
          <cell r="A909" t="str">
            <v>2.1.3)</v>
          </cell>
          <cell r="B909" t="str">
            <v>โครงการส่งเสริมประสิทธิผลการสอนของครูโดยการใช้ปัญญาประดิษฐ์ (AI) บนแพลตฟอร์ดิจิทัล 43,850 บาท</v>
          </cell>
          <cell r="C909" t="str">
            <v>ศธ04002/ว46832 ลว.17 ต.ค. 68 ครั้งที่ 7  2,000,000 บาท</v>
          </cell>
          <cell r="E909">
            <v>43850</v>
          </cell>
          <cell r="G909">
            <v>0</v>
          </cell>
          <cell r="H909">
            <v>0</v>
          </cell>
          <cell r="K909">
            <v>40290</v>
          </cell>
          <cell r="L909">
            <v>0</v>
          </cell>
        </row>
        <row r="910">
          <cell r="B910" t="str">
            <v>อนุมัติครั้งที่ 2 31850 บาท</v>
          </cell>
          <cell r="C910" t="str">
            <v>ศธ04002/ว2369 ลว.11 ก.พ.69 ครั้งที่ 294  500,000 บาท</v>
          </cell>
        </row>
        <row r="911">
          <cell r="A911" t="str">
            <v>2.1.4</v>
          </cell>
          <cell r="B911" t="str">
            <v xml:space="preserve">โครงการโรงเรียนคุณธรรม สพฐ. 25,000 บาท </v>
          </cell>
          <cell r="C911" t="str">
            <v>ศธ04002/ว2369 ลว.11 ก.พ.69 ครั้งที่ 294  500,000 บาท</v>
          </cell>
          <cell r="E911">
            <v>25000</v>
          </cell>
          <cell r="G911">
            <v>0</v>
          </cell>
          <cell r="H911">
            <v>0</v>
          </cell>
          <cell r="K911">
            <v>15500</v>
          </cell>
          <cell r="L911">
            <v>0</v>
          </cell>
        </row>
        <row r="912">
          <cell r="A912" t="str">
            <v>2.1.5</v>
          </cell>
          <cell r="B912" t="str">
            <v>โครงการส่งเสริมคุณภาพการจัดการเรียนรู้แนวใหม่  จำนวนเงิน 104,400 บาท อนุมัติครั้งที่ 1   30,000 บาทครั้งที่ 2   63,200 บาท ครั้งที่ 3    4200 บาท</v>
          </cell>
          <cell r="C912" t="str">
            <v>ศธ04002/ว46832 ลว.17 ต.ค. 68 ครั้งที่ 7  2,000,000 บาท</v>
          </cell>
          <cell r="E912">
            <v>100200</v>
          </cell>
          <cell r="G912">
            <v>0</v>
          </cell>
          <cell r="H912">
            <v>0</v>
          </cell>
          <cell r="K912">
            <v>90437</v>
          </cell>
          <cell r="L912">
            <v>0</v>
          </cell>
        </row>
        <row r="913">
          <cell r="B913" t="str">
            <v>อนุมัติครั้งที่ 2  63,200 บาท</v>
          </cell>
          <cell r="C913" t="str">
            <v>ศธ04002/ว2369 ลว.11 ก.พ.69 ครั้งที่ 294  500,000 บาท</v>
          </cell>
        </row>
        <row r="915">
          <cell r="A915" t="str">
            <v>2.1.6)</v>
          </cell>
          <cell r="B915" t="str">
            <v>โครงการวัดและประเมินผลเพื่อพัฒนาการเรียนรู้ของผู้เรียน  100,000 บาท อนุมัติครั้งที่  1   82,000 บาท</v>
          </cell>
          <cell r="C915" t="str">
            <v>ศธ04002/ว46832 ลว.17 ต.ค. 68 ครั้งที่ 7  2,000,000 บาท</v>
          </cell>
          <cell r="E915">
            <v>100000</v>
          </cell>
          <cell r="G915">
            <v>0</v>
          </cell>
          <cell r="H915">
            <v>0</v>
          </cell>
          <cell r="K915">
            <v>100000</v>
          </cell>
          <cell r="L915">
            <v>0</v>
          </cell>
        </row>
        <row r="919">
          <cell r="A919" t="str">
            <v>2.2)</v>
          </cell>
          <cell r="B919" t="str">
            <v>กลยุทธ์ที่ 2 เพิ่มโอกาสและความเสมอภาคทางการศึกษา 98,710 บาท จัดสรรครั้งที่ 1 50,000 บาท ยืมงบกลาง 30710 บาท</v>
          </cell>
          <cell r="D919">
            <v>0</v>
          </cell>
        </row>
        <row r="920">
          <cell r="A920" t="str">
            <v>2.2.1)</v>
          </cell>
          <cell r="B920" t="str">
            <v>โครงการเสริมสร้างพลเมืองดี วิถีประชาธิปไตยในสถานศึกษา ประจำปี 2569  10,000 บาท</v>
          </cell>
          <cell r="C920" t="str">
            <v>ศธ04002/ว46832 ลว.17 ต.ค. 68 ครั้งที่ 7  2,000,000 บาท</v>
          </cell>
          <cell r="E920">
            <v>10000</v>
          </cell>
          <cell r="G920">
            <v>0</v>
          </cell>
          <cell r="H920">
            <v>0</v>
          </cell>
          <cell r="K920">
            <v>10000</v>
          </cell>
          <cell r="L920">
            <v>0</v>
          </cell>
        </row>
        <row r="921">
          <cell r="A921" t="str">
            <v>.2.2.2)</v>
          </cell>
          <cell r="B921" t="str">
            <v>โครงการวัดและประเมินผลการจัดการศึกษาโดยครอบครัว ประจำปี 2569 10,710 บาท</v>
          </cell>
          <cell r="C921" t="str">
            <v>ศธ04002/ว46832 ลว.17 ต.ค. 68 ครั้งที่ 7  2,000,000 บาท</v>
          </cell>
          <cell r="E921">
            <v>10710</v>
          </cell>
          <cell r="G921">
            <v>0</v>
          </cell>
          <cell r="H921">
            <v>0</v>
          </cell>
          <cell r="K921">
            <v>10200</v>
          </cell>
          <cell r="L921">
            <v>0</v>
          </cell>
        </row>
        <row r="922">
          <cell r="A922" t="str">
            <v>2.2.3)</v>
          </cell>
          <cell r="B922" t="str">
            <v>โครงการพัฒนาสมรรถนะการจัดการเรียนรู้สำหรับเด็กที่มีความต้องการพิเศษ 60,000 บาท</v>
          </cell>
          <cell r="C922" t="str">
            <v>ศธ04002/ว46832 ลว.17 ต.ค. 68 ครั้งที่ 7  2,000,000 บาท</v>
          </cell>
          <cell r="E922">
            <v>60000</v>
          </cell>
          <cell r="G922">
            <v>0</v>
          </cell>
          <cell r="H922">
            <v>0</v>
          </cell>
          <cell r="K922">
            <v>60000</v>
          </cell>
          <cell r="L922">
            <v>0</v>
          </cell>
        </row>
        <row r="926">
          <cell r="A926" t="str">
            <v>2.3)</v>
          </cell>
          <cell r="B926" t="str">
            <v>กลยุทธ์ที่ 3 ส่งเสริมความปลอดภัยของผู้เรียน ครูและบุคลากรทางการศึกษาและสถานศึกษา 75,800 บาท จัดสรรครั้งที่ 1 50,000 บาท</v>
          </cell>
          <cell r="C926" t="str">
            <v>ศธ04002/ว46832 ลว.17 ต.ค. 68 ครั้งที่ 7  2,000,000 บาท</v>
          </cell>
        </row>
        <row r="927">
          <cell r="A927" t="str">
            <v>2.3.1)</v>
          </cell>
          <cell r="B927" t="str">
            <v>โครงการส่งเสริมทักษะชีวิตให้กับนักเรียน 30,000 บาท</v>
          </cell>
          <cell r="C927" t="str">
            <v>ศธ04002/ว46832 ลว.17 ต.ค. 68 ครั้งที่ 7  2,000,000 บาท</v>
          </cell>
          <cell r="E927">
            <v>30000</v>
          </cell>
          <cell r="G927">
            <v>0</v>
          </cell>
          <cell r="H927">
            <v>0</v>
          </cell>
          <cell r="K927">
            <v>24850</v>
          </cell>
          <cell r="L927">
            <v>0</v>
          </cell>
        </row>
        <row r="928">
          <cell r="A928" t="str">
            <v>2.3.2)</v>
          </cell>
          <cell r="B928" t="str">
            <v>โครงการพัฒนาระบบและกลไกดูแลความปลอดภัย 45,800 บาท อนุมัติครั้งที่ 1   20,000 บาท ครั้งที่ 3   25,800 บาท</v>
          </cell>
          <cell r="C928" t="str">
            <v>ศธ04002/ว46832 ลว.17 ต.ค. 68 ครั้งที่ 7  2,000,000 บาท</v>
          </cell>
          <cell r="E928">
            <v>20000</v>
          </cell>
          <cell r="G928">
            <v>0</v>
          </cell>
          <cell r="H928">
            <v>0</v>
          </cell>
          <cell r="K928">
            <v>20000</v>
          </cell>
          <cell r="L928">
            <v>0</v>
          </cell>
        </row>
        <row r="929">
          <cell r="A929" t="str">
            <v>2.4)</v>
          </cell>
          <cell r="B929" t="str">
            <v xml:space="preserve">กลยุทธ์ที่ 4 เพิ่มประสิทธิภาพการบริหารจัดการศึกษา งบประมาณ 1,234,290 บาท จัดสรรครั้งที่ 1  554,400 บาท - โอนให้กลยุทธ์ที่ 1 ยืม 54400 </v>
          </cell>
          <cell r="C929" t="str">
            <v>ศธ04002/ว46832 ลว.17 ต.ค. 68 ครั้งที่ 7  2,000,000 บาท</v>
          </cell>
        </row>
        <row r="930">
          <cell r="A930">
            <v>1</v>
          </cell>
          <cell r="B930" t="str">
            <v>งบกลาง  กลยุทธ์ที่ 4</v>
          </cell>
        </row>
        <row r="931">
          <cell r="A931" t="str">
            <v>2.4.1)</v>
          </cell>
          <cell r="B931" t="str">
            <v>โครงการเพิ่มประสิทธิภาพการบริหารจัดการงานนโยบายและแผนและการบริหารงบประมาณ 75,000 บาท อนุมัติครั้งที่ 1   47,000 บาท</v>
          </cell>
          <cell r="C931" t="str">
            <v>ศธ04002/ว46832 ลว.17 ต.ค. 68 ครั้งที่ 7  2,000,000 บาท</v>
          </cell>
          <cell r="E931">
            <v>75000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40285</v>
          </cell>
          <cell r="L931">
            <v>0</v>
          </cell>
        </row>
        <row r="933">
          <cell r="E933">
            <v>12930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</row>
        <row r="935">
          <cell r="E935">
            <v>92000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91935</v>
          </cell>
          <cell r="L935">
            <v>0</v>
          </cell>
        </row>
        <row r="937">
          <cell r="E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</row>
        <row r="938">
          <cell r="E938">
            <v>250000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6075</v>
          </cell>
          <cell r="L938">
            <v>214185</v>
          </cell>
        </row>
        <row r="940">
          <cell r="E940">
            <v>80000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31625</v>
          </cell>
          <cell r="L940">
            <v>0</v>
          </cell>
        </row>
        <row r="942">
          <cell r="E942">
            <v>130595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39320</v>
          </cell>
          <cell r="L942">
            <v>0</v>
          </cell>
        </row>
        <row r="943">
          <cell r="E943">
            <v>233060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79924</v>
          </cell>
          <cell r="L943">
            <v>0</v>
          </cell>
        </row>
        <row r="945">
          <cell r="E945">
            <v>9620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9620</v>
          </cell>
          <cell r="L945">
            <v>0</v>
          </cell>
        </row>
        <row r="947">
          <cell r="E947">
            <v>211795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158295</v>
          </cell>
          <cell r="L947">
            <v>0</v>
          </cell>
        </row>
        <row r="949">
          <cell r="E949">
            <v>10000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</row>
        <row r="950"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L950">
            <v>0</v>
          </cell>
        </row>
        <row r="953">
          <cell r="A953">
            <v>1</v>
          </cell>
          <cell r="B953" t="str">
            <v xml:space="preserve">ค่าตอบแทนวิทยากรสอนอิสลามศึกษารายชั่วโมง </v>
          </cell>
          <cell r="F953">
            <v>624000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411000</v>
          </cell>
        </row>
        <row r="954">
          <cell r="A954" t="str">
            <v>1.1)</v>
          </cell>
          <cell r="B954" t="str">
            <v>ค่าตอบแทนวิทยากรสอนอิสลามศึกษารายชั่วโมง ภาค 2/68  จำนวน 312,000 บาท ร่วมใจ 48,000 ร่วมจิตประสาท 48,000 รวมราษฎร์ 96,000 บาท เจริญดีวิทยา 64,000 ราษฎร์สงเคราะห์ 48,000 วัดธัญญะผล 8,000 บาท</v>
          </cell>
          <cell r="C954" t="str">
            <v>ศธ 04002/ว50200 ลว 9 ธ.ค. 68 โอนครั้งที่ 134</v>
          </cell>
        </row>
        <row r="955">
          <cell r="A955" t="str">
            <v>1.2)</v>
          </cell>
          <cell r="B955" t="str">
            <v>ค่าตอบแทนวิทยากรสอนอิสลามศึกษารายชั่วโมง ภาค 1/69 จำนวน 312,000 บาท ร่วมใจ 48,000 ร่วมจิตประสาท 48,000 รวมราษฎร์ 96,000 บาท เจริญดีวิทยา 64,000 ราษฎร์สงเคราะห์ 48,000 วัดธัญญะผล 8,000 บาท</v>
          </cell>
          <cell r="C955" t="str">
            <v>ศธ 04002/ว10943  ลว 1 กค 69 โอนครั้งที่ 673</v>
          </cell>
        </row>
        <row r="956">
          <cell r="A956">
            <v>2</v>
          </cell>
          <cell r="B956" t="str">
            <v>ค่าขนย้ายสิ่งของส่วนตัวในการเดินทางไปราชการประจำของข้าราชการ</v>
          </cell>
          <cell r="C956" t="str">
            <v>ศธ 04002/ว2956  ลว 19 กุมภาพันธ์ 2569 โอนครั้งที่ 315</v>
          </cell>
          <cell r="F956">
            <v>29212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29212</v>
          </cell>
          <cell r="L956">
            <v>0</v>
          </cell>
        </row>
        <row r="957">
          <cell r="A957">
            <v>3</v>
          </cell>
          <cell r="B957" t="str">
            <v>ค่าขนย้ายสิ่งของส่วนตัวในการเดินทางไปราชการประจำของข้าราชการ ผอ 16,432 บาท รองอภิเชษฐ์ 12,780 บาท</v>
          </cell>
          <cell r="C957" t="str">
            <v>ศธ 04002/ว6234  ลว 25 ธค 67 โอนครั้งที่ 161</v>
          </cell>
        </row>
        <row r="958">
          <cell r="A958" t="str">
            <v>1.2.2)</v>
          </cell>
          <cell r="B958" t="str">
            <v>ค่าขนย้ายสิ่งของส่วนตัวในการเดินทางไปราชการประจำของข้าราชการ รอง ผอ.สพป. (รองไกรษรและรองศิริชัย)  38,924 บาท</v>
          </cell>
          <cell r="C958" t="str">
            <v>ศธ 04002/ว366  ลว 29 ม.ค. 68 โอนครั้งที่ 230</v>
          </cell>
        </row>
        <row r="959">
          <cell r="A959">
            <v>3</v>
          </cell>
          <cell r="B959" t="str">
            <v xml:space="preserve">สนับสนุนการคัดเลือกบุคคลเพื่อบรรจุและแต่งตั้งเข้ารับราชการเป็นข้าราชการครูและบุคลากรทางการศึกษา ตำแหน่งครูผู้ช่วย กรณีที่มีความจำเป็นหรือมีเหตุพิเศษ สังกัดสำนักงานคณะกรรมการการศึกษาขั้นพื้นฐาน ปี พ.ศ. 2569 </v>
          </cell>
          <cell r="C959" t="str">
            <v>ศธ 04002/ว9547  ลว. 9 มิ.ย. 69 โอนครั้งที่ 619</v>
          </cell>
          <cell r="F959">
            <v>65280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38230.400000000001</v>
          </cell>
          <cell r="L959">
            <v>0</v>
          </cell>
        </row>
        <row r="960">
          <cell r="A960" t="str">
            <v>1.3.1)</v>
          </cell>
          <cell r="B960" t="str">
            <v>ค่าพาหนะในการเดินทางเข้าร่วมโครงการอบรมการใช้งานระบบบริหารจัดการการใช้จ่ายและการเบิกจ่ายงบประมาณภาครัฐสำหรับเจ้าหน้าที่ผู้ปฏิบัติงานของหน่วยงานในสังกัดสำนักงานคณะกรรมการการศึกษาขั้นระหว่างวันที่ 3 - 4 เมษายน 2568  สพฐ.เปลี่ยนเป็น 21-22 เมษายน 68</v>
          </cell>
          <cell r="C960" t="str">
            <v>ศธ 04002/ว1307  ลว 28 มีค 68 โอนครั้งที่ 377</v>
          </cell>
        </row>
        <row r="961">
          <cell r="A961" t="str">
            <v>2)</v>
          </cell>
          <cell r="B961" t="str">
            <v>ค่าใช้จ่ายในการประชุม อ.ก.ค.ศ. เขตพื้นที่การศึกษา การดำเนินการได้มาซึ่ง อ.ก.ค.ศ เขตพื้นที่การศึกษา</v>
          </cell>
          <cell r="C961" t="str">
            <v>ศธ 04002/ว40514 ลว 16 ก.ค 68 โอนครั้งที่ 697</v>
          </cell>
        </row>
        <row r="964">
          <cell r="B964" t="str">
            <v>งบลงทุน  ค่าครุภัณฑ์  6911310</v>
          </cell>
        </row>
        <row r="965">
          <cell r="B965" t="str">
            <v>ครุภัณฑ์สำนักงาน 120601</v>
          </cell>
        </row>
        <row r="966">
          <cell r="A966" t="str">
            <v>1.5.2.1</v>
          </cell>
          <cell r="B966" t="str">
            <v>เครื่องปรับอากาศแบบตั้งพื้นหรือแบบแขวน (ระบบ Inverter) ขนาด     24,000 บีทียู @ละ 40,900 บาท</v>
          </cell>
          <cell r="C966" t="str">
            <v>ง.241 ลว. 7 ส.ค. 69</v>
          </cell>
        </row>
        <row r="967">
          <cell r="A967" t="str">
            <v>1)</v>
          </cell>
          <cell r="B967" t="str">
            <v>สพป.ปทุมธานี เขต 2 (6 เครื่อง)</v>
          </cell>
          <cell r="C967" t="str">
            <v xml:space="preserve">20004 3700 1000 311ส024 </v>
          </cell>
          <cell r="F967">
            <v>245400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</row>
        <row r="969">
          <cell r="A969" t="str">
            <v>1.5.2.2</v>
          </cell>
          <cell r="B969" t="str">
            <v>เครื่องปรับอากาศแบบติดผนัง (ระบบ Inverter) ขนาด 24,000 บีทียู @ ละ 37,900 บาท</v>
          </cell>
          <cell r="C969" t="str">
            <v>ง.241 ลว.7 ส.ค. 69</v>
          </cell>
        </row>
        <row r="970">
          <cell r="A970" t="str">
            <v>1)</v>
          </cell>
          <cell r="B970" t="str">
            <v>สพป.ปทุมธานี เขต 2 (3 เครื่อง)</v>
          </cell>
          <cell r="C970" t="str">
            <v xml:space="preserve">20004 3700 1000 311ส040 </v>
          </cell>
          <cell r="F970">
            <v>113700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</row>
        <row r="972">
          <cell r="A972" t="str">
            <v>1.5.2.3</v>
          </cell>
          <cell r="B972" t="str">
            <v xml:space="preserve">เก้าอี้สำนักงาน ระดับปฏิบัติการ/ชำนาญการ พนักพิงต่ำ </v>
          </cell>
          <cell r="C972" t="str">
            <v>ง.241 ลว. 7 ส.ค. 69</v>
          </cell>
        </row>
        <row r="973">
          <cell r="A973" t="str">
            <v>1)</v>
          </cell>
          <cell r="B973" t="str">
            <v>สพป.ปทุมธานี เขต 2 (18 ตัว)</v>
          </cell>
          <cell r="C973" t="str">
            <v>20004 3700 1000 311ส005</v>
          </cell>
          <cell r="F973">
            <v>59400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</row>
        <row r="990">
          <cell r="A990" t="str">
            <v>1)</v>
          </cell>
        </row>
        <row r="991">
          <cell r="B991">
            <v>0</v>
          </cell>
          <cell r="C991">
            <v>0</v>
          </cell>
        </row>
        <row r="993">
          <cell r="A993" t="str">
            <v>2)</v>
          </cell>
          <cell r="B993" t="str">
            <v>โรงเรียนวัดนิเทศน์</v>
          </cell>
          <cell r="C993" t="str">
            <v>20004350002003112043</v>
          </cell>
        </row>
        <row r="994">
          <cell r="B994" t="str">
            <v>ผูกพัน ครบ 27 พค 67</v>
          </cell>
          <cell r="C994">
            <v>4100397975</v>
          </cell>
        </row>
        <row r="995">
          <cell r="A995" t="str">
            <v>3)</v>
          </cell>
          <cell r="B995" t="str">
            <v>โรงเรียนวัดสอนดีศรีเจริญ</v>
          </cell>
          <cell r="C995" t="str">
            <v>20004350002003112047</v>
          </cell>
        </row>
        <row r="996">
          <cell r="B996" t="str">
            <v>ผูกพัน ครบ 27 พค 67</v>
          </cell>
          <cell r="C996">
            <v>4100396028</v>
          </cell>
        </row>
        <row r="1001">
          <cell r="A1001" t="str">
            <v>1.5.2.4</v>
          </cell>
          <cell r="B1001" t="str">
            <v>เครื่องมัลติมิเดียโปรเจคเตอร์ระดับXGAขนาด 5,000ANSI Lumens</v>
          </cell>
        </row>
        <row r="1003">
          <cell r="F1003">
            <v>48600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</row>
        <row r="1014">
          <cell r="B1014" t="str">
            <v>ครุภัณฑ์สำนักงาน 120601</v>
          </cell>
        </row>
        <row r="1015">
          <cell r="A1015" t="str">
            <v>1.5.2.1</v>
          </cell>
          <cell r="B1015" t="str">
            <v>พัดลม แบบโคจรติดเพดาน ขนาดไม่น้อยกว่า 16 นิ้ว (400 มิลลิเมตร) เครื่องละ 1,200 บาท</v>
          </cell>
          <cell r="C1015" t="str">
            <v xml:space="preserve">ศธ04002/ว47350 ลว. 27 ตค 68 โอนครั้งที่ 14 </v>
          </cell>
        </row>
        <row r="1016">
          <cell r="A1016" t="str">
            <v>1)</v>
          </cell>
          <cell r="B1016" t="str">
            <v xml:space="preserve">โรงเรียนวัดแจ้งลําหิน (พูนราษฎร์อุปถัมภ์) </v>
          </cell>
          <cell r="C1016" t="str">
            <v>20004370010003111473</v>
          </cell>
          <cell r="F1016">
            <v>3600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3600</v>
          </cell>
        </row>
        <row r="1020">
          <cell r="A1020" t="str">
            <v>1.5.2.2</v>
          </cell>
          <cell r="B1020" t="str">
            <v xml:space="preserve">เครื่องตัดแต่งพุ่มไม้ ขนาด 29.5 นิ้ว </v>
          </cell>
          <cell r="C1020" t="str">
            <v xml:space="preserve">ศธ04002/ว47350 ลว. 27 ตค 68 โอนครั้งที่ 14 </v>
          </cell>
        </row>
        <row r="1021">
          <cell r="A1021" t="str">
            <v>1)</v>
          </cell>
          <cell r="B1021" t="str">
            <v>โรงเรียนวัดพวงแก้ว</v>
          </cell>
          <cell r="C1021" t="str">
            <v>20004370010003111466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</row>
        <row r="1056">
          <cell r="B1056" t="str">
            <v>ครุภัณฑ์โฆษณาและเผยแพร่ 120604</v>
          </cell>
        </row>
        <row r="1073">
          <cell r="B1073" t="str">
            <v xml:space="preserve">ครุภัณฑ์การศึกษา 120611 </v>
          </cell>
        </row>
        <row r="1074">
          <cell r="B1074" t="str">
            <v>ครุภัณฑ์งานอาชีพระดับประถมศึกษา แบบ 2 จำนวน 1 ชุด</v>
          </cell>
          <cell r="C1074" t="str">
            <v>ศธ04002/ว1802 ลว.8 พค 67 โอนครั้งที่ 7</v>
          </cell>
        </row>
        <row r="1075">
          <cell r="A1075" t="str">
            <v>1)</v>
          </cell>
          <cell r="B1075" t="str">
            <v>โรงเรียนกลางคลองสิบ</v>
          </cell>
          <cell r="C1075" t="str">
            <v>20004350002003112040</v>
          </cell>
        </row>
        <row r="1076">
          <cell r="B1076" t="str">
            <v>ผูกพัน ครบ 16 มิย 67</v>
          </cell>
          <cell r="C1076">
            <v>4100394375</v>
          </cell>
        </row>
        <row r="1084">
          <cell r="B1084" t="str">
            <v>โต๊ะเก้าอี้นักเรียน ระดับประถมศึกษา ชุดละ 1500 บาท</v>
          </cell>
          <cell r="C1084" t="str">
            <v>ศธ04002/ว1802 ลว.8 พค 67 โอนครั้งที่ 7</v>
          </cell>
        </row>
        <row r="1085">
          <cell r="A1085" t="str">
            <v>1)</v>
          </cell>
          <cell r="B1085" t="str">
            <v>โรงเรียนคลองสิบสามผิวศรีราษฏร์บำรุง</v>
          </cell>
          <cell r="C1085" t="str">
            <v>20004350002003112045</v>
          </cell>
        </row>
        <row r="1086">
          <cell r="B1086" t="str">
            <v>ผูกพัน ครบ 19 มิย 67</v>
          </cell>
          <cell r="C1086">
            <v>4100395365</v>
          </cell>
        </row>
        <row r="1088">
          <cell r="A1088" t="str">
            <v>2)</v>
          </cell>
          <cell r="B1088" t="str">
            <v>โรงเรียนวัดพวงแก้ว</v>
          </cell>
          <cell r="C1088" t="str">
            <v>20004350002003112046</v>
          </cell>
        </row>
        <row r="1089">
          <cell r="B1089" t="str">
            <v>ผูกพัน ครบ 26 มิย 67</v>
          </cell>
          <cell r="C1089">
            <v>4100395151</v>
          </cell>
        </row>
        <row r="1091">
          <cell r="A1091" t="str">
            <v>3)</v>
          </cell>
          <cell r="B1091" t="str">
            <v>โรงเรียนหิรัญพงษ์อนุสรณ์</v>
          </cell>
          <cell r="C1091" t="str">
            <v>20004350002003112048</v>
          </cell>
        </row>
        <row r="1092">
          <cell r="B1092" t="str">
            <v>ผูกพัน ครบ 7 มิย 67</v>
          </cell>
          <cell r="C1092">
            <v>4100392574</v>
          </cell>
        </row>
        <row r="1093">
          <cell r="A1093" t="str">
            <v>1.5.1</v>
          </cell>
          <cell r="B1093" t="str">
            <v xml:space="preserve">กิจกรรมรองการพัฒนาประสิทธิภาพการบริหารจัดการการศึกษาขั้นพื้นฐาน </v>
          </cell>
          <cell r="C1093" t="str">
            <v xml:space="preserve">20004 69 05164 00144 </v>
          </cell>
        </row>
        <row r="1094">
          <cell r="B1094" t="str">
            <v xml:space="preserve"> งบดำเนินงาน 69112xx </v>
          </cell>
          <cell r="C1094" t="str">
            <v>20004 3720 1000 2000000</v>
          </cell>
        </row>
        <row r="1095">
          <cell r="A1095" t="str">
            <v>1.5.1.1.1</v>
          </cell>
          <cell r="B1095" t="str">
            <v xml:space="preserve">ค่าใช้จ่ายในการดำเนินโครงการส่งเสริมการมีรายได้ให้แก่นักเรียน (ทุนแลกงาน) ประจำปี พ.ศ. 2568 ระหว่างวันที่ 24 มีนาคม – 24 เมษายน 2568  </v>
          </cell>
          <cell r="C1095" t="str">
            <v>ศธ 04002/ว374 ลว 12 ม.ค. 69 โอนครั้งที่ 209</v>
          </cell>
          <cell r="F1095">
            <v>18000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14700</v>
          </cell>
        </row>
        <row r="1096">
          <cell r="A1096" t="str">
            <v>1.5.1.1.2</v>
          </cell>
          <cell r="B1096" t="str">
            <v xml:space="preserve">ค่าใช้จ่ายในการเดินทางเข้าร่วมประชุมเชิงปฏิบัติการจัดทำกรอบการวิจัยและเครื่องมือการประเมินโครงการตามแผนปฏิบัติราชการ ประจำปีงบประมาณ พ.ศ. 2569 ของสพฐ. ระหว่างวันที่ 11 - 13 กุมภาพันธ์ 2569 ณ โรงแรมชีวิน เดอ แบงค็อก กรุงเทพมหานคร </v>
          </cell>
          <cell r="C1096" t="str">
            <v>ศธ 04002/ว1674 ลว 2 ก.พ. 69 โอนครั้งที่ 270</v>
          </cell>
          <cell r="F1096">
            <v>1000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</row>
        <row r="1098">
          <cell r="A1098" t="str">
            <v>1.5.2</v>
          </cell>
          <cell r="B1098" t="str">
            <v xml:space="preserve">กิจกรรมรองเทคโนโลยีดิจิทัลเพื่อการศึกษาขั้นพื้นฐาน </v>
          </cell>
          <cell r="C1098" t="str">
            <v>20004 69 05164 00063</v>
          </cell>
        </row>
        <row r="1099">
          <cell r="B1099" t="str">
            <v xml:space="preserve"> งบดำเนินงาน 69112xx</v>
          </cell>
          <cell r="C1099" t="str">
            <v>20004 3720 1000 2000000</v>
          </cell>
        </row>
        <row r="1100">
          <cell r="A1100" t="str">
            <v>1)</v>
          </cell>
          <cell r="B1100" t="str">
            <v xml:space="preserve">ค่าใช้จ่ายในการเดินทางเข้าร่วมประชุมเชิงปฏิบัติการปรับปรุงเอกสารคู่มือแนวทางการบริหารจัดการข้อมูลสารสนเทศเพื่อการบริหาร     (Data Management Center : DMC) ปีการศึกษา 2568 ระหว่างวันที่ 21 – 25 เมษายน 2568  และการประชุมเชิงปฏิบัติการพัฒนาบุคลากรด้านระบบสารสนเทศเพื่อการวางแผนและสนับสนุนการบริหารงบประมาณ ปีการศึกษา 2568 ระหว่างวันที่ 5 – 9 พฤษภาคม 2568ณ โรงแรมริเวอร์ไซด์ กรุงเทพมหานคร </v>
          </cell>
          <cell r="C1100" t="str">
            <v>ศธ 04002/ว1623 ลว 21 เม.ย. 67 ครั้งที่ 426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</row>
        <row r="1101">
          <cell r="A1101" t="str">
            <v>1.5.2.2</v>
          </cell>
          <cell r="B1101" t="str">
            <v xml:space="preserve">ค่าใช้จ่ายในการเดินทางเข้าร่วมกิจกรรมที่ 5 การประชุมเชิงปฏิบัติการเพื่อพัฒนา แลกเปลี่ยนเรียนรู้สำหรับครูและบุคลากรทางการศึกษาที่ผ่านการคัดเลือกในระดับชาติ (Best Practice) และพิธีมอบโล่รางวัล ระหว่างวันที่ 25 – 27 สิงหาคม 2568 ณ โรงแรมแมดิสัน แบงค๊อก ซอยรามคำแหง 35 เขตบางกะปิ กรุงเทพมหานคร </v>
          </cell>
          <cell r="C1101" t="str">
            <v>ศธ 04002/ว42932 ลว 20 ส.ค. 68 ครั้งที่ 858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</row>
        <row r="1102">
          <cell r="A1102" t="str">
            <v>แยกจาก37201</v>
          </cell>
          <cell r="B1102" t="str">
            <v xml:space="preserve"> งบดำเนินงาน 69112xx</v>
          </cell>
          <cell r="C1102" t="str">
            <v>20004 3710 1000 2000000</v>
          </cell>
        </row>
        <row r="1103">
          <cell r="A1103" t="str">
            <v>1.5.2.2</v>
          </cell>
          <cell r="B1103" t="str">
            <v>ค่าใช้จ่ายในการดำเนินการกิจกรรมที่ 3 การพัฒนา ส่งเสริมสนับสนุนและขับเคลื่อนการใช้เทคโนโลยีในการจัดการเรียนรู้ในการขับเคลื่อนระบบคลังสื่อเทคโนโลยีดิจิทัล    (OBEC Content Center)</v>
          </cell>
          <cell r="C1103" t="str">
            <v>ศธ 04002/ว1624 ลว 21 เม.ย.68 ครั้งที่ 427</v>
          </cell>
          <cell r="F1103">
            <v>0</v>
          </cell>
          <cell r="G1103">
            <v>0</v>
          </cell>
          <cell r="H1103">
            <v>0</v>
          </cell>
          <cell r="K1103">
            <v>0</v>
          </cell>
          <cell r="L1103">
            <v>0</v>
          </cell>
        </row>
        <row r="1104">
          <cell r="A1104" t="str">
            <v>1.5.2.3</v>
          </cell>
          <cell r="B1104" t="str">
            <v xml:space="preserve">ค่าใช้จ่ายในการเดินทางเข้าร่วมกิจกรรมที่ 4 การประชุมเชิงปฏิบัติการเพื่อคัดเลือกผลงานที่มีผลการปฏิบัติที่เป็นเลิศ (Best Practice) ระหว่างวันที่ 3 – 8 สิงหาคม  2568 ณ โรงแรมเดอะล็อฟท์ รีสอร์ท วงศ์สว่าง กรุงเทพมหานคร   </v>
          </cell>
          <cell r="C1104" t="str">
            <v>ศธ 04002/ว41037 ลว 23 ก.ค.68 ครั้งที่ 734</v>
          </cell>
          <cell r="F1104">
            <v>0</v>
          </cell>
          <cell r="G1104">
            <v>0</v>
          </cell>
          <cell r="H1104">
            <v>0</v>
          </cell>
          <cell r="K1104">
            <v>0</v>
          </cell>
          <cell r="L1104">
            <v>0</v>
          </cell>
        </row>
        <row r="1107">
          <cell r="A1107" t="str">
            <v>15.2.2</v>
          </cell>
          <cell r="B1107" t="str">
            <v xml:space="preserve"> งบลงทุน ค่าครุภัณฑ์ 6911310</v>
          </cell>
          <cell r="C1107" t="str">
            <v>20004 37001 00031xxxxx</v>
          </cell>
        </row>
        <row r="1108">
          <cell r="A1108" t="str">
            <v>15.2.2.1</v>
          </cell>
          <cell r="B1108" t="str">
            <v>ครุภัณฑ์คอมพิวเตอร์  120610</v>
          </cell>
          <cell r="C1108" t="str">
            <v>20004 69 05164 00063</v>
          </cell>
        </row>
        <row r="1109">
          <cell r="A1109">
            <v>1</v>
          </cell>
          <cell r="B1109" t="str">
            <v xml:space="preserve">ระบบคอมพิวเตอร์พร้อมอุปกรณ์สำหรับการเรียนการสอน IC 12 Type 2 โรงเรียนวัดโปรยฝน จำนวน 1 ชุด จำนวน 519,300 บาท                   </v>
          </cell>
          <cell r="C1109" t="str">
            <v>ศธ 04002/ว49497 ลว 26 พย 68 โอนครั้งที่ 108</v>
          </cell>
        </row>
        <row r="1110">
          <cell r="A1110" t="str">
            <v>1)</v>
          </cell>
          <cell r="B1110" t="str">
            <v>โรงเรียนวัดโปรยฝน</v>
          </cell>
          <cell r="C1110" t="str">
            <v>20004 37001 0003110066</v>
          </cell>
          <cell r="D1110">
            <v>518600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518600</v>
          </cell>
        </row>
        <row r="1113">
          <cell r="A1113" t="str">
            <v>1.5.3</v>
          </cell>
          <cell r="B1113" t="str">
            <v xml:space="preserve">กิจกรรมรองการพัฒนาประสิทธิภาพการบริหารจัดการการศึกษาขั้นพื้นฐาน </v>
          </cell>
          <cell r="C1113" t="str">
            <v>20004 69 05164 00144</v>
          </cell>
        </row>
        <row r="1114">
          <cell r="B1114" t="str">
            <v xml:space="preserve"> งบดำเนินงาน 69112xx </v>
          </cell>
          <cell r="C1114" t="str">
            <v>20004 3720 1000 2000000</v>
          </cell>
        </row>
        <row r="1115">
          <cell r="A1115" t="str">
            <v>1.5.3.1</v>
          </cell>
          <cell r="B1115" t="str">
            <v xml:space="preserve">ค่าใช้จ่ายในการเดินทางเข้าร่วมประชุมโครงการปฐมนิเทศนักเรียนทุนการศึกษา เฉลิมราชกุมารี ระยะที่ 2 รุ่นที่ 8 ประจำปี 2568 /ค่าใช้จ่ายในการจัดนิทรรศการเพื่อเผยแพร่พระราชประวัติและพระราชกรณียกิจ ของสมเด็จพระกนิษฐาธิราชเจ้า กรมสมเด็จพระเทพรัตนราชสุดาฯ  สยามบรมราชกุมารี ระหว่างวันที่ 30 ตุลาคม 2568 – 2 พฤศจิกายน 2568 ณ โรงแรมริเวอร์ไซด์ กรุงเทพมหานคร </v>
          </cell>
          <cell r="C1115" t="str">
            <v xml:space="preserve">ศธ 04002/ว48878 ลว 17 พ.ย.68 โอนครั้งที่ 83 </v>
          </cell>
          <cell r="D1115">
            <v>800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800</v>
          </cell>
        </row>
        <row r="1117">
          <cell r="A1117" t="str">
            <v>1.5.4</v>
          </cell>
          <cell r="B1117" t="str">
            <v>กิจกรรมการสนับสนุนการศึกษาขั้นพื้นฐาน</v>
          </cell>
          <cell r="C1117" t="str">
            <v>20004 69 0146 00000</v>
          </cell>
        </row>
        <row r="1140">
          <cell r="B1140" t="str">
            <v xml:space="preserve"> งบดำเนินงาน 69112xx </v>
          </cell>
          <cell r="C1140" t="str">
            <v>20004 37201000 2000000</v>
          </cell>
        </row>
        <row r="1141">
          <cell r="A1141" t="str">
            <v>2.1.2.1</v>
          </cell>
          <cell r="B1141" t="str">
            <v xml:space="preserve">ค่าใช้จ่ายในการเดินทางเข้าร่วมโครงการอบรมเสริมสร้างความรู้ด้านการบริหารงานการคลัง และสร้างความตระหนักในการป้องกันการทุจริตของหน่วยงาน ในสังกัดสำนักงานคณะกรรมการการศึกษาขั้นพื้นฐาน ระหว่างวันที่ 25 - 26 ธันวาคม 2566 ณ โรงแรมดิ ไอเดิล โฮเท็ล แอนด์ เรสซิเดนซ์ จังหวัดปทุมธานี </v>
          </cell>
          <cell r="C1141" t="str">
            <v>ศธ 04002/ว5700 ลว 21 ธค 66 โอนครั้งที่ 103</v>
          </cell>
        </row>
        <row r="1142">
          <cell r="A1142" t="str">
            <v>2.1.2.2</v>
          </cell>
          <cell r="B1142" t="str">
            <v xml:space="preserve">เงินสมทบกองทุนเงินทดแทน ประจำปี พ.ศ. 2567 (มกราคม - ธันวาคม 2567)                             </v>
          </cell>
          <cell r="C1142" t="str">
            <v>ศธ 04002/ว35 ลว 4 มค 67 โอนครั้งที่ 117</v>
          </cell>
        </row>
        <row r="1143">
          <cell r="B1143" t="str">
            <v>ค่าเช่าใช้บริการสัญญาณอินเทอร์เน็ต 6 เดือน (เมย-มิย 66)   603600บาท</v>
          </cell>
          <cell r="C1143" t="str">
            <v>ศธ 04002/ว1923   ลว 20 พค 67 โอนครั้งที่ 30</v>
          </cell>
        </row>
        <row r="1144">
          <cell r="B1144" t="str">
            <v>ค่าเช่าใช้บริการสัญญาณอินเทอร์เน็ต 3 เดือน (กรกฎาคม 2567 – กันยายน 2567)   514,3500บาท</v>
          </cell>
          <cell r="C1144" t="str">
            <v>ศธ 04002/ว2864 ลว 2 กรกฎาคม 2567 โอนครั้งที่ 185</v>
          </cell>
        </row>
        <row r="1145">
          <cell r="A1145" t="str">
            <v>2.1.3.2</v>
          </cell>
          <cell r="B1145" t="str">
            <v>ค่าใช้จ่ายในการซ่อมแซม ทำความสะอาด ฟื้นฟูอาคารเรียน สิ่งปลูกสร้าง ห้องน้ำ ห้องส้วม และสภาพแวดล้อมภายในโรงเรียน</v>
          </cell>
          <cell r="C1145" t="str">
            <v>ศธ 04002/ว4582 ลว 20 กย 67 โอนครั้งที่ 433</v>
          </cell>
        </row>
        <row r="1172">
          <cell r="A1172" t="str">
            <v>1.5.5</v>
          </cell>
          <cell r="B1172" t="str">
            <v xml:space="preserve">กิจกรรมรองส่งเสริมการจัดการเรียนรู้และพัฒนาคุณลักษณะของผู้เรียน  </v>
          </cell>
        </row>
        <row r="1173">
          <cell r="B1173" t="str">
            <v xml:space="preserve"> งบดำเนินงาน 69112xx </v>
          </cell>
        </row>
        <row r="1174">
          <cell r="A1174" t="str">
            <v>1.5.5.1</v>
          </cell>
          <cell r="B1174" t="str">
            <v>ค่าใช้จ่ายในการเดินทางเข้าร่วมประชุมเชิงปฏิบัติการต่อยอดบทเรียนความสำเร็จสถานศึกษาต้นแบบนักเรียนเพื่อนที่ปรึกษา (YC : Youth Counselor) กับการพัฒนาการแนะแนวให้การปรึกษาสู่การพัฒนาคุณภาพผู้เรียนรอบด้าน  ระหว่างวันที่ 10 - 13 มีนาคม 2569 ณ โรงแรมบียอนด์ สวีท (บางพลัด) กรุงเทพมหานคร</v>
          </cell>
          <cell r="C1174" t="str">
            <v>ศธ 04002/ว4808 ลว 19 มี.ค.69 โอนครั้งที่ 374</v>
          </cell>
          <cell r="F1174">
            <v>3000</v>
          </cell>
          <cell r="G1174">
            <v>0</v>
          </cell>
          <cell r="H1174">
            <v>0</v>
          </cell>
          <cell r="K1174">
            <v>3000</v>
          </cell>
          <cell r="L1174">
            <v>0</v>
          </cell>
        </row>
        <row r="1177">
          <cell r="A1177" t="str">
            <v>1.5.6</v>
          </cell>
          <cell r="B1177" t="str">
            <v>กิจกรรมรองพัฒนาหลักสูตรและกระบวนการเรียนรู้ที่หลากหลายให้เอื้อต่อการเรียนรู้ตลอดชีวิต</v>
          </cell>
        </row>
        <row r="1178">
          <cell r="B1178" t="str">
            <v xml:space="preserve"> งบดำเนินงาน 69112xx </v>
          </cell>
        </row>
        <row r="1179">
          <cell r="A1179" t="str">
            <v>2.1.4.1</v>
          </cell>
          <cell r="B1179" t="str">
            <v xml:space="preserve">ค่าใช้จ่ายในการจัดการแข่งขันงานศิลปหัตถกรรมนักเรียน ครั้งที่ 71 ปีการศึกษา 2566 </v>
          </cell>
          <cell r="C1179" t="str">
            <v>ที่ ศธ 04002/ว    /9 กพ 67  ครั้งที่ 165</v>
          </cell>
        </row>
        <row r="1180">
          <cell r="A1180" t="str">
            <v>2.1.4.2</v>
          </cell>
          <cell r="B1180" t="str">
            <v xml:space="preserve">ค่าใช้จ่ายในการดำนินงานการส่งเสริมการจัดการเรียนรู้เพศวิถีศึกษาในลักษณะการจัดการเรียนรู้แบบ Active Leaning </v>
          </cell>
          <cell r="C1180" t="str">
            <v>ศธ04002/ว2276 ลว. 7 มิย 67 โอนครั้งที่ 102</v>
          </cell>
        </row>
        <row r="1181">
          <cell r="A1181" t="str">
            <v>2.1.4.3</v>
          </cell>
          <cell r="B1181" t="str">
            <v xml:space="preserve">ค่าใช้จ่ายในการเดินทางเข้าร่วมการประชุมเชิงปฏิบัติการจัดทำเป้าหมายความสามารถ ด้านการอ่าน การเขียน การคิดเลข และการแก้ปัญหา (Basic Literacy) ของนักเรียนระดับประถมศึกษาตอนต้น ระหว่างวันที่ 7 - 10 สิงหาคม 2567 โรงแรมรอแยล เบญจา กรุงเทพมหานคร </v>
          </cell>
          <cell r="C1181" t="str">
            <v>ศธ04002/ว3560 ลว. 15 สค 67 โอนครั้งที่ 323</v>
          </cell>
        </row>
        <row r="1185">
          <cell r="A1185">
            <v>2</v>
          </cell>
          <cell r="B1185" t="str">
            <v>ค่าใช้จ่ายในการดำเนินการตามโครงการคัดเลือกนักเรียนและสถานศึกษา เพื่อรับรางวัลพระราชทาน ระดับการศึกษาขั้นพื้นฐาน ระดับจังหวัด</v>
          </cell>
          <cell r="C1185" t="str">
            <v>ศธ04002/ว5487ว.8 พย 67 โอนครั้งที่ 47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</row>
        <row r="1188">
          <cell r="A1188">
            <v>1.6</v>
          </cell>
          <cell r="B1188" t="str">
            <v xml:space="preserve">กิจกรรมการจัดการศึกษามัธยมศึกษาตอนต้นสำหรับโรงเรียนปกติ  </v>
          </cell>
          <cell r="C1188" t="str">
            <v>20004 69 0516500000</v>
          </cell>
        </row>
        <row r="1190">
          <cell r="B1190" t="str">
            <v>งบลงทุน ค่าครุภัณฑ์ 6911310</v>
          </cell>
        </row>
        <row r="1191">
          <cell r="B1191" t="str">
            <v>ครุภัณฑ์สำนักงาน 120601</v>
          </cell>
        </row>
        <row r="1192">
          <cell r="A1192" t="str">
            <v>1.6.1.1</v>
          </cell>
          <cell r="B1192" t="str">
            <v>เครื่องถ่ายเอกสารระบบดิจิทัล (ขาว-ดำ) ความเร็ว 20 แผ่นต่อนาที</v>
          </cell>
          <cell r="C1192" t="str">
            <v xml:space="preserve">ศธ04002/ว47350 ลว. 27 ตค 68 โอนครั้งที่ 14 </v>
          </cell>
        </row>
        <row r="1194">
          <cell r="A1194" t="str">
            <v>1)</v>
          </cell>
          <cell r="B1194" t="str">
            <v>สพป.ปทุมธานี เขต 2</v>
          </cell>
          <cell r="C1194" t="str">
            <v>20004370010003112995</v>
          </cell>
          <cell r="F1194">
            <v>90000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90000</v>
          </cell>
          <cell r="L1194">
            <v>0</v>
          </cell>
        </row>
        <row r="1196">
          <cell r="A1196" t="str">
            <v>1.6.1.2</v>
          </cell>
          <cell r="B1196" t="str">
            <v>พัดลม แบบโคจรติดผนัง ขนาดไม่น้อยกว่า 16 นิ้ว (400 มิลลิเมตร) เครื่องละ 1,000 บาท</v>
          </cell>
        </row>
        <row r="1197">
          <cell r="A1197" t="str">
            <v>1)</v>
          </cell>
          <cell r="B1197" t="str">
            <v>สพป.ปทุมธานี เขต 2</v>
          </cell>
          <cell r="D1197">
            <v>9000</v>
          </cell>
          <cell r="G1197">
            <v>0</v>
          </cell>
          <cell r="H1197">
            <v>0</v>
          </cell>
          <cell r="K1197">
            <v>9000</v>
          </cell>
          <cell r="L1197">
            <v>0</v>
          </cell>
        </row>
        <row r="1198">
          <cell r="A1198" t="str">
            <v>1.6.1.3</v>
          </cell>
          <cell r="B1198" t="str">
            <v xml:space="preserve">พัดลม แบบโคจรติดเพดาน ขนาดไม่น้อยกว่า 16 นิ้ว (400 มิลลิเมตร) </v>
          </cell>
          <cell r="C1198" t="str">
            <v xml:space="preserve">ศธ04002/ว47350 ลว. 27 ตค 68 โอนครั้งที่ 14 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1200</v>
          </cell>
          <cell r="L1198">
            <v>0</v>
          </cell>
        </row>
        <row r="1200">
          <cell r="A1200" t="str">
            <v>1)</v>
          </cell>
          <cell r="B1200" t="str">
            <v>สพป.ปทุมธานี เขต 2</v>
          </cell>
          <cell r="C1200" t="str">
            <v>20004370010003112997</v>
          </cell>
          <cell r="D1200">
            <v>1200</v>
          </cell>
        </row>
        <row r="1201">
          <cell r="B1201" t="str">
            <v>ครุภัณฑ์โฆษณา 120604</v>
          </cell>
        </row>
        <row r="1202">
          <cell r="A1202" t="str">
            <v>1.6.1.4</v>
          </cell>
          <cell r="B1202" t="str">
            <v>โทรทัศน์ แอล อี ดี (LED TV) แบบ Smart TV ระดับความละเอียดจอภาพ 3840x2160 พิกเซล ขนาด 55 นิ้ว เครื่องละ 23,000 บาท</v>
          </cell>
          <cell r="C1202" t="str">
            <v xml:space="preserve">ศธ04002/ว47350 ลว. 27 ตค 68 โอนครั้งที่ 14 </v>
          </cell>
        </row>
        <row r="1204">
          <cell r="A1204" t="str">
            <v>1)</v>
          </cell>
          <cell r="B1204" t="str">
            <v>โรงเรียนวัดเขียนเขต</v>
          </cell>
          <cell r="C1204" t="str">
            <v>20004370010003112991</v>
          </cell>
          <cell r="D1204">
            <v>92000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92000</v>
          </cell>
        </row>
        <row r="1205">
          <cell r="A1205" t="str">
            <v>2)</v>
          </cell>
          <cell r="B1205" t="str">
            <v>โรงเรียนชุมชนเลิศพินิจพิทยาคม</v>
          </cell>
          <cell r="C1205" t="str">
            <v>20004370010003112992</v>
          </cell>
          <cell r="D1205">
            <v>46000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46000</v>
          </cell>
        </row>
        <row r="1207">
          <cell r="A1207" t="str">
            <v>1.6.1.4</v>
          </cell>
          <cell r="B1207" t="str">
            <v>โทรทัศน์ แอล อี ดี (LED TV) แบบ Smart TV ระดับความละเอียดจอภาพ 3840x2160 พิกเซล ขนาด 65 นิ้ว เครื่องละ 30,000 บาท</v>
          </cell>
          <cell r="C1207" t="str">
            <v xml:space="preserve">ศธ04002/ว47350 ลว. 27 ตค 68 โอนครั้งที่ 14 </v>
          </cell>
        </row>
        <row r="1209">
          <cell r="A1209" t="str">
            <v>1)</v>
          </cell>
          <cell r="B1209" t="str">
            <v>โรงเรียนวัดชัยมังคลาราม</v>
          </cell>
          <cell r="C1209" t="str">
            <v>20004370010003112993</v>
          </cell>
          <cell r="D1209">
            <v>60000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60000</v>
          </cell>
        </row>
        <row r="1210">
          <cell r="B1210" t="str">
            <v>ครุภัณฑ์การศึกษา 120611</v>
          </cell>
        </row>
        <row r="1211">
          <cell r="A1211" t="str">
            <v>1.6.2.2</v>
          </cell>
          <cell r="B1211" t="str">
            <v>โต๊ะเก้าอี้นักเรียน สำหรับนักเรียนประถมศึกษา ชุดละ 1,500 บาท</v>
          </cell>
          <cell r="C1211" t="str">
            <v xml:space="preserve">ศธ04002/ว47350 ลว. 27 ตค 68 โอนครั้งที่ 14 </v>
          </cell>
        </row>
        <row r="1212">
          <cell r="A1212" t="str">
            <v>1)</v>
          </cell>
          <cell r="B1212" t="str">
            <v>โรงเรียนอยู่ประชานุเคราะห์</v>
          </cell>
          <cell r="C1212" t="str">
            <v>20004370010003112994</v>
          </cell>
          <cell r="F1212">
            <v>15000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15000</v>
          </cell>
        </row>
        <row r="1213">
          <cell r="A1213" t="str">
            <v>1.6.1</v>
          </cell>
          <cell r="B1213" t="str">
            <v xml:space="preserve">กิจกรรมรองการวิจัยเพื่อพัฒนานวัตกรรมการจัดการศึกษา </v>
          </cell>
          <cell r="C1213" t="str">
            <v>20004 69 05165 52018</v>
          </cell>
          <cell r="F1213">
            <v>39000</v>
          </cell>
          <cell r="G1213">
            <v>0</v>
          </cell>
          <cell r="H1213">
            <v>0</v>
          </cell>
          <cell r="K1213">
            <v>12000</v>
          </cell>
          <cell r="L1213">
            <v>6000</v>
          </cell>
        </row>
        <row r="1214">
          <cell r="A1214" t="str">
            <v>1.6.1</v>
          </cell>
          <cell r="B1214" t="str">
            <v xml:space="preserve"> งบดำเนินงาน 69112xx</v>
          </cell>
          <cell r="C1214" t="str">
            <v>20004 3720 1000 2000000</v>
          </cell>
          <cell r="I1214">
            <v>0</v>
          </cell>
          <cell r="J1214">
            <v>0</v>
          </cell>
        </row>
        <row r="1215">
          <cell r="A1215" t="str">
            <v>1.6.1.1</v>
          </cell>
          <cell r="B1215" t="str">
            <v xml:space="preserve">ค่าใช้จ่ายในการจัดสอบคัดเลือกรอบแรก ระดับเขตพื้นที่ /ค่าใช้จ่ายในการจัดสอบคัดเลือกรอบสอง ระดับประเทศและเตรียมความพร้อมผู้แทนนักเรียนไทยสำหรับเข้าร่วมการแข่งขันคณิตศาสตร์และวิทยาศาสตร์โอลิมปิกระหว่างประเทศ ระดับประถมศึกษา ประจำปี พ.ศ.2569 รายการ 23rd International Mathematics and Science Olympiad (IMSO) for Primary School ณ สาธารณรัฐอินโดนีเซีย </v>
          </cell>
          <cell r="C1215" t="str">
            <v>ที่ ศธ04002/ว12052 ลว 16 ก.ค.69 ครั้งที่ 720</v>
          </cell>
          <cell r="F1215">
            <v>6000</v>
          </cell>
          <cell r="G1215">
            <v>0</v>
          </cell>
          <cell r="H1215">
            <v>0</v>
          </cell>
          <cell r="K1215">
            <v>0</v>
          </cell>
          <cell r="L1215">
            <v>6000</v>
          </cell>
        </row>
        <row r="1216">
          <cell r="A1216" t="str">
            <v>1.6.1.2</v>
          </cell>
          <cell r="B1216" t="str">
            <v xml:space="preserve">ค่าใช้จ่ายในการเดินทางเข้าร่วมการประชุมเชิงปฏิบัติการต่อยอดและออกแบบนวัตกรรมการเรียนรู้ โครงการต่อยอดยุวทูตความดี สื่อสารความดี จิตสาธารณะ เพื่อการเรียนรู้สู่การพัฒนาสังคมดีที่ยั่งยืนด้วยทักษะการคิดแบบเชิงรุกระดับมัธยมศึกษา ระหว่างวันที่ 24 – 27 กรกฎาคม 2569 </v>
          </cell>
          <cell r="C1216" t="str">
            <v>ที่ ศธ04002/ว13657 ลว 6 ส.ค.69 ครั้งที่ 833</v>
          </cell>
          <cell r="F1216">
            <v>1000</v>
          </cell>
          <cell r="G1216">
            <v>0</v>
          </cell>
          <cell r="H1216">
            <v>0</v>
          </cell>
          <cell r="K1216">
            <v>0</v>
          </cell>
          <cell r="L1216">
            <v>0</v>
          </cell>
        </row>
        <row r="1220">
          <cell r="A1220" t="str">
            <v>1.6.2</v>
          </cell>
          <cell r="B1220" t="str">
            <v>กิจกรรมรองสนับสนุนเสริมสร้างความเข้มแข็งในการพัฒนาครูอย่างมีประสิทธิภาพ</v>
          </cell>
          <cell r="C1220" t="str">
            <v>20004 69 05165 51999</v>
          </cell>
          <cell r="I1220">
            <v>0</v>
          </cell>
          <cell r="J1220">
            <v>0</v>
          </cell>
        </row>
        <row r="1221">
          <cell r="B1221" t="str">
            <v xml:space="preserve"> งบดำเนินงาน 69112xx </v>
          </cell>
          <cell r="C1221" t="str">
            <v>20004 3720 1000 2000000</v>
          </cell>
        </row>
        <row r="1222">
          <cell r="A1222" t="str">
            <v>1.6.2.1</v>
          </cell>
          <cell r="B1222" t="str">
            <v>เพื่อสนับสนุนการคัดเลือกบุคคลเพื่อบรรจุและแต่งตั้งให้ดำรงตำแหน่งศึกษานิเทศก์ สังกัดสำนักงานคณะกรรมการการศึกษาขั้นพื้นฐาน  ปี พ.ศ. 2568</v>
          </cell>
          <cell r="C1222" t="str">
            <v>ศธ04002/ว50938 ลว 22 ธ.ค. 68 โอนครั้งที่ 168</v>
          </cell>
          <cell r="D1222">
            <v>10240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10240</v>
          </cell>
          <cell r="L1222">
            <v>0</v>
          </cell>
        </row>
        <row r="1223">
          <cell r="A1223" t="str">
            <v>1.6.2.2</v>
          </cell>
          <cell r="B1223" t="str">
            <v>ค่าใช้จ่ายในการเดินทางเข้าร่วมการอบรมเชิงปฏิบัติการเสริมสร้างสมรรถนะการนิเทศการศึกษา สำหรับนิเทศก์แกนนำ (Core Supervisor) เพื่อพัฒนาคุณภาพการศึกษาสู่คุณภาพผู้เรียนตามนโยบายและจุดเน้นของสพฐ. ประจำปีงบประมาณ พ.ศ. 2569  ระหว่างวันที่ 16 – 19 ธันวาคม 2568 ณ โรงแรมดิ ไอเดิล โฮเทล แอนด์ เรสซิเดนท์ ปทุมธานี</v>
          </cell>
          <cell r="C1223" t="str">
            <v>ศธ 04002/ว51464  ลว 29 ธ.ค. 68 ครั้งที่ 195</v>
          </cell>
          <cell r="D1223">
            <v>800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800</v>
          </cell>
          <cell r="L1223">
            <v>0</v>
          </cell>
        </row>
        <row r="1224">
          <cell r="A1224" t="str">
            <v>1.6.2.3</v>
          </cell>
          <cell r="B1224" t="str">
            <v>ค่าใช้จ่ายในการเดินทางเข้าร่วมการประชุมเชิงปฏิบัติการขับเคลื่อนเครือข่ายการนิเทศการศึกษาขั้นพื้นฐาน ประจำเขตตรวจราชการ สู่การพัฒนาคุณภาพการศึกษาอย่างยั่งยืนตามนโยบายเรียนดี มีคุณธรรม  ปีงบประมาณ พ.ศ. 2569 ในวันที่ 14 ธันวาคม 2568 ณ โรงแรมรอแยล เบญจา กรุงเทพมหานคร</v>
          </cell>
          <cell r="C1224" t="str">
            <v>ศธ 04002/ว51461 ลว 29 ธ.ค. 69 ครั้งที่ 196</v>
          </cell>
          <cell r="D1224">
            <v>500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500</v>
          </cell>
          <cell r="L1224">
            <v>0</v>
          </cell>
        </row>
        <row r="1225">
          <cell r="A1225" t="str">
            <v>1.6.2.4</v>
          </cell>
          <cell r="B1225" t="str">
            <v>ค่าใช้จ่ายในการดำเนินงานโครงการพัฒนาเครือข่ายการนิเทศการศึกษาขั้นพื้นฐาน ประจำเขตตรวจราชการ เพื่อพัฒนากลไกการนิเทศการศึกษาสู่การพัฒนาคุณภาพการศึกษาที่ยั่งยืน ประจำปีงบประมาณ พ.ศ. 2569</v>
          </cell>
          <cell r="C1225" t="str">
            <v>ศธ 04002/ว51459 ลว 29 ธ.ค. 69 ครั้งที่ 197</v>
          </cell>
          <cell r="D1225">
            <v>15000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15000</v>
          </cell>
          <cell r="L1225">
            <v>0</v>
          </cell>
        </row>
        <row r="1226">
          <cell r="A1226" t="str">
            <v>1.6.1.5</v>
          </cell>
          <cell r="B1226" t="str">
            <v xml:space="preserve">ค่าใช้จ่ายในการเดินทางสำหรับคณะทำงาน/ผู้เข้าร่วมการประชุมเชิงปฏิบัติการพัฒนานวัตกรรมการนิเทศการศึกษาสู่การพัฒนาคุณภาพการศึกษาโดยใช้พื้นที่เป็นฐาน ระหว่างวันที่ 23 – 26 เมษายน 2569 ณ โรงแรมรอยัล ซิตี้ เขตบางพลัด กรุงเทพมหานคร </v>
          </cell>
          <cell r="C1226" t="str">
            <v>ศธ04002/ว482 ลว 29 เม.ย. 69 โอนครั้งที่ 482</v>
          </cell>
          <cell r="D1226">
            <v>1800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</row>
        <row r="1227">
          <cell r="A1227" t="str">
            <v>1.6.1.6</v>
          </cell>
          <cell r="B1227" t="str">
            <v xml:space="preserve">เพื่อสนับสนุนค่าใช้จ่ายในการประชุม อ.ก.ค.ศ. เขตพื้นที่การศึกษา  ตั้งแต่เดือนตุลาคม 2568 - กันยายน 2569 จำนวนเงิน 50,000.-บาท (ห้าหมื่นบาทถ้วน)   </v>
          </cell>
          <cell r="C1227" t="str">
            <v>ศธ 04002/ว7447 ลว 5 พ.ค. 69 โอนครั้งที่ 491</v>
          </cell>
          <cell r="D1227">
            <v>50000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42798</v>
          </cell>
          <cell r="L1227">
            <v>0</v>
          </cell>
        </row>
        <row r="1228">
          <cell r="A1228" t="str">
            <v>1.6.1.7</v>
          </cell>
          <cell r="B1228" t="str">
            <v xml:space="preserve">ค่าใช้จ่ายโครงการเสริมสร้างสมรรถนะองค์ความรู้ด้านกฎหมายเพื่อพัฒนาบุคลากร  ค่าสมนาคุณคณะกรรมการสอบสวนวินัยข้าราชการ </v>
          </cell>
          <cell r="C1228" t="str">
            <v>ศธ 04002/ว7712 ลว 7 พ.ค. 69  โอนครั้งที่ 512</v>
          </cell>
          <cell r="D1228">
            <v>2200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</row>
        <row r="1229">
          <cell r="A1229" t="str">
            <v>1.6.1.8</v>
          </cell>
          <cell r="B1229" t="str">
            <v xml:space="preserve">ค่าใช้จ่ายในการดำเนินการตรวจรับ – จ่ายเครื่องราชอิสริยาภรณ์ชั้นต่ำกว่าสายสะพายและ เหรียญจักรพรรดิมาลา ประจำปี 2568 ระหว่างวันที่ 8 -10 มิถุนายน 2569 และระหว่างวันที่ 17 - 19 มิถุนายน 2569 </v>
          </cell>
          <cell r="C1229" t="str">
            <v>ศธ 04002/ว9126 ลว 29 พ.ค. 69 โอนครั้งที่ 599</v>
          </cell>
          <cell r="D1229">
            <v>25000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16660</v>
          </cell>
          <cell r="L1229">
            <v>0</v>
          </cell>
        </row>
        <row r="1230">
          <cell r="A1230" t="str">
            <v>1.6.1.8</v>
          </cell>
          <cell r="B1230" t="str">
            <v xml:space="preserve">เพื่อเป็นค่าใช้จ่ายในการเดินทางเข้าร่วมการประชุมเชิงปฏิบัติการผู้อำนวยการกลุ่มนิเทศติดตามและประเมินผลการจัดการศึกษา ระหว่างวันที่ 5 – 7 สิงหาคม 2569 ณ โรงแรม ดิ ไอเดิล โฮเทล แอนด์ เรสซิเดนซ์ จังหวัดปทุมธานี  </v>
          </cell>
          <cell r="C1230" t="str">
            <v>ศธ 04002/ว13453 ลว 4 ส.ค. 69 โอนครั้งที่ 804</v>
          </cell>
          <cell r="D1230">
            <v>500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</row>
        <row r="1289">
          <cell r="A1289">
            <v>1.7</v>
          </cell>
          <cell r="B1289" t="str">
            <v xml:space="preserve"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                </v>
          </cell>
          <cell r="C1289" t="str">
            <v>20004 69 52015 00000</v>
          </cell>
        </row>
        <row r="1290">
          <cell r="B1290" t="str">
            <v xml:space="preserve"> งบดำเนินงาน 69112xx</v>
          </cell>
          <cell r="C1290" t="str">
            <v>20004 3720 1000 2000000</v>
          </cell>
        </row>
        <row r="1291">
          <cell r="A1291" t="str">
            <v>1.7.1</v>
          </cell>
          <cell r="B1291" t="str">
            <v>ค่าใช้จ่ายเข้าร่วมประชุมเชิงปฏิบัติการพัฒนาโรงเรียนในโครงการพัฒนาเด็กและเยาวชนในถิ่นทุรกันดารตามพระราชดำริ สมเด็จพระกนิษฐาธิราชเจ้า กรมสมเด็จพระเทพรัตนราชสุดาฯ สยามบรมราชกุมารี สังกัดสพฐ  ประจำปีงบประมาณ พ.ศ. 2569 ระหว่างวันที่ 22 - 25 พฤศจิกายน 2568 ณ โรงแรม รอรัล ริเวอร์ กรุงเทพมหานคร และ BANGKOK THONBURI HALL HALL  มหาวิทยาลัยกรุงธนบุรี เขตทวีวัฒนา กรุงเทพมหานคร</v>
          </cell>
          <cell r="C1291" t="str">
            <v>ศธ 04002/ว49354 ลว. 24 พย 68 ครั้งที่ 98</v>
          </cell>
          <cell r="F1291">
            <v>3200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3200</v>
          </cell>
        </row>
        <row r="1292">
          <cell r="A1292" t="str">
            <v>1.7.2</v>
          </cell>
          <cell r="B1292" t="str">
            <v xml:space="preserve">เพื่อเป็น  ค่าใช้จ่ายในการดำเนินงาน การประชุม การประชาสัมพันธ์ การกำกับ ติดตาม และการบริหารจัดการอื่น ๆ ที่เกี่ยวข้องกับการจัดการศึกษาขั้นพื้นฐาน ตามมาตรา 12 แห่งพระราชบัญญัติการศึกษาแห่งชาติ พ.ศ. 2542 </v>
          </cell>
          <cell r="C1292" t="str">
            <v>ศธ 04002/ว2012 ลว 6 ก.พ. 69  โอนครั้งที่ 281</v>
          </cell>
          <cell r="F1292">
            <v>13000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</row>
        <row r="1293">
          <cell r="A1293" t="str">
            <v>1.7.3</v>
          </cell>
          <cell r="B1293" t="str">
            <v>โครงการพัฒนาและแลกเปลี่ยนนวัตกรรมการบริหารจัดการสถานศึกษาขั้นพื้นฐาน ตามแนวความคิดการจัดการศึกษาที่ยืดหยุ่นและไร้รอยต่อเพื่อป้องกันเด็กและเยาวชนหลุดออกจากระบบการศึกษา (OBEC Zeo Dropout)  ระหว่างวันที่ 22 – 24 กรกฎาคม 2569 ณ โรงแรมโกลเด้นบีช ชะอำ จังหวัดเพชรบุรี</v>
          </cell>
          <cell r="C1293" t="str">
            <v>ศธ 04002/ว9995 ลว 16 มิ.ย. 69  โอนครั้งที่ 639</v>
          </cell>
          <cell r="F1293">
            <v>3400</v>
          </cell>
        </row>
        <row r="1294">
          <cell r="A1294" t="str">
            <v>1.7.4</v>
          </cell>
          <cell r="B1294" t="str">
            <v xml:space="preserve">ค่าใช้จ่ายในการดำเนินการแข่งขันทักษะวิชาการของนักเรียนภายใต้การประชุมวิชาการการพัฒนาเด็กและเยาวชนในถิ่นทุรกันดาร ตามพระราชดำริ สมเด็จพระกนิษฐาธิราชเจ้า กรมสมเด็จพระเทพรัตนราชสุดา ฯ สยามบรมราชกุมารี ประจำปี 2569 ระดับสำนักงานเขตพื้นที่การศึกษา </v>
          </cell>
          <cell r="C1294" t="str">
            <v>ศธ 04002/ว10945  ลว 1 ก.ค. 69 ครั้งที่ 671</v>
          </cell>
          <cell r="F1294">
            <v>38000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34400</v>
          </cell>
          <cell r="L1294">
            <v>0</v>
          </cell>
        </row>
        <row r="1295">
          <cell r="A1295" t="str">
            <v>1.7.5</v>
          </cell>
          <cell r="B1295" t="str">
            <v xml:space="preserve">ค่าใช้จ่ายในการเดินทางของผู้เข้าร่วมประชุมเชิงปฏิบัติการเสริมสร้างศักยภาพศึกษานิเทศก์ผู้รับผิดชอบโรงเรียนในโครงการพระราชดำริและโรงเรียนเฉลิมพระเกียรติ ประจำปีงบประมาณ พ.ศ. 2569 ระหว่างวันที่  5 – 8 สิงหาคม 2569 ณ โรงแรมเดอะพาลาสโซ กรุงเทพมหานคร </v>
          </cell>
          <cell r="C1295" t="str">
            <v>ศธ 04002/ว13091   ลว 27 ก.ค. 69 ครั้งที่ 793</v>
          </cell>
          <cell r="F1295">
            <v>800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</row>
        <row r="1296">
          <cell r="A1296" t="str">
            <v>1.7.6</v>
          </cell>
          <cell r="B1296" t="str">
            <v xml:space="preserve">ค่าใช้จ่ายในการเดินทางเข้าร่วมประชุมเชิงปฏิบัติการแข่งขันทักษะวิชาการนักเรียน ระดับสำนักงานคณะกรรมการการศึกษาขั้นพื้นฐานในการประชุมวิชาการการพัฒนาเด็กและเยาวชนในถิ่นทุรกันดารตามพระราชดำริ สมเด็จพระกนิษฐาธิราชเจ้า กรมสมเด็จพระเทพรัตนราชสุดาฯ สยามบรมราชกุมารี ประจำปี 2569 ระหว่างวันที่ 5 – 7 สิงหาคม 2569 ณ โรงแรมเอวาน่า กรุงเทพมหานคร เจริญดี รวมราษฎร์สามัคคีร.ร.ละ 10,000 บาท  ร่วมจิต 19,000 บาท             </v>
          </cell>
          <cell r="C1296" t="str">
            <v>ศธ 04002/ว13716  ลว 7 ส.ค. 69 ครั้งที่ 831</v>
          </cell>
          <cell r="F1296">
            <v>39000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</row>
        <row r="1297">
          <cell r="A1297" t="str">
            <v>1.7.7</v>
          </cell>
          <cell r="B1297" t="str">
            <v xml:space="preserve">ค่าใช้จ่ายในการส่งเสริม สนับสนุน การนิเทศ ติดตาม และยกระดับคุณภาพการศึกษา สำหรับโรงเรียนในโครงการพระราชดำริและโรงเรียนเฉลิมพระเกียรติ ประจำปีงบประมาณ พ.ศ. 2569 </v>
          </cell>
          <cell r="C1297" t="str">
            <v>ศธ 04002/ว13932  ลว.  11 ส.ค. 69 ครั้งที่ 849</v>
          </cell>
          <cell r="F1297">
            <v>5000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</row>
        <row r="1298">
          <cell r="A1298" t="str">
            <v>1.7.8</v>
          </cell>
          <cell r="B1298" t="str">
            <v xml:space="preserve">ค่าใช้จ่ายในการเดินทางเข้าร่วมการประชุมเชิงปฏิบัติการเตรียมความพร้อมเข้าร่วมการแข่งขันทักษะวิชาการนักเรียน ระดับประเทศ ในการประชุมวิชาการการพัฒนาเด็กและเยาวชนในถิ่นทุรกันดาร ตามพระราชดำริ สมเด็จพระกนิษฐาธิราชเจ้า กรมสมเด็จพระเทพรัตนราชสุดาฯ สยามบรมราชกุมารี ประจำปี ๒๕๖๙ ระหว่างวันที่ ๑๘ - ๑๙ กันยายน ๒๕๖๙ ณ โรงแรมปริ้นส์ตัน พาร์ค สวีท กรุงเทพมหานคร </v>
          </cell>
          <cell r="C1298" t="str">
            <v>ศธ 04002/ว14294 ลว.  17 ส.ค. 69 ครั้งที่ 868</v>
          </cell>
          <cell r="F1298">
            <v>4000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</row>
        <row r="1313">
          <cell r="A1313">
            <v>1.8</v>
          </cell>
          <cell r="B1313" t="str">
            <v xml:space="preserve">กิจกรรมช่วยเหลือกลุ่มเป้าหมายทางสังคม  </v>
          </cell>
          <cell r="C1313" t="str">
            <v>20004 69 62408 00000</v>
          </cell>
        </row>
        <row r="1314">
          <cell r="B1314" t="str">
            <v xml:space="preserve"> งบดำเนินงาน 69112xx</v>
          </cell>
          <cell r="C1314" t="str">
            <v>20004 3720 1000 2000000</v>
          </cell>
        </row>
        <row r="1315">
          <cell r="A1315" t="str">
            <v>1.8.1</v>
          </cell>
          <cell r="B1315" t="str">
            <v xml:space="preserve">ค่าใช้จ่ายในการเดินทางเข้าร่วมการครูและบุคลากรทางการศึกษา สังกัดสพฐ. เพื่อปฏิบัติหน้าที่พนักงานเจ้าหน้าที่ส่งเสริมความประพฤตินักเรียนและนักศึกษา (พสน.) จำนวน 3 รุ่น ระหว่างวันที่ 16 - 24 ธันวาคม 2568 ณ โรงแรมแมดิสัน แบงค็อก กรุงเทพมหานคร </v>
          </cell>
          <cell r="C1315" t="str">
            <v>ศธ 04002/ว324 ลว 12 ม.ค. 69 ครั้งที่ 206</v>
          </cell>
          <cell r="F1315">
            <v>5000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800</v>
          </cell>
          <cell r="L1315">
            <v>4200</v>
          </cell>
        </row>
        <row r="1316">
          <cell r="A1316" t="str">
            <v>1.8.2</v>
          </cell>
          <cell r="B1316" t="str">
            <v xml:space="preserve">ค่าใช้จ่ายในการเดินทางเข้าร่วมการประชุมเชิงปฏิบัติการอบรมและพัฒนาครูและบุคลากรทางการศึกษา เพื่อขับเคลื่อนการใช้หลักสูตรการศึกษาประถมศึกษาตอนปลาย (ชั้นประถมศึกษา ปีที่ 4 - 6)  พุทธศักราช 2568 ระหว่างวันที่ 6 – 9 มีนาคม 2569 ณ โรงแรมเอวาน่า แกรนด์ แอนด์ คอนเวชั่น เซ็นเตอร์ กรุงเทพมหานคร เรสซิเดนซ์ จังหวัดปทุมธานี </v>
          </cell>
          <cell r="C1316" t="str">
            <v>ศธ 04002/ว3112 ลว. 23 ก.พ. 69 ครั้งที่ 325</v>
          </cell>
          <cell r="F1316">
            <v>3200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3200</v>
          </cell>
          <cell r="L1316">
            <v>0</v>
          </cell>
        </row>
        <row r="1317">
          <cell r="A1317" t="str">
            <v>1.8.3</v>
          </cell>
          <cell r="B1317" t="str">
            <v>1.สนับสนุนสร้างความเข้มแข็งการขับเคลื่อนงานแนะแนวให้กับศูนย์แนะแนวประจำเขตพื้นที่การศึกษา จำนวน 4,000.-บาท ร.ร.วัดเขียนเขต และสนับสนุนเขตพื้นที่เพื่อขับเคลื่อนงานแนะแนวเขตพื้นที่ จำนวน 5,000 บาท</v>
          </cell>
          <cell r="C1317" t="str">
            <v>ที่ ศธ 04002/ว 7917 ลว.11 พ.ค. 69 ครั้งที่ 530</v>
          </cell>
          <cell r="F1317">
            <v>9000</v>
          </cell>
          <cell r="G1317">
            <v>0</v>
          </cell>
          <cell r="H1317">
            <v>0</v>
          </cell>
          <cell r="K1317">
            <v>1800</v>
          </cell>
          <cell r="L1317">
            <v>0</v>
          </cell>
        </row>
        <row r="1318">
          <cell r="A1318" t="str">
            <v>1.8.4</v>
          </cell>
          <cell r="B1318" t="str">
            <v>ค่าใช้จ่ายสำหรับดำเนินกิจกรรมด้านความความปลอดภัยของนักเรียน ครู และบุคลากรทางการศึกษา สังกัดสำนักงานคณะกรรมการการศึกษาขั้นพื้นฐาน ประจำปีงบประมาณ พ.ศ. 2569</v>
          </cell>
          <cell r="C1318" t="str">
            <v>ศธ 04002/ว8483 ลว 20 พ.ค. 69 ครั้งที่ 568</v>
          </cell>
          <cell r="F1318">
            <v>20000</v>
          </cell>
          <cell r="G1318">
            <v>0</v>
          </cell>
          <cell r="H1318">
            <v>0</v>
          </cell>
          <cell r="K1318">
            <v>20000</v>
          </cell>
          <cell r="L1318">
            <v>0</v>
          </cell>
        </row>
        <row r="1319">
          <cell r="A1319" t="str">
            <v>1.8.5</v>
          </cell>
          <cell r="B1319" t="str">
            <v xml:space="preserve">ค่าใช้จ่ายในการเดินทางเข้ารับการอบรมเชิงปฏิบัติการผู้สนับสนุนโรงเรียนส่งเสริมความปลอดภัย (Safety Promotion School: SPS OBEC TEAMs) ระหว่างวันที่ 17 - 20 มิถุนายน 2569 ณ โรงแรมเอวาน่า กุรงเทพมหานคร </v>
          </cell>
          <cell r="C1319" t="str">
            <v>ศธ 04002/ว11416 ลว 8 กรกฎาคม 2569  ครั้งที่ 686</v>
          </cell>
          <cell r="F1319">
            <v>2000</v>
          </cell>
          <cell r="G1319">
            <v>0</v>
          </cell>
          <cell r="H1319">
            <v>0</v>
          </cell>
          <cell r="K1319">
            <v>1760</v>
          </cell>
          <cell r="L1319">
            <v>0</v>
          </cell>
        </row>
        <row r="1320">
          <cell r="A1320" t="str">
            <v>1.8.2.3</v>
          </cell>
          <cell r="B1320" t="str">
            <v xml:space="preserve">ค่าใช้จ่ายในการเดินทางเข้าร่วมการประชุมเชิงปฏิบัติกาพิจารณาคัดเลือกสถานศึกษาต้นแบบการแนะแนวนักเรียนเพื่อนที่ปรึกษา (YC : Youth Counselor) วิถีใหม่ ปีการศึกษา 2569 และสรุปผลการดำเนินงานแนะแนว Coaching เป้าหมายชีวิต ระหว่างวันที่ 4 - 8 สิงหาคม 2569 ณ โรงแรมบางกอกพาเลซ กรุงเทพมหานคร          </v>
          </cell>
          <cell r="C1320" t="str">
            <v>ศธ 04002/ว11784 ลว 13 ก.ค. 68 ครั้งที่ 706</v>
          </cell>
          <cell r="F1320">
            <v>3000</v>
          </cell>
          <cell r="G1320">
            <v>0</v>
          </cell>
          <cell r="H1320">
            <v>0</v>
          </cell>
          <cell r="K1320">
            <v>0</v>
          </cell>
          <cell r="L1320">
            <v>0</v>
          </cell>
        </row>
        <row r="1328">
          <cell r="A1328">
            <v>1.9</v>
          </cell>
          <cell r="B1328" t="str">
            <v xml:space="preserve">กิจกรรมก่อสร้างปรับปรุง ซ่อมแซมอาคารเรียนและสิ่งก่อสร้างประกอบสำหรับโรงเรียนปกติ </v>
          </cell>
          <cell r="C1328" t="str">
            <v>20004  69 01056 00000</v>
          </cell>
        </row>
        <row r="1329">
          <cell r="B1329" t="str">
            <v>ค่าที่ดินและสิ่งก่อสร้าง 6911320</v>
          </cell>
        </row>
        <row r="1330">
          <cell r="A1330" t="str">
            <v>1.9.1</v>
          </cell>
          <cell r="B1330" t="str">
            <v xml:space="preserve">ปรับปรุงซ่อมแซมอาคารเรียนอาคารประกอบและสิ่งก่อสร้างอื่น 4 โรงเรียน </v>
          </cell>
          <cell r="C1330" t="str">
            <v>ศธ 04002/ว47118 ลว 21 ตค 67 ครั้งที่ 11</v>
          </cell>
        </row>
        <row r="1331">
          <cell r="A1331" t="str">
            <v>1)</v>
          </cell>
          <cell r="B1331" t="str">
            <v>โรงเรียนวัดลานนา</v>
          </cell>
          <cell r="C1331" t="str">
            <v>20004370010003212306</v>
          </cell>
          <cell r="D1331">
            <v>398000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398000</v>
          </cell>
        </row>
        <row r="1332">
          <cell r="B1332" t="str">
            <v>ผูกพัน 16 ธ.ค. 68</v>
          </cell>
          <cell r="C1332">
            <v>4100743313</v>
          </cell>
        </row>
        <row r="1333">
          <cell r="A1333" t="str">
            <v>2)</v>
          </cell>
          <cell r="B1333" t="str">
            <v xml:space="preserve">โรงเรียนนิกรราษฎร์บูรณะ (เหราปัตย์อุทิศ) </v>
          </cell>
          <cell r="C1333" t="str">
            <v>20004370010003212307</v>
          </cell>
          <cell r="D1333">
            <v>184000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184000</v>
          </cell>
        </row>
        <row r="1334">
          <cell r="A1334" t="str">
            <v>3)</v>
          </cell>
          <cell r="B1334" t="str">
            <v xml:space="preserve">โรงเรียนศาลาลอย </v>
          </cell>
          <cell r="C1334" t="str">
            <v>20004370010003212308</v>
          </cell>
          <cell r="D1334">
            <v>1152000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1152000</v>
          </cell>
        </row>
        <row r="1336">
          <cell r="A1336" t="str">
            <v>4)</v>
          </cell>
          <cell r="B1336" t="str">
            <v>โรงเรียนวัดแสงมณี</v>
          </cell>
          <cell r="C1336" t="str">
            <v>20004370010003212309</v>
          </cell>
          <cell r="D1336">
            <v>261000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261000</v>
          </cell>
        </row>
        <row r="1337">
          <cell r="A1337" t="str">
            <v>1.9.2</v>
          </cell>
          <cell r="B1337" t="str">
            <v xml:space="preserve">ปรับปรุงซ่อมแซมห้องน้ำห้องส้วม 2 โรงเรียน </v>
          </cell>
          <cell r="C1337" t="str">
            <v>ศธ 04002/ว5174 ลว 21 ตค 67 ครั้งที่ 4</v>
          </cell>
        </row>
        <row r="1338">
          <cell r="A1338" t="str">
            <v>3)</v>
          </cell>
          <cell r="B1338" t="str">
            <v>โรงเรียนนิกรราษฎร์บูรณะ (เหราบัตย์อุทิศ)</v>
          </cell>
          <cell r="C1338" t="str">
            <v>20004370010003213244</v>
          </cell>
        </row>
        <row r="1339">
          <cell r="B1339">
            <v>0</v>
          </cell>
          <cell r="C1339">
            <v>0</v>
          </cell>
        </row>
        <row r="1340">
          <cell r="A1340" t="str">
            <v>4)</v>
          </cell>
          <cell r="B1340" t="str">
            <v>โรงเรียนวัดนพรัตนาราม</v>
          </cell>
          <cell r="C1340" t="str">
            <v>20004370010003213243</v>
          </cell>
        </row>
        <row r="1341">
          <cell r="B1341" t="str">
            <v>ครบ 26 มค 68</v>
          </cell>
          <cell r="C1341">
            <v>45988</v>
          </cell>
        </row>
        <row r="1343">
          <cell r="A1343" t="str">
            <v>5)</v>
          </cell>
          <cell r="B1343" t="str">
            <v>วัดกลางคลองสี่</v>
          </cell>
          <cell r="C1343" t="str">
            <v>20004350002003214513</v>
          </cell>
        </row>
        <row r="1344">
          <cell r="B1344" t="str">
            <v>ครบ 15 มิย 67</v>
          </cell>
          <cell r="C1344">
            <v>4100396155</v>
          </cell>
        </row>
        <row r="1345">
          <cell r="A1345" t="str">
            <v>6)</v>
          </cell>
          <cell r="B1345" t="str">
            <v>วัดนิเทศน์</v>
          </cell>
          <cell r="C1345" t="str">
            <v>20004350002003214514</v>
          </cell>
        </row>
        <row r="1346">
          <cell r="B1346" t="str">
            <v>ครบ 27 สค 67</v>
          </cell>
          <cell r="C1346">
            <v>4100402151</v>
          </cell>
        </row>
        <row r="1347">
          <cell r="B1347" t="str">
            <v>ผูกพัน งวด 1 222,000 บาท</v>
          </cell>
        </row>
        <row r="1348">
          <cell r="B1348" t="str">
            <v>งวด 2 518,000 บาท</v>
          </cell>
        </row>
        <row r="1350">
          <cell r="A1350" t="str">
            <v>7)</v>
          </cell>
          <cell r="B1350" t="str">
            <v>วัดประชุมราษฏร์</v>
          </cell>
          <cell r="C1350" t="str">
            <v>20004350002003214515</v>
          </cell>
        </row>
        <row r="1351">
          <cell r="B1351" t="str">
            <v>ครบ 19 มิย 67</v>
          </cell>
          <cell r="C1351">
            <v>4100395245</v>
          </cell>
        </row>
        <row r="1352">
          <cell r="A1352" t="str">
            <v>8)</v>
          </cell>
          <cell r="B1352" t="str">
            <v>วัดประยูรธรรมาราม</v>
          </cell>
          <cell r="C1352" t="str">
            <v>20004350002003214516</v>
          </cell>
        </row>
        <row r="1353">
          <cell r="B1353" t="str">
            <v>ครบ 26 มิย 67</v>
          </cell>
          <cell r="C1353">
            <v>4100397176</v>
          </cell>
        </row>
        <row r="1354">
          <cell r="A1354" t="str">
            <v>9)</v>
          </cell>
          <cell r="B1354" t="str">
            <v>วัดลานนา</v>
          </cell>
          <cell r="C1354" t="str">
            <v>20004350002003214517</v>
          </cell>
        </row>
        <row r="1355">
          <cell r="B1355" t="str">
            <v>ครบ 19 มิ.ย.67</v>
          </cell>
          <cell r="C1355" t="str">
            <v>ครบ 19 มิย 67</v>
          </cell>
        </row>
        <row r="1356">
          <cell r="A1356" t="str">
            <v>10)</v>
          </cell>
          <cell r="B1356" t="str">
            <v>วัดอดิศร</v>
          </cell>
          <cell r="C1356" t="str">
            <v>20004350002003214518</v>
          </cell>
        </row>
        <row r="1357">
          <cell r="B1357" t="str">
            <v>ครบ 26 กค 67</v>
          </cell>
          <cell r="C1357" t="str">
            <v>4100393861</v>
          </cell>
        </row>
        <row r="1358">
          <cell r="A1358" t="str">
            <v>11)</v>
          </cell>
          <cell r="B1358" t="str">
            <v>สหราษฎร์บํารุง</v>
          </cell>
          <cell r="C1358" t="str">
            <v>20004350002003214519</v>
          </cell>
        </row>
        <row r="1359">
          <cell r="B1359" t="str">
            <v>ครบ 14 มิย 67</v>
          </cell>
          <cell r="C1359" t="str">
            <v>4100394897</v>
          </cell>
        </row>
        <row r="1360">
          <cell r="A1360" t="str">
            <v>12)</v>
          </cell>
          <cell r="B1360" t="str">
            <v>คลอง 11 ศาลาครุ (เทียมอุปถัมภ์)</v>
          </cell>
          <cell r="C1360" t="str">
            <v>20004350002003214520</v>
          </cell>
        </row>
        <row r="1361">
          <cell r="B1361" t="str">
            <v>ครบ 15 กค 67</v>
          </cell>
          <cell r="C1361" t="str">
            <v>4100398138</v>
          </cell>
        </row>
        <row r="1362">
          <cell r="A1362" t="str">
            <v>13)</v>
          </cell>
          <cell r="B1362" t="str">
            <v>คลองสิบสามผิวศรีราษฏร์บำรุง</v>
          </cell>
          <cell r="C1362" t="str">
            <v>20004350002003214521</v>
          </cell>
        </row>
        <row r="1365">
          <cell r="A1365" t="str">
            <v>14)</v>
          </cell>
          <cell r="B1365" t="str">
            <v>วัดเจริญบุญ</v>
          </cell>
          <cell r="C1365" t="str">
            <v>20004350002003214522</v>
          </cell>
        </row>
        <row r="1366">
          <cell r="B1366" t="str">
            <v>ครบ 17 กค 67</v>
          </cell>
          <cell r="C1366" t="str">
            <v>4100396212</v>
          </cell>
        </row>
        <row r="1367">
          <cell r="A1367" t="str">
            <v>15)</v>
          </cell>
          <cell r="B1367" t="str">
            <v>วัดนพรัตนาราม</v>
          </cell>
          <cell r="C1367" t="str">
            <v>20004350002003214523</v>
          </cell>
        </row>
        <row r="1368">
          <cell r="B1368" t="str">
            <v>งวด 1  174,000 บาท ครบ 16 กค 67</v>
          </cell>
          <cell r="C1368">
            <v>4100426445</v>
          </cell>
        </row>
        <row r="1369">
          <cell r="B1369" t="str">
            <v>งวด 2 406,000 ครบ 14 กย 67</v>
          </cell>
        </row>
        <row r="1371">
          <cell r="A1371" t="str">
            <v>16)</v>
          </cell>
          <cell r="B1371" t="str">
            <v>วัดพวงแก้ว</v>
          </cell>
          <cell r="C1371" t="str">
            <v>20004350002003214524</v>
          </cell>
        </row>
        <row r="1372">
          <cell r="B1372" t="str">
            <v>ครบ 2 สค 67</v>
          </cell>
          <cell r="C1372" t="str">
            <v>4100402841</v>
          </cell>
        </row>
        <row r="1373">
          <cell r="A1373" t="str">
            <v>17)</v>
          </cell>
          <cell r="B1373" t="str">
            <v>วัดสุขบุญฑริการาม</v>
          </cell>
          <cell r="C1373" t="str">
            <v>20004350002003214525</v>
          </cell>
        </row>
        <row r="1374">
          <cell r="B1374" t="str">
            <v>ครบ 27 มิย 67</v>
          </cell>
          <cell r="C1374" t="str">
            <v>4100396195</v>
          </cell>
        </row>
        <row r="1375">
          <cell r="A1375" t="str">
            <v>18)</v>
          </cell>
          <cell r="B1375" t="str">
            <v>วัดแสงมณี</v>
          </cell>
          <cell r="C1375" t="str">
            <v>20004350002003214526</v>
          </cell>
        </row>
        <row r="1376">
          <cell r="B1376" t="str">
            <v>ครบ 30 กค 67</v>
          </cell>
          <cell r="C1376" t="str">
            <v>4100400728</v>
          </cell>
        </row>
        <row r="1377">
          <cell r="A1377" t="str">
            <v>19)</v>
          </cell>
          <cell r="B1377" t="str">
            <v>หิรัญพงษ์อนุสรณ์</v>
          </cell>
          <cell r="C1377" t="str">
            <v>20004350002003214527</v>
          </cell>
        </row>
        <row r="1378">
          <cell r="B1378" t="str">
            <v>ครบ 22 มิย 67</v>
          </cell>
          <cell r="C1378" t="str">
            <v>4100402448</v>
          </cell>
        </row>
        <row r="1380">
          <cell r="A1380" t="str">
            <v>20)</v>
          </cell>
          <cell r="B1380" t="str">
            <v>อยู่ประชานุเคราะห์</v>
          </cell>
          <cell r="C1380" t="str">
            <v>20004350002003214528</v>
          </cell>
        </row>
        <row r="1381">
          <cell r="B1381" t="str">
            <v>ครบ 6 มิย 67</v>
          </cell>
          <cell r="C1381" t="str">
            <v>4100402861</v>
          </cell>
        </row>
        <row r="1382">
          <cell r="B1382" t="str">
            <v>โอนกลับส่วนกลาง</v>
          </cell>
          <cell r="C1382" t="str">
            <v>ศธ04002/ว4285 ลว.13 กย 67 โอนครั้งที่ 401</v>
          </cell>
        </row>
        <row r="1384">
          <cell r="A1384" t="str">
            <v>1.9.3</v>
          </cell>
          <cell r="B1384" t="str">
            <v>ห้องส้วม OBEC 4 ที่/61 ชาย-หญิง (ชาย 2 ที่ หญิง 2 ที่)</v>
          </cell>
          <cell r="C1384" t="str">
            <v>ศธ 04002/ว47118 ลว 21 ตค 67 ครั้งที่ 11</v>
          </cell>
        </row>
        <row r="1386">
          <cell r="A1386" t="str">
            <v>1)</v>
          </cell>
          <cell r="B1386" t="str">
            <v>โรงเรียนวัดราษฎรบำรุง</v>
          </cell>
          <cell r="C1386" t="str">
            <v>20004370010003213242</v>
          </cell>
        </row>
        <row r="1387">
          <cell r="B1387" t="str">
            <v>ครบ 26 มค 68</v>
          </cell>
          <cell r="C1387" t="str">
            <v>งวด 1 จำนวน 137067 บาท</v>
          </cell>
        </row>
        <row r="1388">
          <cell r="B1388" t="str">
            <v>ครบ 25 กพ 68</v>
          </cell>
          <cell r="C1388" t="str">
            <v>งวด 2 จำนวน 137067 บาท</v>
          </cell>
        </row>
        <row r="1391">
          <cell r="A1391" t="str">
            <v>1.9.4</v>
          </cell>
          <cell r="B1391" t="str">
            <v xml:space="preserve">อาคารเรียน 318 ล./55-ข เขตแผ่นดินไหว โรงเรียนชุมชนเลิศพินิจพิทยาคม (ชดเชยงบประมาณที่พับไป) </v>
          </cell>
          <cell r="C1391" t="str">
            <v>ที่ ศธ 04002/ว5187/21 ตค 67 ครั้งที่ 5</v>
          </cell>
        </row>
        <row r="1392">
          <cell r="A1392" t="str">
            <v>1)</v>
          </cell>
          <cell r="B1392" t="str">
            <v xml:space="preserve">โรงเรียนชุมชนเลิศพินิจพิทยาคม (ชดเชยงบประมาณที่พับไป) </v>
          </cell>
          <cell r="C1392" t="str">
            <v>20004370010003220010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</row>
        <row r="1419">
          <cell r="B1419" t="str">
            <v>ปรับปรุงซ่อมแซม อาคารเรียน อาคารประกอบและสิ่งก่อสร้างอื่น ของสำนักงานเขตพื้นที่การศึกษาประถมศึกษาปทุมธานี เขต 2</v>
          </cell>
        </row>
        <row r="1420">
          <cell r="A1420" t="str">
            <v>1)</v>
          </cell>
          <cell r="B1420" t="str">
            <v>สพป.ปทุมธานี เขต 2</v>
          </cell>
          <cell r="C1420" t="str">
            <v xml:space="preserve">20004 3700 1000 321ZZZ3 </v>
          </cell>
          <cell r="F1420">
            <v>174970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</row>
        <row r="1421">
          <cell r="B1421" t="str">
            <v>อาคารเรียนแบบพิเศษ โรงเรียนวัดลาดสนุ่น</v>
          </cell>
          <cell r="C1421" t="str">
            <v>ศธ 04002/ว5187 ลว 21 ตค 67ครั้งที่ 5</v>
          </cell>
        </row>
        <row r="1423">
          <cell r="A1423" t="str">
            <v>1)</v>
          </cell>
          <cell r="B1423" t="str">
            <v xml:space="preserve"> โรงเรียนวัดลาดสนุ่น</v>
          </cell>
          <cell r="C1423" t="str">
            <v>]20004370010003200000</v>
          </cell>
          <cell r="D1423">
            <v>16517730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16517725.41</v>
          </cell>
          <cell r="M1423">
            <v>4.59</v>
          </cell>
        </row>
        <row r="1447">
          <cell r="A1447" t="str">
            <v>1.9.6</v>
          </cell>
          <cell r="B1447" t="str">
            <v>อาคารเรียนน๊อคดาวน์</v>
          </cell>
          <cell r="C1447" t="str">
            <v>ศธ 04002/ว5187 ลว 21 ตค 67ครั้งที่ 5</v>
          </cell>
          <cell r="D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</row>
        <row r="1448">
          <cell r="B1448" t="str">
            <v xml:space="preserve"> โรงเรียนวัดดอนใหญ่</v>
          </cell>
          <cell r="C1448" t="str">
            <v>2000437001000321ZZZZ</v>
          </cell>
        </row>
        <row r="1449">
          <cell r="B1449" t="str">
            <v>ครบ 28 พ.ย. 68</v>
          </cell>
          <cell r="C1449" t="str">
            <v>Po4100728818</v>
          </cell>
        </row>
        <row r="1526">
          <cell r="A1526">
            <v>1.1000000000000001</v>
          </cell>
          <cell r="B1526" t="str">
            <v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v>
          </cell>
          <cell r="C1526" t="str">
            <v>20004 69 85806 00000</v>
          </cell>
        </row>
        <row r="1527">
          <cell r="B1527" t="str">
            <v>งบลงทุน  ค่าครุภัณฑ์ 6911310</v>
          </cell>
        </row>
        <row r="1528">
          <cell r="B1528" t="str">
            <v>งบลงทุน  ค่าที่ดินและสิ่งก่อสร้าง 6911320</v>
          </cell>
        </row>
        <row r="1529">
          <cell r="B1529" t="str">
            <v>ครุภัณฑ์สำนักงาน 120601</v>
          </cell>
        </row>
        <row r="1530">
          <cell r="A1530" t="str">
            <v>1.10.1.1</v>
          </cell>
          <cell r="B1530" t="str">
            <v>เครื่องถ่ายเอกสารระบบดิจิทัล (ขาว-ดำ) ความเร็ว 40 แผ่นต่อนาที</v>
          </cell>
          <cell r="C1530" t="str">
            <v>ศธ 04002/ว48516  ลว 11  พย 68 ครั้งที่ 66</v>
          </cell>
        </row>
        <row r="1531">
          <cell r="A1531" t="str">
            <v>1)</v>
          </cell>
          <cell r="B1531" t="str">
            <v>โรงเรียนรวมราษฎร์สามัคคี</v>
          </cell>
          <cell r="C1531" t="str">
            <v>20004370010003114126</v>
          </cell>
          <cell r="F1531">
            <v>176550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176550</v>
          </cell>
        </row>
        <row r="1532">
          <cell r="B1532" t="str">
            <v>โอนกลับส่วนกลาง 3450 บาท</v>
          </cell>
          <cell r="C1532" t="str">
            <v>ศธ 04002/ว5931  ลว 10  เม.ย. 69 ครั้งที่ 419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</row>
        <row r="1533">
          <cell r="A1533" t="str">
            <v>1.10.1.2</v>
          </cell>
          <cell r="C1533" t="str">
            <v>ศธ 04002/ว48516  ลว 11  พย 68 ครั้งที่ 66</v>
          </cell>
        </row>
        <row r="1534">
          <cell r="A1534" t="str">
            <v>1)</v>
          </cell>
          <cell r="B1534" t="str">
            <v>โรงเรียนร่วมจิตประสาท</v>
          </cell>
          <cell r="C1534" t="str">
            <v>200004370010003114127</v>
          </cell>
          <cell r="F1534">
            <v>11800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11800</v>
          </cell>
        </row>
        <row r="1535">
          <cell r="A1535" t="str">
            <v>1.10.1.3</v>
          </cell>
          <cell r="B1535" t="str">
            <v xml:space="preserve">เก้าอี้ครู </v>
          </cell>
          <cell r="C1535" t="str">
            <v>ศธ 04002/ว5678  ลว 21  พย 67ครั้งที่ 76</v>
          </cell>
        </row>
        <row r="1536">
          <cell r="A1536" t="str">
            <v>1)</v>
          </cell>
          <cell r="B1536" t="str">
            <v>โรงเรียนรวมราษฎร์สามัคคี</v>
          </cell>
          <cell r="C1536" t="str">
            <v>20004370010003112868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</row>
        <row r="1537">
          <cell r="A1537" t="str">
            <v>1.10.1.4</v>
          </cell>
          <cell r="B1537" t="str">
            <v>โต๊ะครู จำนวน 2 ตัวๆละ 4,000 บาท</v>
          </cell>
          <cell r="C1537" t="str">
            <v>ศธ 04002/ว5678  ลว 21  พย 67ครั้งที่ 76</v>
          </cell>
        </row>
        <row r="1538">
          <cell r="A1538" t="str">
            <v>1)</v>
          </cell>
          <cell r="B1538" t="str">
            <v>โรงเรียนรวมราษฎร์สามัคคี</v>
          </cell>
          <cell r="C1538" t="str">
            <v>20004370010003112881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</row>
        <row r="1539">
          <cell r="A1539" t="str">
            <v>1.10.1.5</v>
          </cell>
          <cell r="B1539" t="str">
            <v>พัดลม แบบโคจรติดผนัง ขนาดไม่น้อยกว่า 16 นิ้ว (400 มิลลิเมตร) 11 เครื่องๆละ 1,000 บาท</v>
          </cell>
          <cell r="C1539" t="str">
            <v>ศธ 04002/ว5678  ลว 21  พย 67ครั้งที่ 76</v>
          </cell>
        </row>
        <row r="1540">
          <cell r="A1540" t="str">
            <v>1)</v>
          </cell>
          <cell r="B1540" t="str">
            <v xml:space="preserve">โรงเรียนเจริญดีวิทยา </v>
          </cell>
          <cell r="C1540" t="str">
            <v>20004370010003112884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</row>
        <row r="1542">
          <cell r="B1542" t="str">
            <v>ครุภัณฑ์การศึกษา 120611</v>
          </cell>
        </row>
        <row r="1543">
          <cell r="A1543" t="str">
            <v>1.10.1.6</v>
          </cell>
          <cell r="B1543" t="str">
            <v>โต๊ะเก้าอี้นักเรียน สำหรับนักเรียนประถมศึกษา 30 ชุดๆละ 1,500 บาท</v>
          </cell>
          <cell r="C1543" t="str">
            <v>ศธ 04002/ว5678  ลว 21  พย 67ครั้งที่ 76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</row>
        <row r="1544">
          <cell r="A1544" t="str">
            <v>1)</v>
          </cell>
          <cell r="B1544" t="str">
            <v xml:space="preserve">โรงเรียนรวมราษฎร์สามัคคี </v>
          </cell>
          <cell r="C1544" t="str">
            <v>20004370010003112878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</row>
        <row r="1546">
          <cell r="B1546" t="str">
            <v>ครุภัณฑ์งานบ้านงานครัว 120612</v>
          </cell>
          <cell r="F1546">
            <v>9500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9500</v>
          </cell>
        </row>
        <row r="1547">
          <cell r="A1547" t="str">
            <v>1.10.1.7</v>
          </cell>
          <cell r="B1547" t="str">
            <v xml:space="preserve">เครื่องตัดแต่งพุ่มไม้ ขนาด 22 นิ้ว </v>
          </cell>
          <cell r="C1547" t="str">
            <v>ศธ 04002/ว48516  ลว 11  พย 68 ครั้งที่ 66</v>
          </cell>
          <cell r="F1547">
            <v>9500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9500</v>
          </cell>
        </row>
        <row r="1548">
          <cell r="A1548" t="str">
            <v>1)</v>
          </cell>
          <cell r="B1548" t="str">
            <v>โรงเรียนเจริญดีวิทยา</v>
          </cell>
          <cell r="C1548" t="str">
            <v>20004370010003114125</v>
          </cell>
          <cell r="F1548">
            <v>9500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9500</v>
          </cell>
        </row>
        <row r="1549">
          <cell r="B1549" t="str">
            <v>โอนกลับส่วน 1500</v>
          </cell>
          <cell r="C1549" t="str">
            <v>ศธ 04002/ว5931  ลว 9 เม.ย.69 ครั้งที่ 419</v>
          </cell>
        </row>
        <row r="1552">
          <cell r="A1552" t="str">
            <v>2.6.2</v>
          </cell>
          <cell r="B1552" t="str">
            <v>เครื่องตัดหญ้าแบบข้ออ่อน</v>
          </cell>
          <cell r="C1552" t="str">
            <v>ศธ 04002/ว2043  ลว 24  พค 67ครั้งที่ 55</v>
          </cell>
        </row>
        <row r="1553">
          <cell r="A1553" t="str">
            <v>1)</v>
          </cell>
          <cell r="B1553" t="str">
            <v>โรงเรียนรวมราษฎร์สามัคคี</v>
          </cell>
          <cell r="C1553" t="str">
            <v>20004350002003114847</v>
          </cell>
        </row>
        <row r="1554">
          <cell r="B1554" t="str">
            <v>ผูกพัน ครบ 8 มค 68</v>
          </cell>
          <cell r="C1554">
            <v>0</v>
          </cell>
        </row>
        <row r="1555">
          <cell r="A1555" t="str">
            <v>2.6.3</v>
          </cell>
          <cell r="B1555" t="str">
            <v>เครื่องตัดแต่งพุ่มไม้ขนาด29.5นิ้ว</v>
          </cell>
          <cell r="C1555" t="str">
            <v>ศธ 04002/ว2043  ลว 24  พค 67ครั้งที่ 55</v>
          </cell>
        </row>
        <row r="1556">
          <cell r="A1556" t="str">
            <v>1)</v>
          </cell>
          <cell r="B1556" t="str">
            <v>โรงเรียนร่วมใจประสิทธิ์</v>
          </cell>
          <cell r="C1556" t="str">
            <v>20004350002003114849</v>
          </cell>
        </row>
        <row r="1557">
          <cell r="B1557" t="str">
            <v>ผูกพัน ครบ 2 ธค 67</v>
          </cell>
          <cell r="C1557">
            <v>4100549176</v>
          </cell>
        </row>
        <row r="1558">
          <cell r="A1558" t="str">
            <v>2.6.4</v>
          </cell>
          <cell r="B1558" t="str">
            <v>ตู้เย็นขนาด9คิวบิกฟุต</v>
          </cell>
          <cell r="C1558" t="str">
            <v>ศธ 04002/ว2043  ลว 24  พค 67ครั้งที่ 55</v>
          </cell>
        </row>
        <row r="1559">
          <cell r="A1559" t="str">
            <v>1)</v>
          </cell>
          <cell r="B1559" t="str">
            <v>โรงเรียนร่วมใจประสิทธิ์</v>
          </cell>
          <cell r="C1559" t="str">
            <v>20004350002003114850</v>
          </cell>
        </row>
        <row r="1560">
          <cell r="B1560" t="str">
            <v>ผูกพัน ครบ 8 มค 68</v>
          </cell>
          <cell r="C1560">
            <v>0</v>
          </cell>
        </row>
        <row r="1561">
          <cell r="B1561" t="str">
            <v>งบลงทุน  ค่าที่ดินและสิ่งก่อสร้าง 6911320</v>
          </cell>
        </row>
        <row r="1562">
          <cell r="A1562" t="str">
            <v>1.10.2.1</v>
          </cell>
          <cell r="B1562" t="str">
            <v>ปรับปรุงซ่อมแซมอาคารเรียนอาคารประกอบและสิ่งก่อสร้างอื่น</v>
          </cell>
          <cell r="C1562" t="str">
            <v>ศธ 04002/ว47982  ลว 4 พย 68 ครั้งที่ 42</v>
          </cell>
        </row>
        <row r="1563">
          <cell r="A1563" t="str">
            <v>1)</v>
          </cell>
          <cell r="B1563" t="str">
            <v>โรงเรียนร่วมใจประสิทธิ์</v>
          </cell>
          <cell r="C1563" t="str">
            <v xml:space="preserve">20004370010003215751 </v>
          </cell>
          <cell r="F1563">
            <v>397000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397000</v>
          </cell>
        </row>
        <row r="1564">
          <cell r="B1564" t="str">
            <v>ผูกพันครบ 15 ม.ค.69</v>
          </cell>
        </row>
        <row r="1567">
          <cell r="A1567" t="str">
            <v>1.10.2.2</v>
          </cell>
          <cell r="B1567" t="str">
            <v xml:space="preserve">ห้องน้ำห้องส้วมนักเรียนชาย 6 ที่/49 </v>
          </cell>
          <cell r="C1567" t="str">
            <v>ศธ 04002/ว5644  ลว 19 พย 67ครั้งที่ 69</v>
          </cell>
        </row>
        <row r="1569">
          <cell r="A1569" t="str">
            <v>1)</v>
          </cell>
          <cell r="B1569" t="str">
            <v>โรงเรียนเจริญดีวิทยา</v>
          </cell>
          <cell r="C1569" t="str">
            <v>20004370010003214866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</row>
        <row r="1574">
          <cell r="A1574">
            <v>1.1100000000000001</v>
          </cell>
          <cell r="B1574" t="str">
            <v xml:space="preserve">กิจกรรมการพัฒนาเด็กปฐมวัยอย่างมีคุณภาพ </v>
          </cell>
          <cell r="C1574" t="str">
            <v>20004 69 86176 00000</v>
          </cell>
        </row>
        <row r="1575">
          <cell r="B1575" t="str">
            <v>งบดำเนินงาน 69112xx</v>
          </cell>
          <cell r="C1575" t="str">
            <v>20004 3720 1000 200000</v>
          </cell>
        </row>
        <row r="1576">
          <cell r="A1576" t="str">
            <v>1.11.1</v>
          </cell>
          <cell r="B1576" t="str">
            <v xml:space="preserve">ค่าใช้จ่ายในการเดินทางเข้าร่วมการประชุมเชิงปฏิบัติการพัฒนาเครื่องมือการประเมินพัฒนาการนักเรียนปฐมวัย ปีการศึกษา 2569 และจัดทำตัวอย่างหน่วยการจัดประสบการณ์ตามหลักสูตรการศึกษาปฐมวัย พุทธศักราช 2568 ระหว่างวันที่ 18 – 21 มกราคม 2569 ณ โรงแรมรอยัลริเวอร์ กรุงเทพมหานคร         </v>
          </cell>
          <cell r="C1576" t="str">
            <v>ศธ 04002/ว50957 ลว 22 ธ.ค. ครั้งที่ 159</v>
          </cell>
          <cell r="F1576">
            <v>800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800</v>
          </cell>
        </row>
        <row r="1577">
          <cell r="A1577" t="str">
            <v>1.11.2</v>
          </cell>
          <cell r="B1577" t="str">
            <v xml:space="preserve">ค่าใช้จ่ายในการเดินทางเข้าร่วมการประชุมเชิงปฏิบัติการขับเคลื่อนการพัฒนาหลักสูตรและส่งเสริมการศึกษาปฐมวัย ระหว่างวันที่ 19 – 22 มกราคม 2568 ณ โรงแรมรอยัลริเวอร์ กรุงเทพมหานคร  </v>
          </cell>
          <cell r="C1577" t="str">
            <v>ศธ 04002/ว63 ลว 7 มค ครั้งที่ 175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</row>
        <row r="1578">
          <cell r="A1578" t="str">
            <v>1.11.3</v>
          </cell>
          <cell r="B1578" t="str">
            <v xml:space="preserve">ค่าใช้จ่ายในการเดินทางเข้าร่วมโครงการจัดประชุมเชิงปฏิบัติการพัฒนาการคิดผ่านการเล่นด้วยกิจกรรม “เด็กอนุบาล แยก (ขยะ) เป็น เล่นได้” จำนวน 2 ครั้ง ดังนี้ ครั้งที่ 1 ระหว่างวันที่ 28-30 เมษายน 2568 และครั้งที่ 2 ระหว่างวันที่ 6-8 พฤษภาคม 2568 ณ โรงแรมรอยัลริเวอร์ กรุงเทพมหานคร  </v>
          </cell>
          <cell r="C1578" t="str">
            <v>ศธ 04002/ว1154 ลว 20 มี.ค.68 ครั้งที่ 350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L1578">
            <v>0</v>
          </cell>
        </row>
        <row r="1579">
          <cell r="A1579" t="str">
            <v>1.11.4</v>
          </cell>
          <cell r="B1579" t="str">
            <v xml:space="preserve">ค่าใช้จ่ายในการเดินทางเข้าร่วมการประชุมเชิงปฏิบัติการพัฒนาเอกสารประกอบหลักสูตรการศึกษาปฐมวัย พุทธศักราช 2568 และรายงานผลการประเมินพัฒนาการนักเรียนปฐมวัย ปีการศึกษา 2567       ระหว่างวันที่ 20 – 23 กรกฎาคม 2568 ณ โรงแรมรอยัลริเวอร์ กรุงเทพมหานคร  </v>
          </cell>
          <cell r="C1579" t="str">
            <v>ศธ 04002/ว2545 ลว 11 มิ.ย.68 ครั้งที่ 569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</row>
        <row r="1605">
          <cell r="A1605">
            <v>1.1200000000000001</v>
          </cell>
          <cell r="B1605" t="str">
            <v>กิจกรรมการส่งเสริมศักยภาพในการเรียนระดับมัธยมศึกษา</v>
          </cell>
          <cell r="C1605" t="str">
            <v>20004 69 50194 00000</v>
          </cell>
        </row>
        <row r="1606">
          <cell r="B1606" t="str">
            <v xml:space="preserve"> งบดำเนินงาน 69112xx</v>
          </cell>
          <cell r="C1606" t="str">
            <v>20004 3720 1000 2000000</v>
          </cell>
        </row>
        <row r="1607">
          <cell r="A1607" t="str">
            <v>1.12.1</v>
          </cell>
          <cell r="B1607" t="str">
            <v xml:space="preserve">ค่าเบี้ยประชุมคณะกรรมการสถานศึกษาขั้นพื้นฐาน </v>
          </cell>
          <cell r="C1607" t="str">
            <v>ศธ 04002/ว51301 ลว. 25 ธ.ค. 68 โอนครั้งที่ 184</v>
          </cell>
          <cell r="F1607">
            <v>650750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224875</v>
          </cell>
        </row>
        <row r="1608">
          <cell r="A1608" t="str">
            <v>1.12.2</v>
          </cell>
          <cell r="B1608" t="str">
            <v>ค่าเบี้ยประชุมคณะกรรมการสถานศึกษาขั้นพื้นฐาน ครั้งที่ 2 323,875.00 บาท</v>
          </cell>
          <cell r="C1608" t="str">
            <v>ศธ 04002/ว14083 ลว. 11 ส.ค. 69 โอนครั้งที่ 852</v>
          </cell>
        </row>
        <row r="1611">
          <cell r="A1611" t="str">
            <v>3.2.1</v>
          </cell>
          <cell r="B1611" t="str">
            <v xml:space="preserve">ค่าก่อสร้าง ปรับปรุงซ่อมแซมอาคารเรียน อาคารประกอบและสิ่งก่อสร้างอื่นที่ทรุดโทรมและประสบอุบัติภัย   </v>
          </cell>
          <cell r="C1611" t="str">
            <v>ศธ04002/ว3478 ลว.21 ส.ค.66 โอนครั้งที่ 782</v>
          </cell>
        </row>
        <row r="1612">
          <cell r="A1612" t="str">
            <v>1)</v>
          </cell>
          <cell r="B1612" t="str">
            <v>โรงเรียนวัดพืชอุดม</v>
          </cell>
          <cell r="C1612" t="str">
            <v xml:space="preserve">20004 35000300 321ZZZZ 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</row>
        <row r="1613">
          <cell r="A1613" t="str">
            <v>2)</v>
          </cell>
          <cell r="B1613" t="str">
            <v>โรงเรียนรวมราษฎร์สามัคคี</v>
          </cell>
          <cell r="C1613" t="str">
            <v xml:space="preserve">20004 35000300 321ZZZZ 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</row>
        <row r="1615">
          <cell r="A1615" t="str">
            <v>จ</v>
          </cell>
          <cell r="B1615" t="str">
            <v xml:space="preserve">แผนงานบูรณาการป้องกัน ปราบปรามและแก้ไขปัญหายาเสพติด </v>
          </cell>
        </row>
        <row r="1616">
          <cell r="A1616">
            <v>1</v>
          </cell>
          <cell r="B1616" t="str">
            <v xml:space="preserve">โครงการป้องกันและแก้ไขปัญหายาเสพติดในสถานศึกษา    </v>
          </cell>
          <cell r="C1616" t="str">
            <v xml:space="preserve">20004 0600 3800 5000002  </v>
          </cell>
        </row>
        <row r="1617">
          <cell r="A1617">
            <v>1.1000000000000001</v>
          </cell>
          <cell r="B1617" t="str">
            <v xml:space="preserve"> กิจกรรมป้องกันและแก้ไขปัญหายาเสพติดในสถานศึกษาในสถานศึกษา  </v>
          </cell>
        </row>
        <row r="1618">
          <cell r="B1618" t="str">
            <v xml:space="preserve"> งบรายจ่ายอื่น 6911500</v>
          </cell>
        </row>
        <row r="1619">
          <cell r="A1619" t="str">
            <v>1.1.1</v>
          </cell>
          <cell r="B1619" t="str">
            <v xml:space="preserve">1. สนับสนุนการดำเนินงานการป้องกันและแก้ไขปัญหายาเสพติดในสถานศึกษา จำนวนเงิน 20,000.-บาท จัดสรรครั้งที่ 148 รวมครั้งที่ 600   21 โรงเรียนๆละ 3,300.-บาท </v>
          </cell>
          <cell r="C1619" t="str">
            <v>ศธ 04002/ว50448 ลว 12 ธ.ค. 68 ครั้งที่ 148</v>
          </cell>
          <cell r="F1619">
            <v>20000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13200</v>
          </cell>
        </row>
        <row r="1620">
          <cell r="A1620" t="str">
            <v>1.1.2</v>
          </cell>
          <cell r="B1620" t="str">
            <v xml:space="preserve">ค่าใช้จ่ายในการประชุมปฏิบัติการยกร่างและจัดทำแนวทางการจัดการเรียนรู้เพื่อพัฒนาทักษะสมอง (Executive Functions : EF) ในสถานศึกษา ระหว่างวันที่ 19 – 21 กุมภาพันธ์ 2569 ณ โรงแรมบางกอกพาเลส กรุงเทพมหานคร </v>
          </cell>
          <cell r="C1620" t="str">
            <v>ศธ 04002/ว2889 ลว 19 ก.พ. 69 ครั้งที่ 313</v>
          </cell>
          <cell r="F1620">
            <v>600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600</v>
          </cell>
        </row>
        <row r="1621">
          <cell r="A1621" t="str">
            <v>1.1.3</v>
          </cell>
          <cell r="B1621" t="str">
            <v xml:space="preserve">สนับสนุนการดำเนินการป้องกันเด็กและแก้ไขปัญหายาเสพติดในสถานศึกษาจัดสรรครั้งที่ 148 รวมครั้งที่ 600   21 โรงเรียนๆละ 3,300.-บาท </v>
          </cell>
          <cell r="C1621" t="str">
            <v>ศธ 04002/ว9128    ลว 29 พ.ค. 69 ครั้งที่ 600</v>
          </cell>
          <cell r="F1621">
            <v>50000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26400</v>
          </cell>
        </row>
        <row r="1622">
          <cell r="A1622" t="str">
            <v>1.1.4</v>
          </cell>
          <cell r="B1622" t="str">
            <v>ค่าใช้จ่ายในการเดินทางเข้าร่วมประชุมเตรียมการและการประชุมเชิงปฏิบัติการเสริมสร้างศักยภาพผู้อำนวยการกลุ่มส่งเสริมการจัดการศึกษา ด้านการดำเนินงานป้องกันและแก้ไขปัญหายาเสพติด ในสถานศึกษา ระหว่างวันที่ 15 – 17 สิงหาคม 2569 ณ โรงแรมดิ ไอเดิล โฮเท็ล แอนด์ เรสซิเดนซ์ จังหวัดปทุมธานี</v>
          </cell>
          <cell r="C1622" t="str">
            <v>ศธ 04002/ว13920  ลว 11 ส.ค. 69 ครั้งที่ 847</v>
          </cell>
          <cell r="F1622">
            <v>600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</row>
        <row r="1623">
          <cell r="A1623" t="str">
            <v>1.1.5</v>
          </cell>
          <cell r="B1623" t="str">
            <v xml:space="preserve">ค่าใช้จ่ายสนับสนุนการดำเนินงานโครงการป้องกันและแก้ไขปัญหายาเสพติดในสถานศึกษา ประจำปี 2569 </v>
          </cell>
          <cell r="C1623" t="str">
            <v>ศธ 04002/ว14374  ลว. 17 ส.ค. 69 ครั้งที่ 873</v>
          </cell>
          <cell r="F1623">
            <v>10000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</row>
        <row r="1634">
          <cell r="A1634" t="str">
            <v>ฉ</v>
          </cell>
          <cell r="B1634" t="str">
            <v>แผนบูรณาการต่อต้านการทุจริตและประพฤติมิชอบ</v>
          </cell>
          <cell r="C1634" t="str">
            <v>20004 6020 3900 2000000</v>
          </cell>
        </row>
        <row r="1635">
          <cell r="A1635">
            <v>1</v>
          </cell>
          <cell r="B1635" t="str">
            <v xml:space="preserve">โครงการเสริมสร้างคุณธรรม จริยธรรม และธรรมาภิบาลในสถานศึกษาและสำนักงานเขตพื้นที่ </v>
          </cell>
          <cell r="C1635" t="str">
            <v>20004 6020 3900 2000000</v>
          </cell>
        </row>
        <row r="1636">
          <cell r="B1636" t="str">
            <v>งบดำเนินงาน 69112XX</v>
          </cell>
        </row>
        <row r="1637">
          <cell r="A1637">
            <v>1.1000000000000001</v>
          </cell>
          <cell r="B1637" t="str">
            <v xml:space="preserve">กิจกรรมเสริมสร้างคุณธรรม จริยธรรมและความตระหนักรู้ในการป้องกันและปราบปรามการทุจริต  </v>
          </cell>
          <cell r="C1637" t="str">
            <v xml:space="preserve">20004 69 00118 00000  </v>
          </cell>
        </row>
        <row r="1638">
          <cell r="B1638" t="str">
            <v xml:space="preserve"> งบดำเนินงาน 69112xx</v>
          </cell>
        </row>
        <row r="1639">
          <cell r="A1639" t="str">
            <v>1.1.1</v>
          </cell>
          <cell r="B1639" t="str">
            <v xml:space="preserve">ค่าใช้จ่ายในการเดินทางเข้าร่วมประชุมเตรียมการและการแลกเปลี่ยนเรียนรู้ การนำเสนอผลงาน และการประกวดแข่งขันกิจกรรมการเรียนรู้ ภายใต้โครงการเสริมสร้างคุณธรรม จริยธรรม และธรรมาภิบาลในสถานศึกษาและสำนักงานเขตพื้นที่การศึกษา (โครงการโรงเรียนสุจริต) ประจำปีงบประมาณ พ.ศ. 2568 ระดับประเทศ  ระหว่างวันที่ 1 – 5 กุมภาพันธ์ 2569 ณ โรงแรมเอวาน่า กรุงเทพมหานคร </v>
          </cell>
          <cell r="C1639" t="str">
            <v>ศธ 04002/ว2860 ลว 18 ก.พ. 69 ครั้งที่ 311</v>
          </cell>
          <cell r="F1639">
            <v>1000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614.4</v>
          </cell>
          <cell r="L1639">
            <v>385.6</v>
          </cell>
        </row>
        <row r="1643">
          <cell r="A1643">
            <v>1.2</v>
          </cell>
          <cell r="B1643" t="str">
            <v>กิจกรรมการบูรณาการระบบการประเมินด้านคุณธรรมและความโปร่งใสในการดำเนินงานของหน่วยงาน</v>
          </cell>
          <cell r="C1643" t="str">
            <v>20004 69 00060 00000</v>
          </cell>
        </row>
        <row r="1644">
          <cell r="B1644" t="str">
            <v xml:space="preserve"> งบดำเนินงาน 69112xx</v>
          </cell>
          <cell r="C1644" t="str">
            <v>20004 6020 3900 2000000</v>
          </cell>
        </row>
        <row r="1645">
          <cell r="A1645" t="str">
            <v>1.2.1</v>
          </cell>
          <cell r="B1645" t="str">
            <v>1. คำใช้จ่ายในการดำเนินกิจกรรมตามโครงการโรงเรียนสุจริต การนิเทศ กำกับ ติดตาม แบบบูรณาการ จำนวน 120,000.-บาท และ 2. ค่าใช้จ่ายในการส่งเสริมความโปร่งใสในสำนักงานเขตพื้นที่การศึกษา จำนวนเงิน  5,000.-บาท 1. 6 กค 69 จัดสรรงบประมาณให้ร.ร. 22,500 บาท 2. 13 กค 69 จัดสรรงบให้ร.ร. 9800 บาท</v>
          </cell>
          <cell r="C1645" t="str">
            <v>ที่ ศธ 04002/ว8185 ลว. 15 พ.ค. 69 ครั้งที่ 545</v>
          </cell>
          <cell r="F1645">
            <v>125000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100800</v>
          </cell>
          <cell r="L1645">
            <v>1750</v>
          </cell>
        </row>
        <row r="1646">
          <cell r="A1646" t="str">
            <v>1.2.2</v>
          </cell>
          <cell r="B1646" t="str">
            <v>ค่าใช้จ่ายในการเดินทางเข้าร่วมการอบรมเชิงปฏิบัติการแนวทางการส่งเสริมความโปร่งใสในสำนักงานเขตพื้นที่การศึกษา (Open Data Integrity and Transparency Assessment: OIT) : ประจำปีงบประมาณ พ.ศ. 2569 ระหว่างวันที่ 8 - 10 มิถุนายน 2569 ณ โรงแรมริเวอร์ไซด์ กรุงเทพมหานคร</v>
          </cell>
          <cell r="C1646" t="str">
            <v>ที่ ศธ 04002/ว9987  ลว. 16 มิ.ย. 69 ครั้งที่ 645</v>
          </cell>
          <cell r="F1646">
            <v>1000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800</v>
          </cell>
          <cell r="L1646">
            <v>0</v>
          </cell>
        </row>
        <row r="1647">
          <cell r="A1647" t="str">
            <v>1.2.3</v>
          </cell>
          <cell r="B1647" t="str">
            <v>เข้าร่วมประชุมเชิงปฏิบัติการพิจารณาการให้คะแนนและการตรวจสอบการให้คะแนนการส่งเสริม    ความโปร่งใส ในสำนักงานเขตพื้นที่การศึกษา (Open Data Integrity and Transparency Assessment: OIT+) ประจำปีงบประมาณ พ.ศ. ๒๕๖๙ ระหว่างวันที่ ๙ – ๑๑  สิงหาคม ๒๕๖๙ ณ โรงแรมนูโว ซิตี</v>
          </cell>
          <cell r="C1647" t="str">
            <v>ที่ ศธ 04002/ว13995 ลว. 11 สิงหาคม 69 ครั้งที่ 855</v>
          </cell>
          <cell r="F1647">
            <v>1000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</row>
        <row r="1648">
          <cell r="A1648">
            <v>1.3</v>
          </cell>
          <cell r="B1648" t="str">
            <v xml:space="preserve">กิจกรรมเสริมสร้างธรรมาภิบาลเพื่อเพิ่มประสิทธิภาพในการบริหารจัดการ      </v>
          </cell>
          <cell r="C1648" t="str">
            <v>20004 69 00068 00000</v>
          </cell>
        </row>
        <row r="1649">
          <cell r="B1649" t="str">
            <v xml:space="preserve"> งบดำเนินงาน 69112xx</v>
          </cell>
          <cell r="C1649" t="str">
            <v>20004 6020 3900 2000000</v>
          </cell>
        </row>
        <row r="1650">
          <cell r="A1650" t="str">
            <v>1.3.1</v>
          </cell>
          <cell r="B1650" t="str">
            <v xml:space="preserve">ค่าใช้จ่ายในการเดินทางเข้าร่วมประชุมชี้แจงแนวทางการขับเคลื่อนโครงการเสริมสร้างคุณธรรม จริยธรรม และธรรมาภิบาลในสถานศึกษาและสำนักงานเขตพื้นที่การศึกษา (โครงการโรงเรียนสุจริต) ประจำปีงบประมาณ พ.ศ. 2569   ระหว่างวันที่ 19 – 21 มีนาคม 2569 ณ โรงแรมริเวอร์ไซด์ กรุงเทพมหานคร </v>
          </cell>
          <cell r="C1650" t="str">
            <v>ศธ 04002/ว5136 ลว 25 มี.ค. 69  ครั้งที่ 391</v>
          </cell>
          <cell r="F1650">
            <v>1000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1000</v>
          </cell>
          <cell r="L1650">
            <v>0</v>
          </cell>
        </row>
        <row r="1651">
          <cell r="A1651" t="str">
            <v>1.3.2</v>
          </cell>
          <cell r="B1651" t="str">
            <v xml:space="preserve">1. ค่าใช้จ่ายในการเดินทางเข้าร่วมการแลกเปลี่ยนเรียนรู้ ของกิจกรรมบริษัทสร้างการดี(ระดับประถมศึกษาและระดับมัธยมศึกษา) จำนวนเงิน 3,500.- บาท  2. ค่าใช้จ่ายในการจัดนิทรรศการกิจกรรมบริษัทสร้างการดี จำนวนเงิน 3,500.- บาท 3. ค่าใช้จ่ายในการเดินทางเข้าร่วมการแลกเปลี่ยนเรียนรู้ฯ ของกิจกรรมถอดบทเรียน ผู้บริหาร ครู และผู้รับผิดชอบโครงการโรงเรียนสุจริต จำนวนเงิน 4,200.- บาท (สี่พันสองร้อยบาทถ้วน
ระดับภูมิภาคภาคกลาง ระหว่างวันที่ 16 – 18 กรกฎาคม 2569 ณ โรงแรมเอวาน่า กรุงเทพมหานคร </v>
          </cell>
          <cell r="C1651" t="str">
            <v>ศธ 04002/ว12570 ลว 22 ก.ค. 69 ครั้งที่ 738</v>
          </cell>
          <cell r="F1651">
            <v>11200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3500</v>
          </cell>
        </row>
        <row r="1678">
          <cell r="C1678">
            <v>22</v>
          </cell>
        </row>
        <row r="1679">
          <cell r="C1679">
            <v>7</v>
          </cell>
        </row>
        <row r="1680">
          <cell r="F1680">
            <v>21044250</v>
          </cell>
          <cell r="G1680">
            <v>0</v>
          </cell>
          <cell r="H1680">
            <v>0</v>
          </cell>
          <cell r="K1680">
            <v>100200</v>
          </cell>
          <cell r="L1680">
            <v>20300975.41</v>
          </cell>
          <cell r="M1680">
            <v>643074.59</v>
          </cell>
        </row>
        <row r="1681">
          <cell r="F1681">
            <v>211784974</v>
          </cell>
        </row>
        <row r="1682">
          <cell r="B1682" t="str">
            <v>งบประมาณเบิกแทนกัน</v>
          </cell>
        </row>
        <row r="1683">
          <cell r="A1683" t="str">
            <v>A1</v>
          </cell>
          <cell r="B1683" t="str">
            <v xml:space="preserve">แผนงานพื้นฐานด้านการพัฒนาและเสริมสร้างศักยภาพทรัพยากรมนุษย์ </v>
          </cell>
          <cell r="C1683" t="str">
            <v>20004 3720 0609 2000000</v>
          </cell>
        </row>
        <row r="1684">
          <cell r="B1684" t="str">
            <v xml:space="preserve">โครงการมาตรฐานการบริหารงานบุคคลของข้าราชการครูและบุคลากรทางการศึกษา  </v>
          </cell>
          <cell r="C1684" t="str">
            <v>20004 3720 0609 2000000</v>
          </cell>
        </row>
        <row r="1685">
          <cell r="B1685" t="str">
            <v>กิจกรรมหลัก</v>
          </cell>
          <cell r="C1685" t="str">
            <v xml:space="preserve">20004 99 99999 99999   </v>
          </cell>
        </row>
        <row r="1686">
          <cell r="B1686" t="str">
            <v>งบดำเนินงาน 68112xx</v>
          </cell>
          <cell r="C1686" t="str">
            <v>68112xx</v>
          </cell>
        </row>
        <row r="1687">
          <cell r="A1687">
            <v>1</v>
          </cell>
          <cell r="B1687" t="str">
            <v xml:space="preserve">ค่าใช้จ่ายในการจัดทำรายละเอียดข้อมูลทะเบียนประวัติข้าราชการครูและบุคลากรทางการศึกษาในระบบเทคโนโลยีดิจิทัล “ระบบทะเบียนประวัติอิเล็กทรอนิกส์” </v>
          </cell>
          <cell r="C1687" t="str">
            <v>ศธ04087/ว2139 ลว. 21 พ.ค. 68 โอนครั้งที่ 3</v>
          </cell>
          <cell r="G1687">
            <v>0</v>
          </cell>
          <cell r="H1687">
            <v>0</v>
          </cell>
          <cell r="K1687">
            <v>0</v>
          </cell>
          <cell r="L1687">
            <v>0</v>
          </cell>
        </row>
        <row r="1693">
          <cell r="G1693">
            <v>1622436.3</v>
          </cell>
          <cell r="K1693">
            <v>202045881.40000001</v>
          </cell>
        </row>
      </sheetData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ปค่าจ้างปี68 (2)"/>
      <sheetName val="งบลงทุน รายงานแผนผล 67 แบบ2"/>
      <sheetName val="รายงานแผนผล1 67  งบประจำ"/>
      <sheetName val="รายงานแผนผล(2)67 (2)"/>
      <sheetName val="คืนงบเหลือจ่าย 61"/>
      <sheetName val="รายงานคลัง15 ใหม่"/>
      <sheetName val="ทวงคืนแก้ไขงบลงทุน"/>
      <sheetName val="งบลงทุน60 ประชุม 15พ.ย.60"/>
      <sheetName val="คลัง15"/>
      <sheetName val="งบลงทุน60 รายงานคลัง"/>
      <sheetName val="ประชุมเร่งรัด (2)"/>
      <sheetName val="รายงานคลัง TKK"/>
      <sheetName val="SP2 แทนกัน)"/>
      <sheetName val="รายงวดSP2แทนกัน"/>
      <sheetName val="รายงานweb-form"/>
      <sheetName val="รายงานแผนผล1 67 "/>
      <sheetName val="รายงวดSP2"/>
      <sheetName val="SP2"/>
      <sheetName val="มาตการ"/>
      <sheetName val="โอนกลับ"/>
      <sheetName val="สรุปกัน"/>
      <sheetName val="งบลงทุนงบกลาง"/>
      <sheetName val="ประชุมเร่งรัด"/>
      <sheetName val="งบปีก่อน"/>
      <sheetName val="ประชุม"/>
      <sheetName val="ทวงมี.ค.61งบลงทุน"/>
      <sheetName val="เบิกแทนกัน"/>
      <sheetName val="งบพัฒนา"/>
      <sheetName val="คุมสิ่งก่อสร้าง64"/>
      <sheetName val="350B611ยุทธศาสตร์กศไม่เอา"/>
      <sheetName val="เด็กผู้มีความสามารถพิเศษ36007"/>
      <sheetName val="Sheet1"/>
      <sheetName val="ผลผลิตเด็กพิการ36004"/>
      <sheetName val="Sheet5"/>
      <sheetName val="Sheet6"/>
      <sheetName val="ยุทธศาสตร์เสริมสร้าง 31006200"/>
      <sheetName val="รายงานแผนส่งคลัง66 แนบ 7"/>
      <sheetName val="รายงานคลัง (ติดตามแบบ 8)"/>
      <sheetName val="รายงานผล67 ทำก่อน"/>
      <sheetName val="Sheet3"/>
      <sheetName val="มัธยมปลาย 35000300"/>
      <sheetName val="ยุทธ โครการศตวรรษที่ 21 310045 "/>
      <sheetName val="ก่อนประถม"/>
      <sheetName val="การหักภาษี"/>
      <sheetName val="ยุทธศาสตร์ โครการเสริมสร้างระเบ"/>
      <sheetName val="โครงการเรียนดีประจำตำบล"/>
      <sheetName val="สรุปผลการเบิกจ่าย+"/>
      <sheetName val="ยกระดับคุณภาพกศ บ้านนักวิท3720 "/>
      <sheetName val="มาตรการ 68 ประชุมผอรร"/>
      <sheetName val="ของบ"/>
      <sheetName val="ไม่ใ"/>
      <sheetName val="การพัฒนาเด็กปฐมวัย 86176"/>
      <sheetName val="มัธยม350002"/>
      <sheetName val="ยุทธศาสตร์ โครการพัฒนาหลักสูตร "/>
      <sheetName val="งบลงทุน68"/>
      <sheetName val="ยุธศาสตร์เรียนดีปร3100116003211"/>
      <sheetName val="ส่งเสริมสนับสนุน52015"/>
      <sheetName val="ส่งเสริมการอ่าน 3720 1000"/>
      <sheetName val="โครงการโรงเรียนคุณภาพ"/>
      <sheetName val="6020บูรณาการต่อต้านการทุจร "/>
      <sheetName val="1408บุคลากรภาครัฐ"/>
      <sheetName val="งบลงทุน รายงานแผนผล 68 "/>
      <sheetName val="โครงการส่งเสริมการเรียนรู้ทุกที"/>
      <sheetName val="ทะเบียนคุมย่อย"/>
      <sheetName val="กิจกรรมส่งเสริมศักยภาพในการเรีย"/>
      <sheetName val="ขั้นพื้นฐานสนับสนุนการศึกษา"/>
      <sheetName val="ประถม3720 1000"/>
      <sheetName val="รายงานเงินงวด"/>
      <sheetName val="งบประจำและงบกลยุทธ์"/>
      <sheetName val="ยุทศาสตร์ โครงการยั่งยืน310061"/>
      <sheetName val="มาตการ รวมงบบุคลากร"/>
      <sheetName val="ระบบการควบคุมฯ"/>
      <sheetName val="Sheet7"/>
      <sheetName val="งบสพฐ"/>
      <sheetName val="บริหารสำนักงานเขต 3720 1000"/>
      <sheetName val="งบกลาง"/>
      <sheetName val="ควบคุมสิ่งก่อสร้าง 37001 "/>
      <sheetName val="06036บูรณาการป้องกัน ปราบปราม ฯ"/>
      <sheetName val="3022ยุทธศาสตร์สร้างความเสมอภาค"/>
      <sheetName val="3720 ช่วยเหลือกลุ่ม  ขับเคลื่"/>
      <sheetName val="งบกลาง รายการเงินสำรอง"/>
      <sheetName val="โครงการพัฒนาสมรรถนะครูฯ"/>
      <sheetName val="คุมงบ 36001 36002 ครุภัณฑ์"/>
      <sheetName val="ปปค่าจ้างปี68"/>
      <sheetName val="Sheet4"/>
      <sheetName val="กิจกรรมประถม รองพัฒนาระบบการวัด"/>
      <sheetName val="งบเบิกแทนกัน"/>
      <sheetName val="งบลงทุน รายงานแผนผล 68 แบบ1 (2)"/>
      <sheetName val="รายงานผล"/>
      <sheetName val="Sheet2"/>
      <sheetName val="GPP"/>
      <sheetName val="สรุปยอดก.ค.ศ"/>
      <sheetName val="ทำงบ50"/>
      <sheetName val="ติดตามงบพัฒนา"/>
      <sheetName val="ติดตามงบดำเนินงาน"/>
      <sheetName val="ประถม 350002ประถมไม่ใช้"/>
      <sheetName val="เงินกันไว้เบิกเหลื่อมปี งบปี "/>
      <sheetName val="งบลงทุน"/>
      <sheetName val="งบประจำและงบพัฒนาคุณภาพการศึกษา"/>
      <sheetName val="รายงานผลการเบิกจ่าย"/>
      <sheetName val="งบลงทุน69"/>
      <sheetName val="งบลงทุน รายงานแผนผล 69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10">
          <cell r="G10">
            <v>103356406</v>
          </cell>
          <cell r="H10">
            <v>87026293.950000003</v>
          </cell>
          <cell r="K10">
            <v>94881110.849999994</v>
          </cell>
        </row>
        <row r="15">
          <cell r="G15">
            <v>82014406</v>
          </cell>
          <cell r="H15">
            <v>74343256.640000001</v>
          </cell>
          <cell r="K15">
            <v>74451473.540000007</v>
          </cell>
        </row>
        <row r="20">
          <cell r="G20">
            <v>21342000</v>
          </cell>
          <cell r="H20">
            <v>12683037.310000001</v>
          </cell>
          <cell r="K20">
            <v>20429637.309999999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EC61C-666E-418B-9783-BA92A9124945}">
  <dimension ref="A1:K133"/>
  <sheetViews>
    <sheetView zoomScale="90" zoomScaleNormal="90" workbookViewId="0">
      <selection sqref="A1:K133"/>
    </sheetView>
  </sheetViews>
  <sheetFormatPr defaultRowHeight="13.8" x14ac:dyDescent="0.25"/>
  <cols>
    <col min="1" max="1" width="4.09765625" customWidth="1"/>
    <col min="2" max="2" width="32.09765625" customWidth="1"/>
    <col min="3" max="3" width="18.09765625" customWidth="1"/>
    <col min="4" max="4" width="11.69921875" customWidth="1"/>
    <col min="5" max="5" width="6.69921875" customWidth="1"/>
    <col min="6" max="6" width="11.8984375" customWidth="1"/>
    <col min="7" max="7" width="11.296875" customWidth="1"/>
    <col min="8" max="8" width="12.5" customWidth="1"/>
    <col min="9" max="9" width="11.3984375" customWidth="1"/>
    <col min="10" max="10" width="11.796875" customWidth="1"/>
  </cols>
  <sheetData>
    <row r="1" spans="1:11" ht="21" x14ac:dyDescent="0.25">
      <c r="A1" s="1062" t="s">
        <v>212</v>
      </c>
      <c r="B1" s="1062"/>
      <c r="C1" s="1062"/>
      <c r="D1" s="1062"/>
      <c r="E1" s="1062"/>
      <c r="F1" s="1062"/>
      <c r="G1" s="1062"/>
      <c r="H1" s="1062"/>
      <c r="I1" s="1062"/>
      <c r="J1" s="1062"/>
      <c r="K1" s="1062"/>
    </row>
    <row r="2" spans="1:11" ht="21" x14ac:dyDescent="0.25">
      <c r="A2" s="1062" t="str">
        <f>+'[1]สิ่งก่อสร้าง งบอุดหนุน  67'!A3:N3</f>
        <v>สำนักงานเขตพื้นที่การศึกษาประถมศึกษาปทุมธานี เขต 2</v>
      </c>
      <c r="B2" s="1062"/>
      <c r="C2" s="1062"/>
      <c r="D2" s="1062"/>
      <c r="E2" s="1062"/>
      <c r="F2" s="1062"/>
      <c r="G2" s="1062"/>
      <c r="H2" s="1062"/>
      <c r="I2" s="1062"/>
      <c r="J2" s="1062"/>
      <c r="K2" s="1062"/>
    </row>
    <row r="3" spans="1:11" ht="21" x14ac:dyDescent="0.25">
      <c r="A3" s="1063" t="s">
        <v>288</v>
      </c>
      <c r="B3" s="1063"/>
      <c r="C3" s="1063"/>
      <c r="D3" s="1063"/>
      <c r="E3" s="1063"/>
      <c r="F3" s="1063"/>
      <c r="G3" s="1063"/>
      <c r="H3" s="1063"/>
      <c r="I3" s="1063"/>
      <c r="J3" s="1063"/>
      <c r="K3" s="1063"/>
    </row>
    <row r="4" spans="1:11" ht="21" x14ac:dyDescent="0.25">
      <c r="A4" s="1067" t="s">
        <v>22</v>
      </c>
      <c r="B4" s="1067" t="s">
        <v>23</v>
      </c>
      <c r="C4" s="7" t="s">
        <v>25</v>
      </c>
      <c r="D4" s="1069" t="s">
        <v>37</v>
      </c>
      <c r="E4" s="1065" t="s">
        <v>3</v>
      </c>
      <c r="F4" s="1066"/>
      <c r="G4" s="1064" t="s">
        <v>38</v>
      </c>
      <c r="H4" s="1064"/>
      <c r="I4" s="1065" t="s">
        <v>4</v>
      </c>
      <c r="J4" s="1066"/>
      <c r="K4" s="1067" t="s">
        <v>5</v>
      </c>
    </row>
    <row r="5" spans="1:11" ht="21" x14ac:dyDescent="0.25">
      <c r="A5" s="1068"/>
      <c r="B5" s="1068"/>
      <c r="C5" s="8" t="s">
        <v>39</v>
      </c>
      <c r="D5" s="1070"/>
      <c r="E5" s="263">
        <v>220</v>
      </c>
      <c r="F5" s="263">
        <v>221</v>
      </c>
      <c r="G5" s="263">
        <v>220</v>
      </c>
      <c r="H5" s="263">
        <v>221</v>
      </c>
      <c r="I5" s="263">
        <v>220</v>
      </c>
      <c r="J5" s="263">
        <v>221</v>
      </c>
      <c r="K5" s="1068"/>
    </row>
    <row r="6" spans="1:11" ht="36" customHeight="1" x14ac:dyDescent="0.25">
      <c r="A6" s="264" t="s">
        <v>56</v>
      </c>
      <c r="B6" s="1031" t="str">
        <f>+'[1]ดำเนินงานครุภัณฑ์ 310061ยั่งยืน'!E6</f>
        <v xml:space="preserve">แผนงานยุทธศาสตร์พัฒนาคุณภาพการศึกษาและการเรียนรู้ </v>
      </c>
      <c r="C6" s="265"/>
      <c r="D6" s="266">
        <f>+D7+D14</f>
        <v>1406002.5</v>
      </c>
      <c r="E6" s="266">
        <f t="shared" ref="E6:K6" si="0">+E7+E14</f>
        <v>0</v>
      </c>
      <c r="F6" s="266">
        <f t="shared" si="0"/>
        <v>0</v>
      </c>
      <c r="G6" s="266">
        <f t="shared" si="0"/>
        <v>0</v>
      </c>
      <c r="H6" s="266">
        <f t="shared" si="0"/>
        <v>0</v>
      </c>
      <c r="I6" s="266">
        <f t="shared" si="0"/>
        <v>0</v>
      </c>
      <c r="J6" s="266">
        <f t="shared" si="0"/>
        <v>1406002.5</v>
      </c>
      <c r="K6" s="266">
        <f t="shared" si="0"/>
        <v>0</v>
      </c>
    </row>
    <row r="7" spans="1:11" ht="36" customHeight="1" x14ac:dyDescent="0.25">
      <c r="A7" s="267">
        <v>1</v>
      </c>
      <c r="B7" s="1032" t="str">
        <f>+'[1]ดำเนินงานครุภัณฑ์ 310061ยั่งยืน'!E7</f>
        <v>โครงการส่งเสริมการเรียนรู้ขั้นพื้นฐานทุกที่ทุกเวลา</v>
      </c>
      <c r="C7" s="268" t="str">
        <f>+'[1]ดำเนินงานครุภัณฑ์ 310061ยั่งยืน'!D7</f>
        <v>20004 3310 C100 2000000</v>
      </c>
      <c r="D7" s="269">
        <f>+D8</f>
        <v>1406002.5</v>
      </c>
      <c r="E7" s="269">
        <f t="shared" ref="E7:K9" si="1">+E8</f>
        <v>0</v>
      </c>
      <c r="F7" s="269">
        <f t="shared" si="1"/>
        <v>0</v>
      </c>
      <c r="G7" s="269"/>
      <c r="H7" s="269">
        <f t="shared" si="1"/>
        <v>0</v>
      </c>
      <c r="I7" s="269">
        <f t="shared" si="1"/>
        <v>0</v>
      </c>
      <c r="J7" s="269">
        <f t="shared" si="1"/>
        <v>1406002.5</v>
      </c>
      <c r="K7" s="269">
        <f t="shared" si="1"/>
        <v>0</v>
      </c>
    </row>
    <row r="8" spans="1:11" ht="42" customHeight="1" x14ac:dyDescent="0.25">
      <c r="A8" s="270">
        <v>1.1000000000000001</v>
      </c>
      <c r="B8" s="357" t="str">
        <f>+'[1]ดำเนินงานครุภัณฑ์ 310061ยั่งยืน'!E8</f>
        <v>กิจกรรมพัฒนาระบบนิเวศทางด้านดิจิทัลเพื่อการเรียนรู้ขั้นพื้นฐาน</v>
      </c>
      <c r="C8" s="271" t="str">
        <f>+'[1]ดำเนินงานครุภัณฑ์ 310061ยั่งยืน'!D8</f>
        <v xml:space="preserve">20004 68 00131 00000             </v>
      </c>
      <c r="D8" s="272">
        <f>+D9</f>
        <v>1406002.5</v>
      </c>
      <c r="E8" s="272">
        <f t="shared" si="1"/>
        <v>0</v>
      </c>
      <c r="F8" s="272">
        <f t="shared" si="1"/>
        <v>0</v>
      </c>
      <c r="G8" s="272">
        <f t="shared" si="1"/>
        <v>0</v>
      </c>
      <c r="H8" s="272">
        <f t="shared" si="1"/>
        <v>0</v>
      </c>
      <c r="I8" s="272">
        <f t="shared" si="1"/>
        <v>0</v>
      </c>
      <c r="J8" s="272">
        <f t="shared" si="1"/>
        <v>1406002.5</v>
      </c>
      <c r="K8" s="272">
        <f t="shared" si="1"/>
        <v>0</v>
      </c>
    </row>
    <row r="9" spans="1:11" ht="37.200000000000003" customHeight="1" x14ac:dyDescent="0.25">
      <c r="A9" s="273"/>
      <c r="B9" s="1033" t="str">
        <f>+'[1]ดำเนินงานครุภัณฑ์ 310061ยั่งยืน'!E115</f>
        <v xml:space="preserve"> งบดำเนินงาน (รายจ่ายลงทุน) 6811220</v>
      </c>
      <c r="C9" s="274" t="str">
        <f>+'[1]ดำเนินงานครุภัณฑ์ 310061ยั่งยืน'!D115</f>
        <v>6811220</v>
      </c>
      <c r="D9" s="275">
        <f>+D10</f>
        <v>1406002.5</v>
      </c>
      <c r="E9" s="275">
        <f t="shared" si="1"/>
        <v>0</v>
      </c>
      <c r="F9" s="275">
        <f t="shared" si="1"/>
        <v>0</v>
      </c>
      <c r="G9" s="275"/>
      <c r="H9" s="275">
        <f t="shared" si="1"/>
        <v>0</v>
      </c>
      <c r="I9" s="275">
        <f t="shared" si="1"/>
        <v>0</v>
      </c>
      <c r="J9" s="275">
        <f t="shared" si="1"/>
        <v>1406002.5</v>
      </c>
      <c r="K9" s="275">
        <f t="shared" si="1"/>
        <v>0</v>
      </c>
    </row>
    <row r="10" spans="1:11" ht="21" customHeight="1" x14ac:dyDescent="0.25">
      <c r="A10" s="276" t="s">
        <v>35</v>
      </c>
      <c r="B10" s="1034" t="str">
        <f>+'[1]ดำเนินงานครุภัณฑ์ 310061ยั่งยืน'!E116</f>
        <v xml:space="preserve">ค่าใช้จ่ายในการดำเนินการเช่าใช้อุปกรณ์การเรียนการสอนสำหรับครูและนักเรียน ภายใต้โครงการส่งเสริมการเรียนรู้ขั้นพื้นฐานทุกที่ทุกเวลา  ประจำปีงบประมาณ พ.ศ. 2568 </v>
      </c>
      <c r="C10" s="277" t="str">
        <f>+'[1]ดำเนินงานครุภัณฑ์ 310061ยั่งยืน'!D116</f>
        <v>ศธ 04002/ว41897 ลว.1 ส.ค. 68 โอนครั้งที่ 802</v>
      </c>
      <c r="D10" s="278">
        <f>SUM(D11:D13)</f>
        <v>1406002.5</v>
      </c>
      <c r="E10" s="278">
        <f t="shared" ref="E10:J10" si="2">SUM(E11:E13)</f>
        <v>0</v>
      </c>
      <c r="F10" s="278">
        <f t="shared" si="2"/>
        <v>0</v>
      </c>
      <c r="G10" s="278"/>
      <c r="H10" s="278">
        <f t="shared" si="2"/>
        <v>0</v>
      </c>
      <c r="I10" s="278">
        <f t="shared" si="2"/>
        <v>0</v>
      </c>
      <c r="J10" s="278">
        <f t="shared" si="2"/>
        <v>1406002.5</v>
      </c>
      <c r="K10" s="278">
        <f t="shared" ref="K10" si="3">SUM(K11:K12)</f>
        <v>0</v>
      </c>
    </row>
    <row r="11" spans="1:11" ht="21" customHeight="1" x14ac:dyDescent="0.25">
      <c r="A11" s="279" t="s">
        <v>57</v>
      </c>
      <c r="B11" s="1035" t="str">
        <f>+'[1]ดำเนินงานครุภัณฑ์ 310061ยั่งยืน'!E117</f>
        <v>PO4100722499</v>
      </c>
      <c r="C11" s="280" t="s">
        <v>213</v>
      </c>
      <c r="D11" s="281">
        <f>+'[1]ดำเนินงานครุภัณฑ์ 310061ยั่งยืน'!F125</f>
        <v>1406002.5</v>
      </c>
      <c r="E11" s="281">
        <f>+'[1]ดำเนินงานครุภัณฑ์ 310061ยั่งยืน'!G125</f>
        <v>0</v>
      </c>
      <c r="F11" s="281">
        <f>+'[1]ดำเนินงานครุภัณฑ์ 310061ยั่งยืน'!H125</f>
        <v>0</v>
      </c>
      <c r="G11" s="281">
        <f>+'[1]ดำเนินงานครุภัณฑ์ 310061ยั่งยืน'!I125</f>
        <v>0</v>
      </c>
      <c r="H11" s="281">
        <f>+'[1]ดำเนินงานครุภัณฑ์ 310061ยั่งยืน'!J125</f>
        <v>0</v>
      </c>
      <c r="I11" s="281">
        <f>+'[1]ดำเนินงานครุภัณฑ์ 310061ยั่งยืน'!K125</f>
        <v>0</v>
      </c>
      <c r="J11" s="281">
        <f>+'[1]ดำเนินงานครุภัณฑ์ 310061ยั่งยืน'!L125</f>
        <v>1406002.5</v>
      </c>
      <c r="K11" s="281">
        <f>+D11-E11-F11-G11-H11-I11-J11</f>
        <v>0</v>
      </c>
    </row>
    <row r="12" spans="1:11" ht="21" hidden="1" customHeight="1" x14ac:dyDescent="0.25">
      <c r="A12" s="279" t="s">
        <v>58</v>
      </c>
      <c r="B12" s="1035"/>
      <c r="C12" s="282"/>
      <c r="D12" s="281">
        <f>+'[1]ดำเนินงานครุภัณฑ์ 310061ยั่งยืน'!F16</f>
        <v>0</v>
      </c>
      <c r="E12" s="281">
        <f>+'[1]ดำเนินงานครุภัณฑ์ 310061ยั่งยืน'!G16</f>
        <v>0</v>
      </c>
      <c r="F12" s="281">
        <f>+'[1]ดำเนินงานครุภัณฑ์ 310061ยั่งยืน'!H16</f>
        <v>0</v>
      </c>
      <c r="G12" s="281">
        <f>+'[1]ดำเนินงานครุภัณฑ์ 310061ยั่งยืน'!I16</f>
        <v>0</v>
      </c>
      <c r="H12" s="281">
        <f>+'[1]ดำเนินงานครุภัณฑ์ 310061ยั่งยืน'!J16</f>
        <v>0</v>
      </c>
      <c r="I12" s="281">
        <f>+'[1]ดำเนินงานครุภัณฑ์ 310061ยั่งยืน'!K16</f>
        <v>0</v>
      </c>
      <c r="J12" s="281">
        <f>+'[1]ดำเนินงานครุภัณฑ์ 310061ยั่งยืน'!L16</f>
        <v>0</v>
      </c>
      <c r="K12" s="281">
        <f>+D12-E12-F12-G12-H12-I12-J12</f>
        <v>0</v>
      </c>
    </row>
    <row r="13" spans="1:11" ht="21" hidden="1" customHeight="1" x14ac:dyDescent="0.25">
      <c r="A13" s="279" t="s">
        <v>59</v>
      </c>
      <c r="B13" s="1035"/>
      <c r="C13" s="282"/>
      <c r="D13" s="281">
        <f>+'[1]ดำเนินงานครุภัณฑ์ 310061ยั่งยืน'!F21</f>
        <v>0</v>
      </c>
      <c r="E13" s="281">
        <f>+'[1]ดำเนินงานครุภัณฑ์ 310061ยั่งยืน'!G21</f>
        <v>0</v>
      </c>
      <c r="F13" s="281">
        <f>+'[1]ดำเนินงานครุภัณฑ์ 310061ยั่งยืน'!H21</f>
        <v>0</v>
      </c>
      <c r="G13" s="281"/>
      <c r="H13" s="281">
        <f>+'[1]ดำเนินงานครุภัณฑ์ 310061ยั่งยืน'!I21</f>
        <v>0</v>
      </c>
      <c r="I13" s="281">
        <f>+'[1]ดำเนินงานครุภัณฑ์ 310061ยั่งยืน'!J21</f>
        <v>0</v>
      </c>
      <c r="J13" s="281">
        <f>+'[1]ดำเนินงานครุภัณฑ์ 310061ยั่งยืน'!K21</f>
        <v>0</v>
      </c>
      <c r="K13" s="281"/>
    </row>
    <row r="14" spans="1:11" ht="21" hidden="1" customHeight="1" x14ac:dyDescent="0.25">
      <c r="A14" s="267">
        <v>2</v>
      </c>
      <c r="B14" s="1036" t="str">
        <f>+'[1]ดำเนินงานครุภัณฑ์ 310061ยั่งยืน'!E126</f>
        <v>โครงการโรงเรียนคุณภาพประจำตำบล</v>
      </c>
      <c r="C14" s="268" t="str">
        <f>+'[1]ดำเนินงานครุภัณฑ์ 310061ยั่งยืน'!D126</f>
        <v>20004 3100B600</v>
      </c>
      <c r="D14" s="269">
        <f>+D15</f>
        <v>0</v>
      </c>
      <c r="E14" s="269">
        <f t="shared" ref="E14:K14" si="4">+E15</f>
        <v>0</v>
      </c>
      <c r="F14" s="269">
        <f t="shared" si="4"/>
        <v>0</v>
      </c>
      <c r="G14" s="269"/>
      <c r="H14" s="269">
        <f t="shared" si="4"/>
        <v>0</v>
      </c>
      <c r="I14" s="269">
        <f t="shared" si="4"/>
        <v>0</v>
      </c>
      <c r="J14" s="269">
        <f t="shared" si="4"/>
        <v>0</v>
      </c>
      <c r="K14" s="269">
        <f t="shared" si="4"/>
        <v>0</v>
      </c>
    </row>
    <row r="15" spans="1:11" ht="21" hidden="1" customHeight="1" x14ac:dyDescent="0.25">
      <c r="A15" s="270">
        <v>2.1</v>
      </c>
      <c r="B15" s="357" t="str">
        <f>+'[1]ดำเนินงานครุภัณฑ์ 310061ยั่งยืน'!E127</f>
        <v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v>
      </c>
      <c r="C15" s="271" t="str">
        <f>+'[1]ดำเนินงานครุภัณฑ์ 310061ยั่งยืน'!D127</f>
        <v>20004 67000 7700000</v>
      </c>
      <c r="D15" s="272">
        <f>+D16+D36</f>
        <v>0</v>
      </c>
      <c r="E15" s="272">
        <f>+E16+E36</f>
        <v>0</v>
      </c>
      <c r="F15" s="272">
        <f>+F16+F36</f>
        <v>0</v>
      </c>
      <c r="G15" s="272"/>
      <c r="H15" s="272">
        <f>+H16+H36</f>
        <v>0</v>
      </c>
      <c r="I15" s="272">
        <f>+I16+I36</f>
        <v>0</v>
      </c>
      <c r="J15" s="272">
        <f>+J16+J36</f>
        <v>0</v>
      </c>
      <c r="K15" s="272">
        <f>+K16+K36</f>
        <v>0</v>
      </c>
    </row>
    <row r="16" spans="1:11" ht="21" hidden="1" customHeight="1" x14ac:dyDescent="0.25">
      <c r="A16" s="273"/>
      <c r="B16" s="1033" t="str">
        <f>+'[1]ดำเนินงานครุภัณฑ์ 310061ยั่งยืน'!E128</f>
        <v>งบลงทุน ค่าสิ่งก่อสร้าง 6711320</v>
      </c>
      <c r="C16" s="274"/>
      <c r="D16" s="275">
        <f>+D17+D22+D25</f>
        <v>0</v>
      </c>
      <c r="E16" s="275">
        <f t="shared" ref="E16:K16" si="5">+E17+E22+E25</f>
        <v>0</v>
      </c>
      <c r="F16" s="275">
        <f t="shared" si="5"/>
        <v>0</v>
      </c>
      <c r="G16" s="275">
        <f t="shared" si="5"/>
        <v>0</v>
      </c>
      <c r="H16" s="275">
        <f t="shared" si="5"/>
        <v>0</v>
      </c>
      <c r="I16" s="275">
        <f t="shared" si="5"/>
        <v>0</v>
      </c>
      <c r="J16" s="275">
        <f t="shared" si="5"/>
        <v>0</v>
      </c>
      <c r="K16" s="275">
        <f t="shared" si="5"/>
        <v>0</v>
      </c>
    </row>
    <row r="17" spans="1:11" ht="21" hidden="1" customHeight="1" x14ac:dyDescent="0.25">
      <c r="A17" s="283" t="s">
        <v>30</v>
      </c>
      <c r="B17" s="1037" t="str">
        <f>+'[1]ดำเนินงานครุภัณฑ์ 310061ยั่งยืน'!E129</f>
        <v>ปรับปรุงซ่อมแซมอาคารเรียนอาคารประกอบและสิ่งก่อสร้างอื่น</v>
      </c>
      <c r="C17" s="284" t="str">
        <f>+'[1]ดำเนินงานครุภัณฑ์ 310061ยั่งยืน'!D129</f>
        <v>ศธ04002/ว1787 ลว.7 พค 67 โอนครั้งที่ 5</v>
      </c>
      <c r="D17" s="9">
        <f>SUM(D18:D21)</f>
        <v>0</v>
      </c>
      <c r="E17" s="9">
        <f t="shared" ref="E17:J17" si="6">SUM(E18:E21)</f>
        <v>0</v>
      </c>
      <c r="F17" s="9">
        <f t="shared" si="6"/>
        <v>0</v>
      </c>
      <c r="G17" s="9">
        <f t="shared" si="6"/>
        <v>0</v>
      </c>
      <c r="H17" s="9">
        <f t="shared" si="6"/>
        <v>0</v>
      </c>
      <c r="I17" s="9">
        <f t="shared" si="6"/>
        <v>0</v>
      </c>
      <c r="J17" s="9">
        <f t="shared" si="6"/>
        <v>0</v>
      </c>
      <c r="K17" s="9">
        <f>SUM(K18:K21)</f>
        <v>0</v>
      </c>
    </row>
    <row r="18" spans="1:11" ht="21" hidden="1" customHeight="1" x14ac:dyDescent="0.25">
      <c r="A18" s="285" t="s">
        <v>57</v>
      </c>
      <c r="B18" s="286" t="str">
        <f>+'[1]ดำเนินงานครุภัณฑ์ 310061ยั่งยืน'!E130</f>
        <v>วัดมงคลรัตน์</v>
      </c>
      <c r="C18" s="287" t="str">
        <f>+'[1]ดำเนินงานครุภัณฑ์ 310061ยั่งยืน'!D130</f>
        <v>200043100B6003211500</v>
      </c>
      <c r="D18" s="288">
        <f>+'[1]ดำเนินงานครุภัณฑ์ 310061ยั่งยืน'!F134</f>
        <v>0</v>
      </c>
      <c r="E18" s="288">
        <f>+'[1]ดำเนินงานครุภัณฑ์ 310061ยั่งยืน'!G134</f>
        <v>0</v>
      </c>
      <c r="F18" s="288">
        <f>+'[1]ดำเนินงานครุภัณฑ์ 310061ยั่งยืน'!H134</f>
        <v>0</v>
      </c>
      <c r="G18" s="288">
        <f>+'[1]ดำเนินงานครุภัณฑ์ 310061ยั่งยืน'!I134</f>
        <v>0</v>
      </c>
      <c r="H18" s="288">
        <f>+'[1]ดำเนินงานครุภัณฑ์ 310061ยั่งยืน'!J134</f>
        <v>0</v>
      </c>
      <c r="I18" s="288">
        <f>+'[1]ดำเนินงานครุภัณฑ์ 310061ยั่งยืน'!K134</f>
        <v>0</v>
      </c>
      <c r="J18" s="288">
        <f>+'[1]ดำเนินงานครุภัณฑ์ 310061ยั่งยืน'!L134</f>
        <v>0</v>
      </c>
      <c r="K18" s="288">
        <f>+D18-E18-F18-G18-H18-I18-J18</f>
        <v>0</v>
      </c>
    </row>
    <row r="19" spans="1:11" ht="21" hidden="1" customHeight="1" x14ac:dyDescent="0.25">
      <c r="A19" s="285"/>
      <c r="B19" s="286"/>
      <c r="C19" s="289">
        <f>+'[1]ดำเนินงานครุภัณฑ์ 310061ยั่งยืน'!C130</f>
        <v>4100408104</v>
      </c>
      <c r="D19" s="288"/>
      <c r="E19" s="288"/>
      <c r="F19" s="288"/>
      <c r="G19" s="288"/>
      <c r="H19" s="288"/>
      <c r="I19" s="288"/>
      <c r="J19" s="288"/>
      <c r="K19" s="288"/>
    </row>
    <row r="20" spans="1:11" ht="42" hidden="1" customHeight="1" x14ac:dyDescent="0.25">
      <c r="A20" s="285" t="s">
        <v>58</v>
      </c>
      <c r="B20" s="286" t="str">
        <f>+'[1]ดำเนินงานครุภัณฑ์ 310061ยั่งยืน'!E135</f>
        <v>วัดสุวรรณ</v>
      </c>
      <c r="C20" s="287" t="str">
        <f>+'[1]ดำเนินงานครุภัณฑ์ 310061ยั่งยืน'!D135</f>
        <v>200043100B6003211501</v>
      </c>
      <c r="D20" s="288">
        <f>+'[1]ดำเนินงานครุภัณฑ์ 310061ยั่งยืน'!F139</f>
        <v>0</v>
      </c>
      <c r="E20" s="288">
        <f>+'[1]ดำเนินงานครุภัณฑ์ 310061ยั่งยืน'!G139</f>
        <v>0</v>
      </c>
      <c r="F20" s="288">
        <f>+'[1]ดำเนินงานครุภัณฑ์ 310061ยั่งยืน'!H139</f>
        <v>0</v>
      </c>
      <c r="G20" s="288">
        <f>+'[1]ดำเนินงานครุภัณฑ์ 310061ยั่งยืน'!I139</f>
        <v>0</v>
      </c>
      <c r="H20" s="288">
        <f>+'[1]ดำเนินงานครุภัณฑ์ 310061ยั่งยืน'!J139</f>
        <v>0</v>
      </c>
      <c r="I20" s="288">
        <f>+'[1]ดำเนินงานครุภัณฑ์ 310061ยั่งยืน'!K139</f>
        <v>0</v>
      </c>
      <c r="J20" s="288">
        <f>+'[1]ดำเนินงานครุภัณฑ์ 310061ยั่งยืน'!L139</f>
        <v>0</v>
      </c>
      <c r="K20" s="288">
        <f>+D20-E20-F20-G20-H20-I20-J20</f>
        <v>0</v>
      </c>
    </row>
    <row r="21" spans="1:11" ht="21" hidden="1" customHeight="1" x14ac:dyDescent="0.25">
      <c r="A21" s="279"/>
      <c r="B21" s="286"/>
      <c r="C21" s="289">
        <f>+'[1]ดำเนินงานครุภัณฑ์ 310061ยั่งยืน'!C135</f>
        <v>4100409854</v>
      </c>
      <c r="D21" s="288"/>
      <c r="E21" s="288"/>
      <c r="F21" s="288"/>
      <c r="G21" s="288"/>
      <c r="H21" s="288"/>
      <c r="I21" s="288"/>
      <c r="J21" s="288"/>
      <c r="K21" s="288"/>
    </row>
    <row r="22" spans="1:11" ht="21" hidden="1" customHeight="1" x14ac:dyDescent="0.25">
      <c r="A22" s="283" t="s">
        <v>31</v>
      </c>
      <c r="B22" s="1037" t="str">
        <f>+'[1]ดำเนินงานครุภัณฑ์ 310061ยั่งยืน'!E140</f>
        <v xml:space="preserve">ค่าก่อสร้าง ปรับปรุงซ่อมแซมอาคารเรียนอาคารประกอบและสิ่งก่อสร้างอื่นที่ชำรุดทรุดโทรม และที่ประสบอุบัติภัย   </v>
      </c>
      <c r="C22" s="387" t="str">
        <f>+'[1]ดำเนินงานครุภัณฑ์ 310061ยั่งยืน'!D140</f>
        <v>ศธ04002/ว   ลว.27 กย 67 โอนครั้งที่ 450</v>
      </c>
      <c r="D22" s="9">
        <f>+D23</f>
        <v>0</v>
      </c>
      <c r="E22" s="9">
        <f t="shared" ref="E22:K22" si="7">+E23</f>
        <v>0</v>
      </c>
      <c r="F22" s="9">
        <f t="shared" si="7"/>
        <v>0</v>
      </c>
      <c r="G22" s="9"/>
      <c r="H22" s="9">
        <f t="shared" si="7"/>
        <v>0</v>
      </c>
      <c r="I22" s="9">
        <f t="shared" si="7"/>
        <v>0</v>
      </c>
      <c r="J22" s="9">
        <f t="shared" si="7"/>
        <v>0</v>
      </c>
      <c r="K22" s="9">
        <f t="shared" si="7"/>
        <v>0</v>
      </c>
    </row>
    <row r="23" spans="1:11" ht="21" hidden="1" customHeight="1" x14ac:dyDescent="0.25">
      <c r="A23" s="285" t="s">
        <v>57</v>
      </c>
      <c r="B23" s="286" t="str">
        <f>+'[1]ดำเนินงานครุภัณฑ์ 310061ยั่งยืน'!E141</f>
        <v>วัดราษฎรบำรุง</v>
      </c>
      <c r="C23" s="287" t="str">
        <f>+'[1]ดำเนินงานครุภัณฑ์ 310061ยั่งยืน'!D141</f>
        <v xml:space="preserve">20004 3100B600 321ZZZZ                               </v>
      </c>
      <c r="D23" s="288">
        <f>+'[1]ดำเนินงานครุภัณฑ์ 310061ยั่งยืน'!F145</f>
        <v>0</v>
      </c>
      <c r="E23" s="288">
        <f>+'[1]ดำเนินงานครุภัณฑ์ 310061ยั่งยืน'!G145</f>
        <v>0</v>
      </c>
      <c r="F23" s="288">
        <f>+'[1]ดำเนินงานครุภัณฑ์ 310061ยั่งยืน'!H145</f>
        <v>0</v>
      </c>
      <c r="G23" s="288">
        <f>+'[1]ดำเนินงานครุภัณฑ์ 310061ยั่งยืน'!I145</f>
        <v>0</v>
      </c>
      <c r="H23" s="288">
        <f>+'[1]ดำเนินงานครุภัณฑ์ 310061ยั่งยืน'!J145</f>
        <v>0</v>
      </c>
      <c r="I23" s="288">
        <f>+'[1]ดำเนินงานครุภัณฑ์ 310061ยั่งยืน'!K145</f>
        <v>0</v>
      </c>
      <c r="J23" s="288">
        <f>+'[1]ดำเนินงานครุภัณฑ์ 310061ยั่งยืน'!L145</f>
        <v>0</v>
      </c>
      <c r="K23" s="288">
        <f>+D23-E23-F23-G23-H23-I23-J23</f>
        <v>0</v>
      </c>
    </row>
    <row r="24" spans="1:11" ht="15.75" hidden="1" customHeight="1" x14ac:dyDescent="0.25">
      <c r="A24" s="285"/>
      <c r="B24" s="286"/>
      <c r="C24" s="289">
        <f>+'[1]ดำเนินงานครุภัณฑ์ 310061ยั่งยืน'!C141</f>
        <v>4100306259</v>
      </c>
      <c r="D24" s="288"/>
      <c r="E24" s="288"/>
      <c r="F24" s="288"/>
      <c r="G24" s="288"/>
      <c r="H24" s="288"/>
      <c r="I24" s="288"/>
      <c r="J24" s="288"/>
      <c r="K24" s="288"/>
    </row>
    <row r="25" spans="1:11" ht="21" hidden="1" customHeight="1" x14ac:dyDescent="0.25">
      <c r="A25" s="402" t="s">
        <v>32</v>
      </c>
      <c r="B25" s="1038" t="str">
        <f>+'[1]ดำเนินงานครุภัณฑ์ 310061ยั่งยืน'!E146</f>
        <v xml:space="preserve">อาคารเรียนอนุบาล ขนาด 2 ห้องเรียน </v>
      </c>
      <c r="C25" s="290" t="str">
        <f>+'[1]ดำเนินงานครุภัณฑ์ 310061ยั่งยืน'!D146</f>
        <v>ศธ 04002/ว1787 ลว.7 พค 67 โอนครั้งที่ 5</v>
      </c>
      <c r="D25" s="269">
        <f>+D26</f>
        <v>0</v>
      </c>
      <c r="E25" s="269">
        <f t="shared" ref="E25:K25" si="8">+E26</f>
        <v>0</v>
      </c>
      <c r="F25" s="269">
        <f t="shared" si="8"/>
        <v>0</v>
      </c>
      <c r="G25" s="269"/>
      <c r="H25" s="269">
        <f t="shared" si="8"/>
        <v>0</v>
      </c>
      <c r="I25" s="269">
        <f t="shared" si="8"/>
        <v>0</v>
      </c>
      <c r="J25" s="269">
        <f t="shared" si="8"/>
        <v>0</v>
      </c>
      <c r="K25" s="269">
        <f t="shared" si="8"/>
        <v>0</v>
      </c>
    </row>
    <row r="26" spans="1:11" ht="21" hidden="1" customHeight="1" x14ac:dyDescent="0.25">
      <c r="A26" s="285" t="s">
        <v>57</v>
      </c>
      <c r="B26" s="286" t="str">
        <f>+'[1]ดำเนินงานครุภัณฑ์ 310061ยั่งยืน'!E147</f>
        <v>โรงเรียนนิกรราษฎร์บํารุงวิทย์</v>
      </c>
      <c r="C26" s="287" t="str">
        <f>+'[1]ดำเนินงานครุภัณฑ์ 310061ยั่งยืน'!D147</f>
        <v>200043100B6003211498</v>
      </c>
      <c r="D26" s="288">
        <f>+'[1]ดำเนินงานครุภัณฑ์ 310061ยั่งยืน'!F171</f>
        <v>0</v>
      </c>
      <c r="E26" s="288">
        <f>+'[1]ดำเนินงานครุภัณฑ์ 310061ยั่งยืน'!G171</f>
        <v>0</v>
      </c>
      <c r="F26" s="288">
        <f>+'[1]ดำเนินงานครุภัณฑ์ 310061ยั่งยืน'!H171</f>
        <v>0</v>
      </c>
      <c r="G26" s="288">
        <f>+'[1]ดำเนินงานครุภัณฑ์ 310061ยั่งยืน'!I171</f>
        <v>0</v>
      </c>
      <c r="H26" s="288">
        <f>+'[1]ดำเนินงานครุภัณฑ์ 310061ยั่งยืน'!J171</f>
        <v>0</v>
      </c>
      <c r="I26" s="288">
        <f>+'[1]ดำเนินงานครุภัณฑ์ 310061ยั่งยืน'!K171</f>
        <v>0</v>
      </c>
      <c r="J26" s="288">
        <f>+'[1]ดำเนินงานครุภัณฑ์ 310061ยั่งยืน'!L171</f>
        <v>0</v>
      </c>
      <c r="K26" s="288">
        <f>+D26-E26-F26-G26-H26-I26-J26</f>
        <v>0</v>
      </c>
    </row>
    <row r="27" spans="1:11" ht="21" hidden="1" customHeight="1" x14ac:dyDescent="0.25">
      <c r="A27" s="285"/>
      <c r="B27" s="286"/>
      <c r="C27" s="289">
        <f>+'[1]ดำเนินงานครุภัณฑ์ 310061ยั่งยืน'!C147</f>
        <v>4100432393</v>
      </c>
      <c r="D27" s="288"/>
      <c r="E27" s="288"/>
      <c r="F27" s="288"/>
      <c r="G27" s="288"/>
      <c r="H27" s="288"/>
      <c r="I27" s="288"/>
      <c r="J27" s="288"/>
      <c r="K27" s="288"/>
    </row>
    <row r="28" spans="1:11" ht="15" hidden="1" customHeight="1" x14ac:dyDescent="0.25">
      <c r="A28" s="273"/>
      <c r="B28" s="1033" t="s">
        <v>162</v>
      </c>
      <c r="C28" s="291">
        <f>+'[1]ดำเนินงานครุภัณฑ์ 310061ยั่งยืน'!D23</f>
        <v>0</v>
      </c>
      <c r="D28" s="275">
        <f>+D31+D33+D35</f>
        <v>0</v>
      </c>
      <c r="E28" s="275">
        <f t="shared" ref="E28:K28" si="9">+E31+E33+E35</f>
        <v>0</v>
      </c>
      <c r="F28" s="275">
        <f t="shared" si="9"/>
        <v>0</v>
      </c>
      <c r="G28" s="275"/>
      <c r="H28" s="275">
        <f t="shared" si="9"/>
        <v>0</v>
      </c>
      <c r="I28" s="275">
        <f t="shared" si="9"/>
        <v>0</v>
      </c>
      <c r="J28" s="275">
        <f t="shared" si="9"/>
        <v>0</v>
      </c>
      <c r="K28" s="275">
        <f t="shared" si="9"/>
        <v>0</v>
      </c>
    </row>
    <row r="29" spans="1:11" ht="15" hidden="1" customHeight="1" x14ac:dyDescent="0.25">
      <c r="A29" s="267">
        <f>+'[1]งบกัน67 350002'!A36</f>
        <v>0</v>
      </c>
      <c r="B29" s="292" t="str">
        <f>+'[1]ดำเนินงานครุภัณฑ์ 310061ยั่งยืน'!E22</f>
        <v>งบลงทุน ค่าครุภัณฑ์ 6611310</v>
      </c>
      <c r="C29" s="293">
        <f>+'[1]ดำเนินงานครุภัณฑ์ 310061ยั่งยืน'!C22</f>
        <v>0</v>
      </c>
      <c r="D29" s="269">
        <f>+D30</f>
        <v>0</v>
      </c>
      <c r="E29" s="269">
        <f t="shared" ref="E29:K31" si="10">+E30</f>
        <v>0</v>
      </c>
      <c r="F29" s="269">
        <f t="shared" si="10"/>
        <v>0</v>
      </c>
      <c r="G29" s="269"/>
      <c r="H29" s="269">
        <f t="shared" si="10"/>
        <v>0</v>
      </c>
      <c r="I29" s="269">
        <f t="shared" si="10"/>
        <v>0</v>
      </c>
      <c r="J29" s="269">
        <f t="shared" si="10"/>
        <v>0</v>
      </c>
      <c r="K29" s="269">
        <f t="shared" si="10"/>
        <v>0</v>
      </c>
    </row>
    <row r="30" spans="1:11" ht="15" hidden="1" customHeight="1" x14ac:dyDescent="0.25">
      <c r="A30" s="279">
        <f>+'[1]ดำเนินงานครุภัณฑ์ 310061ยั่งยืน'!A23</f>
        <v>0</v>
      </c>
      <c r="B30" s="286" t="str">
        <f>+'[1]ดำเนินงานครุภัณฑ์ 310061ยั่งยืน'!E23</f>
        <v>ครุภัณฑ์สำนักงาน 120601</v>
      </c>
      <c r="C30" s="26" t="str">
        <f>+'[1]ดำเนินงานครุภัณฑ์ 310061ยั่งยืน'!D22</f>
        <v>6611310</v>
      </c>
      <c r="D30" s="288">
        <f>+'[1]ดำเนินงานครุภัณฑ์ 310061ยั่งยืน'!F27</f>
        <v>0</v>
      </c>
      <c r="E30" s="288">
        <f>+'[1]ดำเนินงานครุภัณฑ์ 310061ยั่งยืน'!G27</f>
        <v>0</v>
      </c>
      <c r="F30" s="288">
        <f>+'[1]ดำเนินงานครุภัณฑ์ 310061ยั่งยืน'!H27</f>
        <v>0</v>
      </c>
      <c r="G30" s="288"/>
      <c r="H30" s="288">
        <f>+'[1]ดำเนินงานครุภัณฑ์ 310061ยั่งยืน'!I27</f>
        <v>0</v>
      </c>
      <c r="I30" s="288">
        <f>+'[1]ดำเนินงานครุภัณฑ์ 310061ยั่งยืน'!J27</f>
        <v>0</v>
      </c>
      <c r="J30" s="288">
        <f>+'[1]ดำเนินงานครุภัณฑ์ 310061ยั่งยืน'!K27</f>
        <v>0</v>
      </c>
      <c r="K30" s="288">
        <f>+'[1]ดำเนินงานครุภัณฑ์ 310061ยั่งยืน'!L27</f>
        <v>0</v>
      </c>
    </row>
    <row r="31" spans="1:11" ht="15" hidden="1" customHeight="1" x14ac:dyDescent="0.25">
      <c r="A31" s="267" t="str">
        <f>+'[1]งบกัน67 350002'!A38</f>
        <v>1.1.1</v>
      </c>
      <c r="B31" s="292" t="str">
        <f>+'[1]ดำเนินงานครุภัณฑ์ 310061ยั่งยืน'!E24</f>
        <v xml:space="preserve">เครื่องปรับอากาศแบบตั้งพื้นหรือแขวน (ระบบ INVERTER) ขนาด 20,000 บีทียู       </v>
      </c>
      <c r="C31" s="293" t="str">
        <f>+'[1]ดำเนินงานครุภัณฑ์ 310061ยั่งยืน'!C24</f>
        <v>โอนเปลี่ยนแปลงครั้งที่ 1/66 บท.กลุ่มนโยบายและแผน  ที่ ศธ 04087/1957 ลว. 28 กย 66</v>
      </c>
      <c r="D31" s="269">
        <f>+D32</f>
        <v>0</v>
      </c>
      <c r="E31" s="269">
        <f t="shared" si="10"/>
        <v>0</v>
      </c>
      <c r="F31" s="269">
        <f t="shared" si="10"/>
        <v>0</v>
      </c>
      <c r="G31" s="269"/>
      <c r="H31" s="269">
        <f t="shared" si="10"/>
        <v>0</v>
      </c>
      <c r="I31" s="269">
        <f t="shared" si="10"/>
        <v>0</v>
      </c>
      <c r="J31" s="269">
        <f t="shared" si="10"/>
        <v>0</v>
      </c>
      <c r="K31" s="269">
        <f t="shared" si="10"/>
        <v>0</v>
      </c>
    </row>
    <row r="32" spans="1:11" ht="15" hidden="1" customHeight="1" x14ac:dyDescent="0.25">
      <c r="A32" s="279" t="str">
        <f>+'[1]ดำเนินงานครุภัณฑ์ 310061ยั่งยืน'!A25</f>
        <v>1)</v>
      </c>
      <c r="B32" s="286" t="str">
        <f>+'[1]ดำเนินงานครุภัณฑ์ 310061ยั่งยืน'!E25</f>
        <v>สพป.ปท.2</v>
      </c>
      <c r="C32" s="26" t="str">
        <f>+'[1]ดำเนินงานครุภัณฑ์ 310061ยั่งยืน'!D24</f>
        <v>20004 31006100 3110010</v>
      </c>
      <c r="D32" s="288">
        <f>+'[1]ดำเนินงานครุภัณฑ์ 310061ยั่งยืน'!F29</f>
        <v>0</v>
      </c>
      <c r="E32" s="288">
        <f>+'[1]ดำเนินงานครุภัณฑ์ 310061ยั่งยืน'!G29</f>
        <v>0</v>
      </c>
      <c r="F32" s="288">
        <f>+'[1]ดำเนินงานครุภัณฑ์ 310061ยั่งยืน'!H29</f>
        <v>0</v>
      </c>
      <c r="G32" s="288"/>
      <c r="H32" s="288">
        <f>+'[1]ดำเนินงานครุภัณฑ์ 310061ยั่งยืน'!I29</f>
        <v>0</v>
      </c>
      <c r="I32" s="288">
        <f>+'[1]ดำเนินงานครุภัณฑ์ 310061ยั่งยืน'!J29</f>
        <v>0</v>
      </c>
      <c r="J32" s="288">
        <f>+'[1]ดำเนินงานครุภัณฑ์ 310061ยั่งยืน'!K29</f>
        <v>0</v>
      </c>
      <c r="K32" s="288">
        <f>+'[1]ดำเนินงานครุภัณฑ์ 310061ยั่งยืน'!L29</f>
        <v>0</v>
      </c>
    </row>
    <row r="33" spans="1:11" ht="15" hidden="1" customHeight="1" x14ac:dyDescent="0.25">
      <c r="A33" s="267">
        <f>+'[1]ดำเนินงานครุภัณฑ์ 310061ยั่งยืน'!A30</f>
        <v>2</v>
      </c>
      <c r="B33" s="294" t="str">
        <f>+'[1]ดำเนินงานครุภัณฑ์ 310061ยั่งยืน'!E30</f>
        <v xml:space="preserve">เครื่องปรับอากาศแบบติดผนัง (ระบบ INVERTER) ขนาด 18,000 บีทียู       </v>
      </c>
      <c r="C33" s="293" t="str">
        <f>+'[1]ดำเนินงานครุภัณฑ์ 310061ยั่งยืน'!C30</f>
        <v>โอนเปลี่ยนแปลงครั้งที่ 1/66 บท.กลุ่มนโยบายและแผน  ที่ ศธ 04087/1957 ลว. 28 กย 66</v>
      </c>
      <c r="D33" s="269">
        <f>+D34</f>
        <v>0</v>
      </c>
      <c r="E33" s="269">
        <f t="shared" ref="E33:J33" si="11">+E34</f>
        <v>0</v>
      </c>
      <c r="F33" s="269">
        <f t="shared" si="11"/>
        <v>0</v>
      </c>
      <c r="G33" s="269"/>
      <c r="H33" s="269">
        <f t="shared" si="11"/>
        <v>0</v>
      </c>
      <c r="I33" s="269">
        <f t="shared" si="11"/>
        <v>0</v>
      </c>
      <c r="J33" s="269">
        <f t="shared" si="11"/>
        <v>0</v>
      </c>
      <c r="K33" s="269">
        <f>+K34</f>
        <v>0</v>
      </c>
    </row>
    <row r="34" spans="1:11" ht="42" hidden="1" customHeight="1" x14ac:dyDescent="0.25">
      <c r="A34" s="279" t="str">
        <f>+'[1]ดำเนินงานครุภัณฑ์ 310061ยั่งยืน'!A31</f>
        <v>1)</v>
      </c>
      <c r="B34" s="295" t="str">
        <f>+'[1]ดำเนินงานครุภัณฑ์ 310061ยั่งยืน'!E31</f>
        <v>สพป.ปท.2</v>
      </c>
      <c r="C34" s="296" t="str">
        <f>+'[1]ดำเนินงานครุภัณฑ์ 310061ยั่งยืน'!D30</f>
        <v>20005 31006100 3110011</v>
      </c>
      <c r="D34" s="297">
        <f>+'[1]ดำเนินงานครุภัณฑ์ 310061ยั่งยืน'!F34</f>
        <v>0</v>
      </c>
      <c r="E34" s="297">
        <f>+'[1]ดำเนินงานครุภัณฑ์ 310061ยั่งยืน'!G34</f>
        <v>0</v>
      </c>
      <c r="F34" s="297">
        <f>+'[1]ดำเนินงานครุภัณฑ์ 310061ยั่งยืน'!H34</f>
        <v>0</v>
      </c>
      <c r="G34" s="297"/>
      <c r="H34" s="297">
        <f>+'[1]ดำเนินงานครุภัณฑ์ 310061ยั่งยืน'!I34</f>
        <v>0</v>
      </c>
      <c r="I34" s="297">
        <f>+'[1]ดำเนินงานครุภัณฑ์ 310061ยั่งยืน'!J34</f>
        <v>0</v>
      </c>
      <c r="J34" s="297">
        <f>+'[1]ดำเนินงานครุภัณฑ์ 310061ยั่งยืน'!K34</f>
        <v>0</v>
      </c>
      <c r="K34" s="297">
        <f>+'[1]ดำเนินงานครุภัณฑ์ 310061ยั่งยืน'!L34</f>
        <v>0</v>
      </c>
    </row>
    <row r="35" spans="1:11" ht="105" hidden="1" customHeight="1" x14ac:dyDescent="0.25">
      <c r="A35" s="267">
        <f>+'[1]ดำเนินงานครุภัณฑ์ 310061ยั่งยืน'!A35</f>
        <v>3</v>
      </c>
      <c r="B35" s="294" t="str">
        <f>+'[1]ดำเนินงานครุภัณฑ์ 310061ยั่งยืน'!E35</f>
        <v xml:space="preserve">โพเดียม </v>
      </c>
      <c r="C35" s="293" t="str">
        <f>+'[1]ดำเนินงานครุภัณฑ์ 310061ยั่งยืน'!C35</f>
        <v>โอนเปลี่ยนแปลงครั้งที่ 1/66 บท.กลุ่มนโยบายและแผน  ที่ ศธ 04087/1957 ลว. 28 กย 66</v>
      </c>
      <c r="D35" s="269">
        <f>+D36</f>
        <v>0</v>
      </c>
      <c r="E35" s="269">
        <f t="shared" ref="E35:K35" si="12">+E36</f>
        <v>0</v>
      </c>
      <c r="F35" s="269">
        <f t="shared" si="12"/>
        <v>0</v>
      </c>
      <c r="G35" s="269"/>
      <c r="H35" s="269">
        <f t="shared" si="12"/>
        <v>0</v>
      </c>
      <c r="I35" s="269">
        <f t="shared" si="12"/>
        <v>0</v>
      </c>
      <c r="J35" s="269">
        <f t="shared" si="12"/>
        <v>0</v>
      </c>
      <c r="K35" s="269">
        <f t="shared" si="12"/>
        <v>0</v>
      </c>
    </row>
    <row r="36" spans="1:11" ht="42" hidden="1" customHeight="1" x14ac:dyDescent="0.25">
      <c r="A36" s="279" t="str">
        <f>+'[1]ดำเนินงานครุภัณฑ์ 310061ยั่งยืน'!A36</f>
        <v>1)</v>
      </c>
      <c r="B36" s="295" t="str">
        <f>+'[1]ดำเนินงานครุภัณฑ์ 310061ยั่งยืน'!E36</f>
        <v>สพป.ปท.2</v>
      </c>
      <c r="C36" s="296" t="str">
        <f>+'[1]ดำเนินงานครุภัณฑ์ 310061ยั่งยืน'!D35</f>
        <v>20008 31006100 3110014</v>
      </c>
      <c r="D36" s="297">
        <f>+'[1]ดำเนินงานครุภัณฑ์ 310061ยั่งยืน'!F36</f>
        <v>0</v>
      </c>
      <c r="E36" s="297">
        <f>+'[1]ดำเนินงานครุภัณฑ์ 310061ยั่งยืน'!G39</f>
        <v>0</v>
      </c>
      <c r="F36" s="297">
        <f>+'[1]ดำเนินงานครุภัณฑ์ 310061ยั่งยืน'!H39</f>
        <v>0</v>
      </c>
      <c r="G36" s="297">
        <f>+'[1]ดำเนินงานครุภัณฑ์ 310061ยั่งยืน'!I39</f>
        <v>0</v>
      </c>
      <c r="H36" s="297">
        <f>+'[1]ดำเนินงานครุภัณฑ์ 310061ยั่งยืน'!J39</f>
        <v>0</v>
      </c>
      <c r="I36" s="297">
        <f>+'[1]ดำเนินงานครุภัณฑ์ 310061ยั่งยืน'!K39</f>
        <v>0</v>
      </c>
      <c r="J36" s="297">
        <f>+'[1]ดำเนินงานครุภัณฑ์ 310061ยั่งยืน'!L39</f>
        <v>0</v>
      </c>
      <c r="K36" s="297">
        <f>+'[1]ดำเนินงานครุภัณฑ์ 310061ยั่งยืน'!L36</f>
        <v>0</v>
      </c>
    </row>
    <row r="37" spans="1:11" ht="21" hidden="1" customHeight="1" x14ac:dyDescent="0.25">
      <c r="A37" s="273"/>
      <c r="B37" s="1033" t="str">
        <f>+'[1]ดำเนินงานครุภัณฑ์ 310061ยั่งยืน'!E40</f>
        <v>ครุภัณฑ์โฆษณาและเผยแพร่ 120601</v>
      </c>
      <c r="C37" s="291">
        <f>+'[1]ดำเนินงานครุภัณฑ์ 310061ยั่งยืน'!D27</f>
        <v>0</v>
      </c>
      <c r="D37" s="275">
        <f>+D38+D40+D42</f>
        <v>0</v>
      </c>
      <c r="E37" s="275">
        <f t="shared" ref="E37:K37" si="13">+E38+E40+E42</f>
        <v>0</v>
      </c>
      <c r="F37" s="275">
        <f t="shared" si="13"/>
        <v>0</v>
      </c>
      <c r="G37" s="275"/>
      <c r="H37" s="275">
        <f t="shared" si="13"/>
        <v>0</v>
      </c>
      <c r="I37" s="275">
        <f t="shared" si="13"/>
        <v>0</v>
      </c>
      <c r="J37" s="275">
        <f t="shared" si="13"/>
        <v>0</v>
      </c>
      <c r="K37" s="275">
        <f t="shared" si="13"/>
        <v>0</v>
      </c>
    </row>
    <row r="38" spans="1:11" ht="21" hidden="1" customHeight="1" x14ac:dyDescent="0.25">
      <c r="A38" s="267">
        <f>+'[1]ดำเนินงานครุภัณฑ์ 310061ยั่งยืน'!A41</f>
        <v>1</v>
      </c>
      <c r="B38" s="292" t="str">
        <f>+'[1]ดำเนินงานครุภัณฑ์ 310061ยั่งยืน'!E41</f>
        <v xml:space="preserve">โทรทัศน์สีแอล อี ดี (LED TV) แบบ Smart TV ระดับความละเอียดจอภาพ 3840 x 2160 พิกเซล ขนาด 75 นิ้ว </v>
      </c>
      <c r="C38" s="293" t="str">
        <f>+'[1]ดำเนินงานครุภัณฑ์ 310061ยั่งยืน'!C41</f>
        <v>โอนเปลี่ยนแปลงครั้งที่ 1/66 บท.กลุ่มนโยบายและแผน  ที่ ศธ 04087/1957 ลว. 28 กย 66</v>
      </c>
      <c r="D38" s="269">
        <f>+D39</f>
        <v>0</v>
      </c>
      <c r="E38" s="269">
        <f t="shared" ref="E38:K38" si="14">+E39</f>
        <v>0</v>
      </c>
      <c r="F38" s="269">
        <f t="shared" si="14"/>
        <v>0</v>
      </c>
      <c r="G38" s="269"/>
      <c r="H38" s="269">
        <f t="shared" si="14"/>
        <v>0</v>
      </c>
      <c r="I38" s="269">
        <f t="shared" si="14"/>
        <v>0</v>
      </c>
      <c r="J38" s="269">
        <f t="shared" si="14"/>
        <v>0</v>
      </c>
      <c r="K38" s="269">
        <f t="shared" si="14"/>
        <v>0</v>
      </c>
    </row>
    <row r="39" spans="1:11" ht="21" hidden="1" customHeight="1" x14ac:dyDescent="0.25">
      <c r="A39" s="279" t="str">
        <f>+'[1]ดำเนินงานครุภัณฑ์ 310061ยั่งยืน'!A42</f>
        <v>1)</v>
      </c>
      <c r="B39" s="295" t="str">
        <f>+'[1]ดำเนินงานครุภัณฑ์ 310061ยั่งยืน'!E53</f>
        <v>สพป.ปท.2</v>
      </c>
      <c r="C39" s="296" t="str">
        <f>+'[1]ดำเนินงานครุภัณฑ์ 310061ยั่งยืน'!D41</f>
        <v>20007 31006100 3110012</v>
      </c>
      <c r="D39" s="297">
        <f>+'[1]ดำเนินงานครุภัณฑ์ 310061ยั่งยืน'!F46</f>
        <v>0</v>
      </c>
      <c r="E39" s="297">
        <f>+'[1]ดำเนินงานครุภัณฑ์ 310061ยั่งยืน'!G46</f>
        <v>0</v>
      </c>
      <c r="F39" s="297">
        <f>+'[1]ดำเนินงานครุภัณฑ์ 310061ยั่งยืน'!H46</f>
        <v>0</v>
      </c>
      <c r="G39" s="297"/>
      <c r="H39" s="297">
        <f>+'[1]ดำเนินงานครุภัณฑ์ 310061ยั่งยืน'!I46</f>
        <v>0</v>
      </c>
      <c r="I39" s="297">
        <f>+'[1]ดำเนินงานครุภัณฑ์ 310061ยั่งยืน'!J46</f>
        <v>0</v>
      </c>
      <c r="J39" s="297">
        <f>+'[1]ดำเนินงานครุภัณฑ์ 310061ยั่งยืน'!K46</f>
        <v>0</v>
      </c>
      <c r="K39" s="297">
        <f>+'[1]ดำเนินงานครุภัณฑ์ 310061ยั่งยืน'!L46</f>
        <v>0</v>
      </c>
    </row>
    <row r="40" spans="1:11" ht="21" hidden="1" customHeight="1" x14ac:dyDescent="0.25">
      <c r="A40" s="267">
        <f>+'[1]ดำเนินงานครุภัณฑ์ 310061ยั่งยืน'!A47</f>
        <v>2</v>
      </c>
      <c r="B40" s="294" t="str">
        <f>+'[1]ดำเนินงานครุภัณฑ์ 310061ยั่งยืน'!E47</f>
        <v xml:space="preserve">ไมโครโฟนไร้สาย </v>
      </c>
      <c r="C40" s="293" t="str">
        <f>+'[1]ดำเนินงานครุภัณฑ์ 310061ยั่งยืน'!C47</f>
        <v>โอนเปลี่ยนแปลงครั้งที่ 1/66 บท.กลุ่มนโยบายและแผน  ที่ ศธ 04087/1957 ลว. 28 กย 66</v>
      </c>
      <c r="D40" s="269">
        <f>+D41</f>
        <v>0</v>
      </c>
      <c r="E40" s="269">
        <f t="shared" ref="E40:K40" si="15">+E41</f>
        <v>0</v>
      </c>
      <c r="F40" s="269">
        <f t="shared" si="15"/>
        <v>0</v>
      </c>
      <c r="G40" s="269"/>
      <c r="H40" s="269">
        <f t="shared" si="15"/>
        <v>0</v>
      </c>
      <c r="I40" s="269">
        <f t="shared" si="15"/>
        <v>0</v>
      </c>
      <c r="J40" s="269">
        <f t="shared" si="15"/>
        <v>0</v>
      </c>
      <c r="K40" s="269">
        <f t="shared" si="15"/>
        <v>0</v>
      </c>
    </row>
    <row r="41" spans="1:11" ht="21" hidden="1" customHeight="1" x14ac:dyDescent="0.25">
      <c r="A41" s="279" t="str">
        <f>+'[1]ดำเนินงานครุภัณฑ์ 310061ยั่งยืน'!A48</f>
        <v>1)</v>
      </c>
      <c r="B41" s="295" t="str">
        <f>+'[1]ดำเนินงานครุภัณฑ์ 310061ยั่งยืน'!E48</f>
        <v>สพป.ปท.2</v>
      </c>
      <c r="C41" s="296" t="str">
        <f>+'[1]ดำเนินงานครุภัณฑ์ 310061ยั่งยืน'!D47</f>
        <v>20008 31006100 3110013</v>
      </c>
      <c r="D41" s="297">
        <f>+'[1]ดำเนินงานครุภัณฑ์ 310061ยั่งยืน'!F51</f>
        <v>0</v>
      </c>
      <c r="E41" s="297">
        <f>+'[1]ดำเนินงานครุภัณฑ์ 310061ยั่งยืน'!G51</f>
        <v>0</v>
      </c>
      <c r="F41" s="297">
        <f>+'[1]ดำเนินงานครุภัณฑ์ 310061ยั่งยืน'!H51</f>
        <v>0</v>
      </c>
      <c r="G41" s="297"/>
      <c r="H41" s="297">
        <f>+'[1]ดำเนินงานครุภัณฑ์ 310061ยั่งยืน'!I51</f>
        <v>0</v>
      </c>
      <c r="I41" s="297">
        <f>+'[1]ดำเนินงานครุภัณฑ์ 310061ยั่งยืน'!J51</f>
        <v>0</v>
      </c>
      <c r="J41" s="297">
        <f>+'[1]ดำเนินงานครุภัณฑ์ 310061ยั่งยืน'!K51</f>
        <v>0</v>
      </c>
      <c r="K41" s="297">
        <f>+'[1]ดำเนินงานครุภัณฑ์ 310061ยั่งยืน'!L51</f>
        <v>0</v>
      </c>
    </row>
    <row r="42" spans="1:11" ht="21" hidden="1" customHeight="1" x14ac:dyDescent="0.25">
      <c r="A42" s="267">
        <f>+'[1]ดำเนินงานครุภัณฑ์ 310061ยั่งยืน'!A52</f>
        <v>3</v>
      </c>
      <c r="B42" s="294" t="str">
        <f>+'[1]ดำเนินงานครุภัณฑ์ 310061ยั่งยืน'!E52</f>
        <v xml:space="preserve">เครื่องมัลติมีเดีย โปรเจคเตอร์ ระดับ XGA ขนาด 5000 ANSI Lumens  </v>
      </c>
      <c r="C42" s="293" t="str">
        <f>+'[1]ดำเนินงานครุภัณฑ์ 310061ยั่งยืน'!C52</f>
        <v>โอนเปลี่ยนแปลงครั้งที่ 1/66 บท.กลุ่มนโยบายและแผน  ที่ ศธ 04087/1957 ลว. 28 กย 66</v>
      </c>
      <c r="D42" s="269">
        <f>+D43</f>
        <v>0</v>
      </c>
      <c r="E42" s="269">
        <f t="shared" ref="E42:K42" si="16">+E43</f>
        <v>0</v>
      </c>
      <c r="F42" s="269">
        <f t="shared" si="16"/>
        <v>0</v>
      </c>
      <c r="G42" s="269"/>
      <c r="H42" s="269">
        <f t="shared" si="16"/>
        <v>0</v>
      </c>
      <c r="I42" s="269">
        <f t="shared" si="16"/>
        <v>0</v>
      </c>
      <c r="J42" s="269">
        <f t="shared" si="16"/>
        <v>0</v>
      </c>
      <c r="K42" s="269">
        <f t="shared" si="16"/>
        <v>0</v>
      </c>
    </row>
    <row r="43" spans="1:11" ht="21" hidden="1" customHeight="1" x14ac:dyDescent="0.25">
      <c r="A43" s="279" t="str">
        <f>+'[1]ดำเนินงานครุภัณฑ์ 310061ยั่งยืน'!A53</f>
        <v>1)</v>
      </c>
      <c r="B43" s="295" t="str">
        <f>+'[1]ดำเนินงานครุภัณฑ์ 310061ยั่งยืน'!E53</f>
        <v>สพป.ปท.2</v>
      </c>
      <c r="C43" s="296" t="str">
        <f>+'[1]ดำเนินงานครุภัณฑ์ 310061ยั่งยืน'!D52</f>
        <v>20009 31006100 3110015</v>
      </c>
      <c r="D43" s="297">
        <f>+'[1]ดำเนินงานครุภัณฑ์ 310061ยั่งยืน'!F56</f>
        <v>0</v>
      </c>
      <c r="E43" s="297">
        <f>+'[1]ดำเนินงานครุภัณฑ์ 310061ยั่งยืน'!G56</f>
        <v>0</v>
      </c>
      <c r="F43" s="297">
        <f>+'[1]ดำเนินงานครุภัณฑ์ 310061ยั่งยืน'!H56</f>
        <v>0</v>
      </c>
      <c r="G43" s="297"/>
      <c r="H43" s="297">
        <f>+'[1]ดำเนินงานครุภัณฑ์ 310061ยั่งยืน'!I56</f>
        <v>0</v>
      </c>
      <c r="I43" s="297">
        <f>+'[1]ดำเนินงานครุภัณฑ์ 310061ยั่งยืน'!J56</f>
        <v>0</v>
      </c>
      <c r="J43" s="297">
        <f>+'[1]ดำเนินงานครุภัณฑ์ 310061ยั่งยืน'!K56</f>
        <v>0</v>
      </c>
      <c r="K43" s="297">
        <f>+'[1]ดำเนินงานครุภัณฑ์ 310061ยั่งยืน'!L56</f>
        <v>0</v>
      </c>
    </row>
    <row r="44" spans="1:11" ht="21" hidden="1" customHeight="1" x14ac:dyDescent="0.25">
      <c r="A44" s="270">
        <v>1.1000000000000001</v>
      </c>
      <c r="B44" s="1039" t="str">
        <f>+'[1]ดำเนินงานครุภัณฑ์ 310061ยั่งยืน'!E145</f>
        <v>รวม</v>
      </c>
      <c r="C44" s="271">
        <f>+'[1]ดำเนินงานครุภัณฑ์ 310061ยั่งยืน'!D145</f>
        <v>0</v>
      </c>
      <c r="D44" s="272">
        <f>+D45+D56</f>
        <v>0</v>
      </c>
      <c r="E44" s="272">
        <f>+E45+E56</f>
        <v>0</v>
      </c>
      <c r="F44" s="272">
        <f>+F45+F56</f>
        <v>0</v>
      </c>
      <c r="G44" s="272"/>
      <c r="H44" s="272">
        <f>+H45+H56</f>
        <v>0</v>
      </c>
      <c r="I44" s="272">
        <f>+I45+I56</f>
        <v>0</v>
      </c>
      <c r="J44" s="272">
        <f>+J45+J56</f>
        <v>0</v>
      </c>
      <c r="K44" s="272">
        <f>+K45+K56</f>
        <v>0</v>
      </c>
    </row>
    <row r="45" spans="1:11" ht="21" hidden="1" customHeight="1" x14ac:dyDescent="0.25">
      <c r="A45" s="267">
        <f>+'[1]งบกัน67 350002'!A51</f>
        <v>0</v>
      </c>
      <c r="B45" s="292" t="str">
        <f>+'[1]ดำเนินงานครุภัณฑ์ 310061ยั่งยืน'!E37</f>
        <v>เบิก</v>
      </c>
      <c r="C45" s="293">
        <f>+'[1]ดำเนินงานครุภัณฑ์ 310061ยั่งยืน'!C37</f>
        <v>20</v>
      </c>
      <c r="D45" s="269">
        <f>+D46</f>
        <v>0</v>
      </c>
      <c r="E45" s="269">
        <f t="shared" ref="E45:K45" si="17">+E46</f>
        <v>0</v>
      </c>
      <c r="F45" s="269">
        <f t="shared" si="17"/>
        <v>0</v>
      </c>
      <c r="G45" s="269"/>
      <c r="H45" s="269">
        <f t="shared" si="17"/>
        <v>0</v>
      </c>
      <c r="I45" s="269">
        <f t="shared" si="17"/>
        <v>0</v>
      </c>
      <c r="J45" s="269">
        <f t="shared" si="17"/>
        <v>0</v>
      </c>
      <c r="K45" s="269">
        <f t="shared" si="17"/>
        <v>0</v>
      </c>
    </row>
    <row r="46" spans="1:11" ht="42" hidden="1" customHeight="1" x14ac:dyDescent="0.25">
      <c r="A46" s="279">
        <f>+'[1]ดำเนินงานครุภัณฑ์ 310061ยั่งยืน'!A38</f>
        <v>0</v>
      </c>
      <c r="B46" s="286">
        <f>+'[1]ดำเนินงานครุภัณฑ์ 310061ยั่งยืน'!E38</f>
        <v>0</v>
      </c>
      <c r="C46" s="26" t="str">
        <f>+'[1]ดำเนินงานครุภัณฑ์ 310061ยั่งยืน'!D37</f>
        <v>KB3100006110</v>
      </c>
      <c r="D46" s="288">
        <f>+'[1]ดำเนินงานครุภัณฑ์ 310061ยั่งยืน'!F42</f>
        <v>0</v>
      </c>
      <c r="E46" s="288">
        <f>+'[1]ดำเนินงานครุภัณฑ์ 310061ยั่งยืน'!G42</f>
        <v>0</v>
      </c>
      <c r="F46" s="288">
        <f>+'[1]ดำเนินงานครุภัณฑ์ 310061ยั่งยืน'!H42</f>
        <v>0</v>
      </c>
      <c r="G46" s="288"/>
      <c r="H46" s="288">
        <f>+'[1]ดำเนินงานครุภัณฑ์ 310061ยั่งยืน'!I42</f>
        <v>0</v>
      </c>
      <c r="I46" s="288">
        <f>+'[1]ดำเนินงานครุภัณฑ์ 310061ยั่งยืน'!J42</f>
        <v>0</v>
      </c>
      <c r="J46" s="288">
        <f>+'[1]ดำเนินงานครุภัณฑ์ 310061ยั่งยืน'!K42</f>
        <v>0</v>
      </c>
      <c r="K46" s="288">
        <f>+'[1]ดำเนินงานครุภัณฑ์ 310061ยั่งยืน'!L42</f>
        <v>0</v>
      </c>
    </row>
    <row r="47" spans="1:11" ht="21" hidden="1" customHeight="1" x14ac:dyDescent="0.25">
      <c r="A47" s="279"/>
      <c r="B47" s="295"/>
      <c r="C47" s="296"/>
      <c r="D47" s="297"/>
      <c r="E47" s="297"/>
      <c r="F47" s="297"/>
      <c r="G47" s="297"/>
      <c r="H47" s="297"/>
      <c r="I47" s="297"/>
      <c r="J47" s="297"/>
      <c r="K47" s="297"/>
    </row>
    <row r="48" spans="1:11" ht="21" hidden="1" customHeight="1" x14ac:dyDescent="0.25">
      <c r="A48" s="279"/>
      <c r="B48" s="295"/>
      <c r="C48" s="296"/>
      <c r="D48" s="297"/>
      <c r="E48" s="297"/>
      <c r="F48" s="297"/>
      <c r="G48" s="297"/>
      <c r="H48" s="297"/>
      <c r="I48" s="297"/>
      <c r="J48" s="297"/>
      <c r="K48" s="297"/>
    </row>
    <row r="49" spans="1:11" ht="21" customHeight="1" x14ac:dyDescent="0.25">
      <c r="A49" s="264" t="s">
        <v>60</v>
      </c>
      <c r="B49" s="298" t="str">
        <f>+'[1]งบกัน67 350002'!E5</f>
        <v>แผนงานพื้นฐานด้านการพัฒนาและเสริมสร้างศักยภาพทรัพยากรมนุษย์</v>
      </c>
      <c r="C49" s="265"/>
      <c r="D49" s="299">
        <f>+D50</f>
        <v>349000</v>
      </c>
      <c r="E49" s="299">
        <f t="shared" ref="E49:K49" si="18">+E50</f>
        <v>0</v>
      </c>
      <c r="F49" s="299">
        <f t="shared" si="18"/>
        <v>0</v>
      </c>
      <c r="G49" s="299">
        <f t="shared" si="18"/>
        <v>0</v>
      </c>
      <c r="H49" s="299">
        <f t="shared" si="18"/>
        <v>0</v>
      </c>
      <c r="I49" s="299">
        <f t="shared" si="18"/>
        <v>0</v>
      </c>
      <c r="J49" s="299">
        <f t="shared" si="18"/>
        <v>349000</v>
      </c>
      <c r="K49" s="299">
        <f t="shared" si="18"/>
        <v>0</v>
      </c>
    </row>
    <row r="50" spans="1:11" ht="21" customHeight="1" x14ac:dyDescent="0.25">
      <c r="A50" s="300">
        <v>1</v>
      </c>
      <c r="B50" s="340" t="str">
        <f>+'[1]งบกัน67 350002'!E6</f>
        <v xml:space="preserve">ผลผลิตผู้จบการศึกษาภาคบังคับ </v>
      </c>
      <c r="C50" s="301" t="str">
        <f>+'[1]งบกัน67 350002'!D6</f>
        <v>20004 37001</v>
      </c>
      <c r="D50" s="302">
        <f>+D51+D80</f>
        <v>349000</v>
      </c>
      <c r="E50" s="302">
        <f>+E51+E80</f>
        <v>0</v>
      </c>
      <c r="F50" s="302">
        <f>+F51+F80</f>
        <v>0</v>
      </c>
      <c r="G50" s="302"/>
      <c r="H50" s="302">
        <f>+H51+H80</f>
        <v>0</v>
      </c>
      <c r="I50" s="302">
        <f>+I51+I80</f>
        <v>0</v>
      </c>
      <c r="J50" s="302">
        <f>+J51+J80</f>
        <v>349000</v>
      </c>
      <c r="K50" s="302">
        <f>+K51+K80</f>
        <v>0</v>
      </c>
    </row>
    <row r="51" spans="1:11" ht="21" customHeight="1" x14ac:dyDescent="0.25">
      <c r="A51" s="270">
        <v>1.1000000000000001</v>
      </c>
      <c r="B51" s="357" t="s">
        <v>163</v>
      </c>
      <c r="C51" s="303" t="s">
        <v>164</v>
      </c>
      <c r="D51" s="304">
        <f>+D52+D53</f>
        <v>0</v>
      </c>
      <c r="E51" s="304">
        <f t="shared" ref="E51:K51" si="19">+E52+E53</f>
        <v>0</v>
      </c>
      <c r="F51" s="304">
        <f t="shared" si="19"/>
        <v>0</v>
      </c>
      <c r="G51" s="304">
        <f t="shared" si="19"/>
        <v>0</v>
      </c>
      <c r="H51" s="304">
        <f t="shared" si="19"/>
        <v>0</v>
      </c>
      <c r="I51" s="304">
        <f t="shared" si="19"/>
        <v>0</v>
      </c>
      <c r="J51" s="304">
        <f t="shared" si="19"/>
        <v>0</v>
      </c>
      <c r="K51" s="304">
        <f t="shared" si="19"/>
        <v>0</v>
      </c>
    </row>
    <row r="52" spans="1:11" ht="42" hidden="1" customHeight="1" x14ac:dyDescent="0.25">
      <c r="A52" s="273"/>
      <c r="B52" s="1033" t="str">
        <f>+'[1]งบกัน67 350002'!E7</f>
        <v>งบดำเนินงาน</v>
      </c>
      <c r="C52" s="305">
        <v>6811220</v>
      </c>
      <c r="D52" s="306">
        <f>+D56</f>
        <v>0</v>
      </c>
      <c r="E52" s="306">
        <f t="shared" ref="E52:K52" si="20">+E56</f>
        <v>0</v>
      </c>
      <c r="F52" s="306">
        <f t="shared" si="20"/>
        <v>0</v>
      </c>
      <c r="G52" s="306">
        <f t="shared" si="20"/>
        <v>0</v>
      </c>
      <c r="H52" s="306">
        <f t="shared" si="20"/>
        <v>0</v>
      </c>
      <c r="I52" s="306">
        <f t="shared" si="20"/>
        <v>0</v>
      </c>
      <c r="J52" s="306">
        <f t="shared" si="20"/>
        <v>0</v>
      </c>
      <c r="K52" s="306">
        <f t="shared" si="20"/>
        <v>0</v>
      </c>
    </row>
    <row r="53" spans="1:11" ht="21" hidden="1" customHeight="1" x14ac:dyDescent="0.25">
      <c r="A53" s="273"/>
      <c r="B53" s="1033" t="s">
        <v>179</v>
      </c>
      <c r="C53" s="305">
        <v>6811410</v>
      </c>
      <c r="D53" s="306">
        <f t="shared" ref="D53:K53" si="21">+D67</f>
        <v>0</v>
      </c>
      <c r="E53" s="306">
        <f t="shared" si="21"/>
        <v>0</v>
      </c>
      <c r="F53" s="306">
        <f t="shared" si="21"/>
        <v>0</v>
      </c>
      <c r="G53" s="306">
        <f t="shared" si="21"/>
        <v>0</v>
      </c>
      <c r="H53" s="306">
        <f t="shared" si="21"/>
        <v>0</v>
      </c>
      <c r="I53" s="306">
        <f t="shared" si="21"/>
        <v>0</v>
      </c>
      <c r="J53" s="306">
        <f t="shared" si="21"/>
        <v>0</v>
      </c>
      <c r="K53" s="306">
        <f t="shared" si="21"/>
        <v>0</v>
      </c>
    </row>
    <row r="54" spans="1:11" ht="42" hidden="1" customHeight="1" x14ac:dyDescent="0.25">
      <c r="A54" s="437"/>
      <c r="B54" s="1040" t="str">
        <f>+B52</f>
        <v>งบดำเนินงาน</v>
      </c>
      <c r="C54" s="388">
        <v>6811220</v>
      </c>
      <c r="D54" s="389">
        <f>+D55</f>
        <v>0</v>
      </c>
      <c r="E54" s="389">
        <f t="shared" ref="E54:K55" si="22">+E55</f>
        <v>0</v>
      </c>
      <c r="F54" s="389">
        <f t="shared" si="22"/>
        <v>0</v>
      </c>
      <c r="G54" s="389">
        <f t="shared" si="22"/>
        <v>0</v>
      </c>
      <c r="H54" s="389">
        <f t="shared" si="22"/>
        <v>0</v>
      </c>
      <c r="I54" s="389">
        <f t="shared" si="22"/>
        <v>0</v>
      </c>
      <c r="J54" s="389">
        <f t="shared" si="22"/>
        <v>0</v>
      </c>
      <c r="K54" s="389"/>
    </row>
    <row r="55" spans="1:11" ht="21" hidden="1" customHeight="1" x14ac:dyDescent="0.25">
      <c r="A55" s="307" t="s">
        <v>35</v>
      </c>
      <c r="B55" s="1041" t="s">
        <v>165</v>
      </c>
      <c r="C55" s="308"/>
      <c r="D55" s="309">
        <f>+D56</f>
        <v>0</v>
      </c>
      <c r="E55" s="309">
        <f t="shared" si="22"/>
        <v>0</v>
      </c>
      <c r="F55" s="309">
        <f t="shared" si="22"/>
        <v>0</v>
      </c>
      <c r="G55" s="309">
        <f t="shared" si="22"/>
        <v>0</v>
      </c>
      <c r="H55" s="309">
        <f t="shared" si="22"/>
        <v>0</v>
      </c>
      <c r="I55" s="309">
        <f t="shared" si="22"/>
        <v>0</v>
      </c>
      <c r="J55" s="309">
        <f t="shared" si="22"/>
        <v>0</v>
      </c>
      <c r="K55" s="309">
        <f t="shared" si="22"/>
        <v>0</v>
      </c>
    </row>
    <row r="56" spans="1:11" ht="42" hidden="1" customHeight="1" x14ac:dyDescent="0.25">
      <c r="A56" s="279" t="s">
        <v>57</v>
      </c>
      <c r="B56" s="295" t="s">
        <v>168</v>
      </c>
      <c r="C56" s="287">
        <v>2.0004350020019999E+18</v>
      </c>
      <c r="D56" s="297">
        <f>+'[1]งบกัน67 350002'!F16</f>
        <v>0</v>
      </c>
      <c r="E56" s="297">
        <f>+'[1]งบกัน67 350002'!G16</f>
        <v>0</v>
      </c>
      <c r="F56" s="297">
        <f>+'[1]งบกัน67 350002'!H16</f>
        <v>0</v>
      </c>
      <c r="G56" s="297">
        <f>+'[1]งบกัน67 350002'!I16</f>
        <v>0</v>
      </c>
      <c r="H56" s="297">
        <f>+'[1]งบกัน67 350002'!J16</f>
        <v>0</v>
      </c>
      <c r="I56" s="297">
        <f>+'[1]งบกัน67 350002'!K16</f>
        <v>0</v>
      </c>
      <c r="J56" s="297">
        <f>+'[1]งบกัน67 350002'!L16</f>
        <v>0</v>
      </c>
      <c r="K56" s="297">
        <f>+D56-E56-F56-G56-H56-I56-J56</f>
        <v>0</v>
      </c>
    </row>
    <row r="57" spans="1:11" ht="21" hidden="1" customHeight="1" x14ac:dyDescent="0.25">
      <c r="A57" s="279"/>
      <c r="B57" s="942"/>
      <c r="C57" s="310"/>
      <c r="D57" s="297"/>
      <c r="E57" s="297"/>
      <c r="F57" s="311"/>
      <c r="G57" s="311"/>
      <c r="H57" s="311"/>
      <c r="I57" s="311"/>
      <c r="J57" s="311"/>
      <c r="K57" s="297"/>
    </row>
    <row r="58" spans="1:11" ht="21" hidden="1" customHeight="1" x14ac:dyDescent="0.25">
      <c r="A58" s="279"/>
      <c r="B58" s="295"/>
      <c r="C58" s="85"/>
      <c r="D58" s="297"/>
      <c r="E58" s="297"/>
      <c r="F58" s="297"/>
      <c r="G58" s="297"/>
      <c r="H58" s="297">
        <f>+'[1]สิ่งก่อสร้าง งบอุดหนุน  67'!J76</f>
        <v>0</v>
      </c>
      <c r="I58" s="297"/>
      <c r="J58" s="297">
        <f>+'[1]สิ่งก่อสร้าง งบอุดหนุน  67'!L76</f>
        <v>0</v>
      </c>
      <c r="K58" s="297"/>
    </row>
    <row r="59" spans="1:11" ht="42" hidden="1" customHeight="1" x14ac:dyDescent="0.25">
      <c r="A59" s="279"/>
      <c r="B59" s="1042"/>
      <c r="C59" s="85"/>
      <c r="D59" s="279"/>
      <c r="E59" s="279"/>
      <c r="F59" s="279"/>
      <c r="G59" s="279"/>
      <c r="H59" s="279"/>
      <c r="I59" s="279"/>
      <c r="J59" s="279"/>
      <c r="K59" s="279"/>
    </row>
    <row r="60" spans="1:11" ht="21" hidden="1" customHeight="1" x14ac:dyDescent="0.25">
      <c r="A60" s="312"/>
      <c r="B60" s="1043" t="s">
        <v>180</v>
      </c>
      <c r="C60" s="305">
        <f>+'[1]งบกัน67 350002'!D27</f>
        <v>6811320</v>
      </c>
      <c r="D60" s="312"/>
      <c r="E60" s="312"/>
      <c r="F60" s="312"/>
      <c r="G60" s="312"/>
      <c r="H60" s="312"/>
      <c r="I60" s="312"/>
      <c r="J60" s="312"/>
      <c r="K60" s="312"/>
    </row>
    <row r="61" spans="1:11" s="6" customFormat="1" ht="21" hidden="1" customHeight="1" x14ac:dyDescent="0.25">
      <c r="A61" s="309" t="str">
        <f>+'[1]สิ่งก่อสร้าง งบอุดหนุน  67'!A95</f>
        <v>1.1.2</v>
      </c>
      <c r="B61" s="1044" t="str">
        <f>+'[1]สิ่งก่อสร้าง งบอุดหนุน  67'!E95</f>
        <v xml:space="preserve">ปรับปรุงซ่อมแซมระบบไฟฟ้าและประปา สำหรับสถานศึกษาที่ประสบภัยธรรมชาติ </v>
      </c>
      <c r="C61" s="314" t="str">
        <f>+'[1]งบกัน67 350002'!E27</f>
        <v xml:space="preserve">  งบลงทุน ค่าที่ดินและสิ่งก่อสร้าง </v>
      </c>
      <c r="D61" s="309">
        <f>D62</f>
        <v>0</v>
      </c>
      <c r="E61" s="309">
        <f t="shared" ref="E61:K61" si="23">E62</f>
        <v>0</v>
      </c>
      <c r="F61" s="309">
        <f t="shared" si="23"/>
        <v>0</v>
      </c>
      <c r="G61" s="309">
        <f t="shared" si="23"/>
        <v>0</v>
      </c>
      <c r="H61" s="309">
        <f t="shared" si="23"/>
        <v>0</v>
      </c>
      <c r="I61" s="309">
        <f t="shared" si="23"/>
        <v>0</v>
      </c>
      <c r="J61" s="309">
        <f t="shared" si="23"/>
        <v>0</v>
      </c>
      <c r="K61" s="309">
        <f t="shared" si="23"/>
        <v>0</v>
      </c>
    </row>
    <row r="62" spans="1:11" s="6" customFormat="1" ht="9" hidden="1" customHeight="1" x14ac:dyDescent="0.25">
      <c r="A62" s="279"/>
      <c r="B62" s="295"/>
      <c r="C62" s="85"/>
      <c r="D62" s="297"/>
      <c r="E62" s="297"/>
      <c r="F62" s="297"/>
      <c r="G62" s="297"/>
      <c r="H62" s="297">
        <f>+'[1]สิ่งก่อสร้าง งบอุดหนุน  67'!J101</f>
        <v>0</v>
      </c>
      <c r="I62" s="297">
        <f>+'[1]สิ่งก่อสร้าง งบอุดหนุน  67'!L101</f>
        <v>0</v>
      </c>
      <c r="J62" s="315"/>
      <c r="K62" s="297">
        <f>+D62-E62-F62-G62-H62-I62-J62</f>
        <v>0</v>
      </c>
    </row>
    <row r="63" spans="1:11" ht="21" hidden="1" customHeight="1" x14ac:dyDescent="0.25">
      <c r="A63" s="307"/>
      <c r="B63" s="1044"/>
      <c r="C63" s="314"/>
      <c r="D63" s="309">
        <f>SUM(D61:D62)</f>
        <v>0</v>
      </c>
      <c r="E63" s="309"/>
      <c r="F63" s="309"/>
      <c r="G63" s="309"/>
      <c r="H63" s="309"/>
      <c r="I63" s="309"/>
      <c r="J63" s="309"/>
      <c r="K63" s="309"/>
    </row>
    <row r="64" spans="1:11" ht="21" hidden="1" customHeight="1" x14ac:dyDescent="0.25">
      <c r="A64" s="279"/>
      <c r="B64" s="295"/>
      <c r="C64" s="85"/>
      <c r="D64" s="297"/>
      <c r="E64" s="297">
        <f>+'[1]สิ่งก่อสร้าง งบอุดหนุน  67'!H107</f>
        <v>0</v>
      </c>
      <c r="F64" s="311"/>
      <c r="G64" s="311"/>
      <c r="H64" s="311">
        <f>+'[1]สิ่งก่อสร้าง งบอุดหนุน  67'!J107</f>
        <v>0</v>
      </c>
      <c r="I64" s="311">
        <f>+'[1]สิ่งก่อสร้าง งบอุดหนุน  67'!L107</f>
        <v>0</v>
      </c>
      <c r="J64" s="311">
        <f>+'[1]สิ่งก่อสร้าง งบอุดหนุน  67'!M107</f>
        <v>0</v>
      </c>
      <c r="K64" s="297">
        <f>+'[1]สิ่งก่อสร้าง งบอุดหนุน  67'!N107</f>
        <v>0</v>
      </c>
    </row>
    <row r="65" spans="1:11" ht="21" hidden="1" customHeight="1" x14ac:dyDescent="0.25">
      <c r="A65" s="307"/>
      <c r="B65" s="1045"/>
      <c r="C65" s="316"/>
      <c r="D65" s="309">
        <f>+D66</f>
        <v>0</v>
      </c>
      <c r="E65" s="309">
        <f t="shared" ref="E65:K65" si="24">+E66</f>
        <v>0</v>
      </c>
      <c r="F65" s="317">
        <f t="shared" si="24"/>
        <v>0</v>
      </c>
      <c r="G65" s="317"/>
      <c r="H65" s="317">
        <f t="shared" si="24"/>
        <v>0</v>
      </c>
      <c r="I65" s="317">
        <f t="shared" si="24"/>
        <v>0</v>
      </c>
      <c r="J65" s="317">
        <f t="shared" si="24"/>
        <v>0</v>
      </c>
      <c r="K65" s="309">
        <f t="shared" si="24"/>
        <v>0</v>
      </c>
    </row>
    <row r="66" spans="1:11" ht="42" hidden="1" customHeight="1" x14ac:dyDescent="0.25">
      <c r="A66" s="279"/>
      <c r="B66" s="295"/>
      <c r="C66" s="85"/>
      <c r="D66" s="288"/>
      <c r="E66" s="288">
        <f>+'[1]สิ่งก่อสร้าง งบอุดหนุน  67'!H113</f>
        <v>0</v>
      </c>
      <c r="F66" s="288"/>
      <c r="G66" s="288"/>
      <c r="H66" s="288">
        <f>+'[1]สิ่งก่อสร้าง งบอุดหนุน  67'!J113</f>
        <v>0</v>
      </c>
      <c r="I66" s="288">
        <f>+'[1]สิ่งก่อสร้าง งบอุดหนุน  67'!L113</f>
        <v>0</v>
      </c>
      <c r="J66" s="288">
        <f>+'[1]สิ่งก่อสร้าง งบอุดหนุน  67'!M113</f>
        <v>0</v>
      </c>
      <c r="K66" s="288">
        <f>+'[1]สิ่งก่อสร้าง งบอุดหนุน  67'!N113</f>
        <v>0</v>
      </c>
    </row>
    <row r="67" spans="1:11" ht="21" hidden="1" customHeight="1" x14ac:dyDescent="0.25">
      <c r="A67" s="307"/>
      <c r="B67" s="1046">
        <f>+'[1]งบอุดหนุน 350002'!D7</f>
        <v>6711410</v>
      </c>
      <c r="C67" s="316"/>
      <c r="D67" s="309">
        <f>+D68</f>
        <v>0</v>
      </c>
      <c r="E67" s="309">
        <f t="shared" ref="E67:K67" si="25">+E68</f>
        <v>0</v>
      </c>
      <c r="F67" s="309">
        <f t="shared" si="25"/>
        <v>0</v>
      </c>
      <c r="G67" s="309">
        <f t="shared" si="25"/>
        <v>0</v>
      </c>
      <c r="H67" s="309">
        <f t="shared" si="25"/>
        <v>0</v>
      </c>
      <c r="I67" s="309">
        <f t="shared" si="25"/>
        <v>0</v>
      </c>
      <c r="J67" s="309">
        <f t="shared" si="25"/>
        <v>0</v>
      </c>
      <c r="K67" s="309">
        <f t="shared" si="25"/>
        <v>0</v>
      </c>
    </row>
    <row r="68" spans="1:11" ht="42" hidden="1" customHeight="1" x14ac:dyDescent="0.25">
      <c r="A68" s="390"/>
      <c r="B68" s="1047" t="str">
        <f>+'[1]งบอุดหนุน 350002'!E7</f>
        <v>งบเงินอุดหนุน</v>
      </c>
      <c r="C68" s="391">
        <f>+'[1]งบอุดหนุน 350002'!D7</f>
        <v>6711410</v>
      </c>
      <c r="D68" s="392">
        <f>SUM(D69:D73)</f>
        <v>0</v>
      </c>
      <c r="E68" s="393">
        <f>SUM(E69:E73)</f>
        <v>0</v>
      </c>
      <c r="F68" s="393">
        <f>SUM(F69:F73)</f>
        <v>0</v>
      </c>
      <c r="G68" s="393">
        <f>SUM(G71:G72)</f>
        <v>0</v>
      </c>
      <c r="H68" s="393">
        <f t="shared" ref="H68:K68" si="26">SUM(H71:H72)</f>
        <v>0</v>
      </c>
      <c r="I68" s="393">
        <f t="shared" si="26"/>
        <v>0</v>
      </c>
      <c r="J68" s="393">
        <f t="shared" si="26"/>
        <v>0</v>
      </c>
      <c r="K68" s="393">
        <f t="shared" si="26"/>
        <v>0</v>
      </c>
    </row>
    <row r="69" spans="1:11" ht="21" hidden="1" customHeight="1" x14ac:dyDescent="0.25">
      <c r="A69" s="267" t="s">
        <v>61</v>
      </c>
      <c r="B69" s="292" t="str">
        <f>+'[1]งบอุดหนุน 350002'!E9</f>
        <v xml:space="preserve">ค่าใช้จ่ายในการปรับปรุงฟื้นฟูอาคาร สิ่งก่อสร้าง และระบบสาธารณูปโภคที่ประสบภัยธรรมชาติ </v>
      </c>
      <c r="C69" s="290" t="str">
        <f>+'[1]งบอุดหนุน 350002'!C9:D9</f>
        <v>20004350002004100006</v>
      </c>
      <c r="D69" s="326">
        <f>+'[1]สิ่งก่อสร้าง งบอุดหนุน  67'!G120</f>
        <v>0</v>
      </c>
      <c r="E69" s="326">
        <f>+'[1]สิ่งก่อสร้าง งบอุดหนุน  67'!H120</f>
        <v>0</v>
      </c>
      <c r="F69" s="327">
        <f>+'[1]สิ่งก่อสร้าง งบอุดหนุน  67'!I120</f>
        <v>0</v>
      </c>
      <c r="G69" s="327"/>
      <c r="H69" s="327">
        <f>+'[1]สิ่งก่อสร้าง งบอุดหนุน  67'!J120</f>
        <v>0</v>
      </c>
      <c r="I69" s="327">
        <f>+'[1]สิ่งก่อสร้าง งบอุดหนุน  67'!L120</f>
        <v>0</v>
      </c>
      <c r="J69" s="327">
        <f>+'[1]สิ่งก่อสร้าง งบอุดหนุน  67'!M120</f>
        <v>0</v>
      </c>
      <c r="K69" s="326">
        <f>+'[1]สิ่งก่อสร้าง งบอุดหนุน  67'!N120</f>
        <v>0</v>
      </c>
    </row>
    <row r="70" spans="1:11" ht="42" hidden="1" customHeight="1" x14ac:dyDescent="0.25">
      <c r="A70" s="279"/>
      <c r="B70" s="286"/>
      <c r="C70" s="85" t="str">
        <f>+'[1]งบอุดหนุน 350002'!C10:D10</f>
        <v>ศธ 04002/ว1064 ลว. 17 มีค 68</v>
      </c>
      <c r="D70" s="297"/>
      <c r="E70" s="297"/>
      <c r="F70" s="311"/>
      <c r="G70" s="311"/>
      <c r="H70" s="311"/>
      <c r="I70" s="311"/>
      <c r="J70" s="311"/>
      <c r="K70" s="297"/>
    </row>
    <row r="71" spans="1:11" ht="21" hidden="1" customHeight="1" x14ac:dyDescent="0.25">
      <c r="A71" s="279" t="s">
        <v>57</v>
      </c>
      <c r="B71" s="286" t="str">
        <f>+'[1]งบอุดหนุน 350002'!E10</f>
        <v>ร.ร.วัดเกตประภา</v>
      </c>
      <c r="C71" s="85" t="str">
        <f>+'[1]งบอุดหนุน 350002'!C9:D9</f>
        <v>20004350002004100006</v>
      </c>
      <c r="D71" s="297">
        <f>+'[1]งบอุดหนุน 350002'!F10</f>
        <v>0</v>
      </c>
      <c r="E71" s="297">
        <f>+'[1]งบอุดหนุน 350002'!G16</f>
        <v>0</v>
      </c>
      <c r="F71" s="297">
        <f>+'[1]งบอุดหนุน 350002'!H16</f>
        <v>0</v>
      </c>
      <c r="G71" s="297">
        <f>+'[1]งบอุดหนุน 350002'!I16</f>
        <v>0</v>
      </c>
      <c r="H71" s="297">
        <f>+'[1]งบอุดหนุน 350002'!J16</f>
        <v>0</v>
      </c>
      <c r="I71" s="297">
        <f>+'[1]งบอุดหนุน 350002'!K16</f>
        <v>0</v>
      </c>
      <c r="J71" s="297">
        <f>+'[1]งบอุดหนุน 350002'!L16</f>
        <v>0</v>
      </c>
      <c r="K71" s="297">
        <f>+D71-E71-F71-G71-H71-I71-J71</f>
        <v>0</v>
      </c>
    </row>
    <row r="72" spans="1:11" ht="21" hidden="1" customHeight="1" x14ac:dyDescent="0.25">
      <c r="A72" s="279" t="s">
        <v>58</v>
      </c>
      <c r="B72" s="286" t="str">
        <f>+'[1]งบอุดหนุน 350002'!E18</f>
        <v>ร.ร.วัดเจริญบุญ</v>
      </c>
      <c r="C72" s="85" t="str">
        <f>+'[1]งบอุดหนุน 350002'!C9:D9</f>
        <v>20004350002004100006</v>
      </c>
      <c r="D72" s="297">
        <f>+'[1]งบอุดหนุน 350002'!F29</f>
        <v>0</v>
      </c>
      <c r="E72" s="297">
        <f>+'[1]งบอุดหนุน 350002'!G29</f>
        <v>0</v>
      </c>
      <c r="F72" s="297">
        <f>+'[1]งบอุดหนุน 350002'!H29</f>
        <v>0</v>
      </c>
      <c r="G72" s="297">
        <f>+'[1]งบอุดหนุน 350002'!I29</f>
        <v>0</v>
      </c>
      <c r="H72" s="297">
        <f>+'[1]งบอุดหนุน 350002'!J29</f>
        <v>0</v>
      </c>
      <c r="I72" s="297">
        <f>+'[1]งบอุดหนุน 350002'!K29</f>
        <v>0</v>
      </c>
      <c r="J72" s="297">
        <f>+'[1]งบอุดหนุน 350002'!L29</f>
        <v>0</v>
      </c>
      <c r="K72" s="297">
        <f>+D72-E72-F72-G72-H72-I72-J72</f>
        <v>0</v>
      </c>
    </row>
    <row r="73" spans="1:11" ht="21" hidden="1" customHeight="1" x14ac:dyDescent="0.25">
      <c r="A73" s="279"/>
      <c r="B73" s="286"/>
      <c r="C73" s="85"/>
      <c r="D73" s="297"/>
      <c r="E73" s="297"/>
      <c r="F73" s="311"/>
      <c r="G73" s="311"/>
      <c r="H73" s="311"/>
      <c r="I73" s="311"/>
      <c r="J73" s="311"/>
      <c r="K73" s="297"/>
    </row>
    <row r="74" spans="1:11" ht="21" hidden="1" customHeight="1" x14ac:dyDescent="0.25">
      <c r="A74" s="307" t="str">
        <f>+'[1]สิ่งก่อสร้าง งบอุดหนุน  67'!A121</f>
        <v>3.1.7</v>
      </c>
      <c r="B74" s="1048" t="str">
        <f>+'[1]สิ่งก่อสร้าง งบอุดหนุน  67'!E121</f>
        <v xml:space="preserve">เครื่องพิมพ์ Multifunction แบบฉีดหมึกพร้อมติดตั้งถังหมึกพิมพ์ (Ink Tank Printer)      </v>
      </c>
      <c r="C74" s="316"/>
      <c r="D74" s="309">
        <f>+'[1]สิ่งก่อสร้าง งบอุดหนุน  67'!G121</f>
        <v>0</v>
      </c>
      <c r="E74" s="309">
        <f>+'[1]สิ่งก่อสร้าง งบอุดหนุน  67'!H121</f>
        <v>0</v>
      </c>
      <c r="F74" s="317">
        <f>+'[1]สิ่งก่อสร้าง งบอุดหนุน  67'!I121</f>
        <v>0</v>
      </c>
      <c r="G74" s="317"/>
      <c r="H74" s="317">
        <f>+'[1]สิ่งก่อสร้าง งบอุดหนุน  67'!J121</f>
        <v>0</v>
      </c>
      <c r="I74" s="317">
        <f>+'[1]สิ่งก่อสร้าง งบอุดหนุน  67'!L121</f>
        <v>0</v>
      </c>
      <c r="J74" s="317">
        <f>+'[1]สิ่งก่อสร้าง งบอุดหนุน  67'!M121</f>
        <v>0</v>
      </c>
      <c r="K74" s="309">
        <f>+'[1]สิ่งก่อสร้าง งบอุดหนุน  67'!N121</f>
        <v>0</v>
      </c>
    </row>
    <row r="75" spans="1:11" ht="33.6" hidden="1" customHeight="1" x14ac:dyDescent="0.25">
      <c r="A75" s="279" t="str">
        <f>+'[1]สิ่งก่อสร้าง งบอุดหนุน  67'!A122</f>
        <v>3.1.7.1</v>
      </c>
      <c r="B75" s="295" t="str">
        <f>+'[1]สิ่งก่อสร้าง งบอุดหนุน  67'!E122</f>
        <v>สพป.ปท.2 จำนวน 3 เครื่อง</v>
      </c>
      <c r="C75" s="85" t="str">
        <f>+'[1]สิ่งก่อสร้าง งบอุดหนุน  67'!F122</f>
        <v>2000436002110DBW</v>
      </c>
      <c r="D75" s="297">
        <f>+'[1]สิ่งก่อสร้าง งบอุดหนุน  67'!G127</f>
        <v>0</v>
      </c>
      <c r="E75" s="297">
        <f>+'[1]สิ่งก่อสร้าง งบอุดหนุน  67'!H127</f>
        <v>0</v>
      </c>
      <c r="F75" s="311">
        <f>+'[1]สิ่งก่อสร้าง งบอุดหนุน  67'!I127</f>
        <v>0</v>
      </c>
      <c r="G75" s="311"/>
      <c r="H75" s="311">
        <f>+'[1]สิ่งก่อสร้าง งบอุดหนุน  67'!J127</f>
        <v>0</v>
      </c>
      <c r="I75" s="311">
        <f>+'[1]สิ่งก่อสร้าง งบอุดหนุน  67'!L127</f>
        <v>0</v>
      </c>
      <c r="J75" s="311">
        <f>+'[1]สิ่งก่อสร้าง งบอุดหนุน  67'!M127</f>
        <v>0</v>
      </c>
      <c r="K75" s="297">
        <f>+'[1]สิ่งก่อสร้าง งบอุดหนุน  67'!N127</f>
        <v>0</v>
      </c>
    </row>
    <row r="76" spans="1:11" ht="21" hidden="1" customHeight="1" x14ac:dyDescent="0.25">
      <c r="A76" s="318">
        <f>+'[1]สิ่งก่อสร้าง งบอุดหนุน  67'!A128</f>
        <v>3.2</v>
      </c>
      <c r="B76" s="1049" t="str">
        <f>+'[1]สิ่งก่อสร้าง งบอุดหนุน  67'!E128</f>
        <v xml:space="preserve">กิจกรรมการจัดการศึกษามัธยมศึกษาตอนต้นสำหรับโรงเรียนปกติ  </v>
      </c>
      <c r="C76" s="319" t="str">
        <f>+'[1]สิ่งก่อสร้าง งบอุดหนุน  67'!F128</f>
        <v>200041300P2792</v>
      </c>
      <c r="D76" s="320">
        <f>+'[1]สิ่งก่อสร้าง งบอุดหนุน  67'!G128</f>
        <v>0</v>
      </c>
      <c r="E76" s="320">
        <f>+'[1]สิ่งก่อสร้าง งบอุดหนุน  67'!H128</f>
        <v>0</v>
      </c>
      <c r="F76" s="321">
        <f>+'[1]สิ่งก่อสร้าง งบอุดหนุน  67'!I128</f>
        <v>0</v>
      </c>
      <c r="G76" s="321"/>
      <c r="H76" s="321">
        <f>+'[1]สิ่งก่อสร้าง งบอุดหนุน  67'!J128</f>
        <v>0</v>
      </c>
      <c r="I76" s="321">
        <f>+'[1]สิ่งก่อสร้าง งบอุดหนุน  67'!L128</f>
        <v>0</v>
      </c>
      <c r="J76" s="321">
        <f>+'[1]สิ่งก่อสร้าง งบอุดหนุน  67'!M128</f>
        <v>0</v>
      </c>
      <c r="K76" s="320">
        <f>+'[1]สิ่งก่อสร้าง งบอุดหนุน  67'!N128</f>
        <v>0</v>
      </c>
    </row>
    <row r="77" spans="1:11" ht="21" hidden="1" customHeight="1" x14ac:dyDescent="0.25">
      <c r="A77" s="312">
        <f>+'[1]สิ่งก่อสร้าง งบอุดหนุน  67'!A129</f>
        <v>0</v>
      </c>
      <c r="B77" s="1033" t="str">
        <f>+'[1]สิ่งก่อสร้าง งบอุดหนุน  67'!E129</f>
        <v>งบดำเนินงาน</v>
      </c>
      <c r="C77" s="322">
        <v>6711220</v>
      </c>
      <c r="D77" s="312">
        <f>+'[1]สิ่งก่อสร้าง งบอุดหนุน  67'!G129</f>
        <v>0</v>
      </c>
      <c r="E77" s="312">
        <f>+'[1]สิ่งก่อสร้าง งบอุดหนุน  67'!H129</f>
        <v>0</v>
      </c>
      <c r="F77" s="313">
        <f>+'[1]สิ่งก่อสร้าง งบอุดหนุน  67'!I129</f>
        <v>0</v>
      </c>
      <c r="G77" s="313"/>
      <c r="H77" s="313">
        <f>+'[1]สิ่งก่อสร้าง งบอุดหนุน  67'!J129</f>
        <v>0</v>
      </c>
      <c r="I77" s="313">
        <f>+'[1]สิ่งก่อสร้าง งบอุดหนุน  67'!L129</f>
        <v>0</v>
      </c>
      <c r="J77" s="313">
        <f>+'[1]สิ่งก่อสร้าง งบอุดหนุน  67'!M129</f>
        <v>0</v>
      </c>
      <c r="K77" s="312">
        <f>+'[1]สิ่งก่อสร้าง งบอุดหนุน  67'!N129</f>
        <v>0</v>
      </c>
    </row>
    <row r="78" spans="1:11" ht="21" hidden="1" customHeight="1" x14ac:dyDescent="0.25">
      <c r="A78" s="307" t="str">
        <f>+'[1]สิ่งก่อสร้าง งบอุดหนุน  67'!A130</f>
        <v>3.2.1</v>
      </c>
      <c r="B78" s="1048" t="str">
        <f>+'[1]สิ่งก่อสร้าง งบอุดหนุน  67'!E130</f>
        <v>ปรับปรุงซ่อมแซมผนังอาคาร ท่อลำเลียงน้ำและซ่อมพื้นดาดฟ้ารั่วซึม</v>
      </c>
      <c r="C78" s="316"/>
      <c r="D78" s="309">
        <f>+'[1]สิ่งก่อสร้าง งบอุดหนุน  67'!G130</f>
        <v>0</v>
      </c>
      <c r="E78" s="309">
        <f>+'[1]สิ่งก่อสร้าง งบอุดหนุน  67'!H130</f>
        <v>0</v>
      </c>
      <c r="F78" s="317">
        <f>+'[1]สิ่งก่อสร้าง งบอุดหนุน  67'!I130</f>
        <v>0</v>
      </c>
      <c r="G78" s="317"/>
      <c r="H78" s="317">
        <f>+'[1]สิ่งก่อสร้าง งบอุดหนุน  67'!J130</f>
        <v>0</v>
      </c>
      <c r="I78" s="317">
        <f>+'[1]สิ่งก่อสร้าง งบอุดหนุน  67'!L130</f>
        <v>0</v>
      </c>
      <c r="J78" s="317">
        <f>+'[1]สิ่งก่อสร้าง งบอุดหนุน  67'!M130</f>
        <v>0</v>
      </c>
      <c r="K78" s="309">
        <f>+'[1]สิ่งก่อสร้าง งบอุดหนุน  67'!N130</f>
        <v>0</v>
      </c>
    </row>
    <row r="79" spans="1:11" ht="21" hidden="1" customHeight="1" x14ac:dyDescent="0.25">
      <c r="A79" s="279" t="str">
        <f>+'[1]สิ่งก่อสร้าง งบอุดหนุน  67'!A131</f>
        <v>3.2.1.1</v>
      </c>
      <c r="B79" s="295" t="str">
        <f>+'[1]สิ่งก่อสร้าง งบอุดหนุน  67'!E131</f>
        <v>สพป.ปท.2</v>
      </c>
      <c r="C79" s="85" t="str">
        <f>+'[1]สิ่งก่อสร้าง งบอุดหนุน  67'!F131</f>
        <v>2000436002000000</v>
      </c>
      <c r="D79" s="297">
        <f>+'[1]สิ่งก่อสร้าง งบอุดหนุน  67'!G136</f>
        <v>0</v>
      </c>
      <c r="E79" s="297">
        <f>+'[1]สิ่งก่อสร้าง งบอุดหนุน  67'!H136</f>
        <v>0</v>
      </c>
      <c r="F79" s="311">
        <f>+'[1]สิ่งก่อสร้าง งบอุดหนุน  67'!I136</f>
        <v>0</v>
      </c>
      <c r="G79" s="311"/>
      <c r="H79" s="311">
        <f>+'[1]สิ่งก่อสร้าง งบอุดหนุน  67'!J136</f>
        <v>0</v>
      </c>
      <c r="I79" s="311">
        <f>+'[1]สิ่งก่อสร้าง งบอุดหนุน  67'!L136</f>
        <v>0</v>
      </c>
      <c r="J79" s="311">
        <f>+'[1]สิ่งก่อสร้าง งบอุดหนุน  67'!M136</f>
        <v>0</v>
      </c>
      <c r="K79" s="297">
        <f>+'[1]สิ่งก่อสร้าง งบอุดหนุน  67'!N136</f>
        <v>0</v>
      </c>
    </row>
    <row r="80" spans="1:11" ht="21" customHeight="1" x14ac:dyDescent="0.25">
      <c r="A80" s="270">
        <v>1.2</v>
      </c>
      <c r="B80" s="357" t="str">
        <f>+'[1]งบกัน67 350002'!E37</f>
        <v xml:space="preserve">กิจกรรมก่อสร้างปรับปรุง ซ่อมแซมอาคารเรียนและสิ่งก่อสร้างประกอบสำหรับโรงเรียนปกติ </v>
      </c>
      <c r="C80" s="303" t="str">
        <f>+'[1]งบกัน67 350002'!D37</f>
        <v>20004  68 01056 00000</v>
      </c>
      <c r="D80" s="323">
        <f>+D81</f>
        <v>349000</v>
      </c>
      <c r="E80" s="323">
        <f t="shared" ref="E80:K80" si="27">+E81</f>
        <v>0</v>
      </c>
      <c r="F80" s="323">
        <f t="shared" si="27"/>
        <v>0</v>
      </c>
      <c r="G80" s="323"/>
      <c r="H80" s="323">
        <f t="shared" si="27"/>
        <v>0</v>
      </c>
      <c r="I80" s="323">
        <f t="shared" si="27"/>
        <v>0</v>
      </c>
      <c r="J80" s="323">
        <f t="shared" si="27"/>
        <v>349000</v>
      </c>
      <c r="K80" s="323">
        <f t="shared" si="27"/>
        <v>0</v>
      </c>
    </row>
    <row r="81" spans="1:11" ht="21" customHeight="1" x14ac:dyDescent="0.25">
      <c r="A81" s="312">
        <f>+'[1]สิ่งก่อสร้าง งบอุดหนุน  67'!A138</f>
        <v>0</v>
      </c>
      <c r="B81" s="1050" t="str">
        <f>+'[1]งบกัน67 350002'!E27</f>
        <v xml:space="preserve">  งบลงทุน ค่าที่ดินและสิ่งก่อสร้าง </v>
      </c>
      <c r="C81" s="324">
        <f>+'[1]งบกัน67 350002'!D27</f>
        <v>6811320</v>
      </c>
      <c r="D81" s="312">
        <f>+D82+D85+D88</f>
        <v>349000</v>
      </c>
      <c r="E81" s="312">
        <f t="shared" ref="E81:K81" si="28">+E82+E85+E88</f>
        <v>0</v>
      </c>
      <c r="F81" s="312">
        <f t="shared" si="28"/>
        <v>0</v>
      </c>
      <c r="G81" s="312">
        <f t="shared" si="28"/>
        <v>0</v>
      </c>
      <c r="H81" s="312">
        <f t="shared" si="28"/>
        <v>0</v>
      </c>
      <c r="I81" s="312">
        <f t="shared" si="28"/>
        <v>0</v>
      </c>
      <c r="J81" s="312">
        <f t="shared" si="28"/>
        <v>349000</v>
      </c>
      <c r="K81" s="312">
        <f t="shared" si="28"/>
        <v>0</v>
      </c>
    </row>
    <row r="82" spans="1:11" ht="33.6" customHeight="1" x14ac:dyDescent="0.25">
      <c r="A82" s="267" t="s">
        <v>123</v>
      </c>
      <c r="B82" s="494" t="str">
        <f>+'[1]งบกัน67 350002'!E38</f>
        <v>อาคารเรียนน๊อคดาวน์</v>
      </c>
      <c r="C82" s="495" t="s">
        <v>214</v>
      </c>
      <c r="D82" s="326">
        <f>SUM(D83:D84)</f>
        <v>349000</v>
      </c>
      <c r="E82" s="326">
        <f t="shared" ref="E82:K82" si="29">SUM(E83:E84)</f>
        <v>0</v>
      </c>
      <c r="F82" s="326">
        <f t="shared" si="29"/>
        <v>0</v>
      </c>
      <c r="G82" s="326">
        <f t="shared" si="29"/>
        <v>0</v>
      </c>
      <c r="H82" s="326">
        <f t="shared" si="29"/>
        <v>0</v>
      </c>
      <c r="I82" s="326">
        <f t="shared" si="29"/>
        <v>0</v>
      </c>
      <c r="J82" s="326">
        <f>SUM(J83:J84)</f>
        <v>349000</v>
      </c>
      <c r="K82" s="326">
        <f t="shared" si="29"/>
        <v>0</v>
      </c>
    </row>
    <row r="83" spans="1:11" ht="16.95" customHeight="1" x14ac:dyDescent="0.25">
      <c r="A83" s="297" t="str">
        <f>+'[1]งบกัน67 350002'!A39</f>
        <v>1)</v>
      </c>
      <c r="B83" s="496" t="str">
        <f>+'[1]งบกัน67 350002'!E39</f>
        <v xml:space="preserve"> โรงเรียนวัดดอนใหญ่</v>
      </c>
      <c r="C83" s="497" t="str">
        <f>+'[1]งบกัน67 350002'!D39</f>
        <v>2000437001000321ZZZZ</v>
      </c>
      <c r="D83" s="297">
        <f>+'[1]งบกัน67 350002'!F45</f>
        <v>349000</v>
      </c>
      <c r="E83" s="297">
        <f>+'[1]งบกัน67 350002'!G45</f>
        <v>0</v>
      </c>
      <c r="F83" s="297">
        <f>+'[1]งบกัน67 350002'!H45</f>
        <v>0</v>
      </c>
      <c r="G83" s="311">
        <f>+'[1]งบกัน67 350002'!I45</f>
        <v>0</v>
      </c>
      <c r="H83" s="311">
        <f>+'[1]งบกัน67 350002'!J45</f>
        <v>0</v>
      </c>
      <c r="I83" s="311">
        <f>+'[1]งบกัน67 350002'!K45</f>
        <v>0</v>
      </c>
      <c r="J83" s="311">
        <f>+'[1]งบกัน67 350002'!L45</f>
        <v>349000</v>
      </c>
      <c r="K83" s="297">
        <f>+D83-E83-F83-G83-H83-I83-J83</f>
        <v>0</v>
      </c>
    </row>
    <row r="84" spans="1:11" ht="21" customHeight="1" x14ac:dyDescent="0.25">
      <c r="A84" s="297"/>
      <c r="B84" s="496" t="str">
        <f>+'[1]งบกัน67 350002'!E40</f>
        <v>ครบ 28 พ.ย. 68</v>
      </c>
      <c r="C84" s="498" t="s">
        <v>215</v>
      </c>
      <c r="D84" s="297"/>
      <c r="E84" s="297"/>
      <c r="F84" s="311"/>
      <c r="G84" s="311"/>
      <c r="H84" s="311"/>
      <c r="I84" s="311"/>
      <c r="J84" s="311"/>
      <c r="K84" s="297"/>
    </row>
    <row r="85" spans="1:11" ht="21" hidden="1" customHeight="1" x14ac:dyDescent="0.25">
      <c r="A85" s="326" t="s">
        <v>124</v>
      </c>
      <c r="B85" s="292">
        <f>+'[1]งบกัน67 350002'!E46</f>
        <v>0</v>
      </c>
      <c r="C85" s="290">
        <f>+'[1]งบกัน67 350002'!D47</f>
        <v>0</v>
      </c>
      <c r="D85" s="326">
        <f>+'[1]งบกัน67 350002'!F53</f>
        <v>0</v>
      </c>
      <c r="E85" s="326">
        <f>+'[1]งบกัน67 350002'!G53</f>
        <v>0</v>
      </c>
      <c r="F85" s="327">
        <f>+'[1]งบกัน67 350002'!H53</f>
        <v>0</v>
      </c>
      <c r="G85" s="327">
        <f>+'[1]งบกัน67 350002'!I53</f>
        <v>0</v>
      </c>
      <c r="H85" s="327">
        <f>+'[1]งบกัน67 350002'!J53</f>
        <v>0</v>
      </c>
      <c r="I85" s="327">
        <f>+'[1]งบกัน67 350002'!K53</f>
        <v>0</v>
      </c>
      <c r="J85" s="327">
        <f>+'[1]งบกัน67 350002'!L53</f>
        <v>0</v>
      </c>
      <c r="K85" s="326">
        <f>+D85-E85-F85-G85-H85-I85-J85</f>
        <v>0</v>
      </c>
    </row>
    <row r="86" spans="1:11" ht="21" hidden="1" customHeight="1" x14ac:dyDescent="0.25">
      <c r="A86" s="297" t="s">
        <v>57</v>
      </c>
      <c r="B86" s="286">
        <f>+'[1]งบกัน67 350002'!E47</f>
        <v>0</v>
      </c>
      <c r="C86" s="85">
        <f>+'[1]งบกัน67 350002'!D47</f>
        <v>0</v>
      </c>
      <c r="D86" s="297">
        <f>+'[1]งบกัน67 350002'!F53</f>
        <v>0</v>
      </c>
      <c r="E86" s="297">
        <f>+'[1]งบกัน67 350002'!G53</f>
        <v>0</v>
      </c>
      <c r="F86" s="311">
        <f>+'[1]งบกัน67 350002'!H53</f>
        <v>0</v>
      </c>
      <c r="G86" s="311">
        <f>+'[1]งบกัน67 350002'!I53</f>
        <v>0</v>
      </c>
      <c r="H86" s="311">
        <f>+'[1]งบกัน67 350002'!J53</f>
        <v>0</v>
      </c>
      <c r="I86" s="311">
        <f>+'[1]งบกัน67 350002'!K53</f>
        <v>0</v>
      </c>
      <c r="J86" s="311">
        <f>+'[1]งบกัน67 350002'!L53</f>
        <v>0</v>
      </c>
      <c r="K86" s="297">
        <f>+D86-E86-F86-G86-H86-I86-J86</f>
        <v>0</v>
      </c>
    </row>
    <row r="87" spans="1:11" ht="21" hidden="1" customHeight="1" x14ac:dyDescent="0.25">
      <c r="A87" s="297"/>
      <c r="B87" s="295"/>
      <c r="C87" s="287">
        <f>+'[1]งบกัน67 350002'!C47</f>
        <v>0</v>
      </c>
      <c r="D87" s="297"/>
      <c r="E87" s="297"/>
      <c r="F87" s="311"/>
      <c r="G87" s="311"/>
      <c r="H87" s="311"/>
      <c r="I87" s="311"/>
      <c r="J87" s="311"/>
      <c r="K87" s="297"/>
    </row>
    <row r="88" spans="1:11" ht="21" hidden="1" customHeight="1" x14ac:dyDescent="0.25">
      <c r="A88" s="267" t="s">
        <v>125</v>
      </c>
      <c r="B88" s="1051" t="str">
        <f>+'[1]งบกัน67 350002'!E54</f>
        <v>อาคารเรียนแบบพิเศษ จัดสรร 38,731,000 บาท ปี67 5,809,700 บาท</v>
      </c>
      <c r="C88" s="325" t="str">
        <f>+'[1]งบกัน67 350002'!C54</f>
        <v>ศธ 04002/ว1803 ลว 8 พค 67ครั้งที่ 8</v>
      </c>
      <c r="D88" s="326">
        <f>SUM(D89)</f>
        <v>0</v>
      </c>
      <c r="E88" s="326">
        <f t="shared" ref="E88:K88" si="30">SUM(E89)</f>
        <v>0</v>
      </c>
      <c r="F88" s="326">
        <f t="shared" si="30"/>
        <v>0</v>
      </c>
      <c r="G88" s="326"/>
      <c r="H88" s="326">
        <f t="shared" si="30"/>
        <v>0</v>
      </c>
      <c r="I88" s="326">
        <f t="shared" si="30"/>
        <v>0</v>
      </c>
      <c r="J88" s="326">
        <f t="shared" si="30"/>
        <v>0</v>
      </c>
      <c r="K88" s="326">
        <f t="shared" si="30"/>
        <v>0</v>
      </c>
    </row>
    <row r="89" spans="1:11" ht="21" hidden="1" customHeight="1" x14ac:dyDescent="0.25">
      <c r="A89" s="297" t="str">
        <f>+'[1]งบกัน67 350002'!A55</f>
        <v>1)</v>
      </c>
      <c r="B89" s="942" t="str">
        <f>+'[1]งบกัน67 350002'!E55</f>
        <v xml:space="preserve"> โรงเรียนวัดลาดสนุ่น</v>
      </c>
      <c r="C89" s="310" t="str">
        <f>+'[1]งบกัน67 350002'!D55</f>
        <v>20004 3500200 3200026</v>
      </c>
      <c r="D89" s="297">
        <f>+'[1]งบกัน67 350002'!F81</f>
        <v>0</v>
      </c>
      <c r="E89" s="297">
        <f>+'[1]งบกัน67 350002'!G81</f>
        <v>0</v>
      </c>
      <c r="F89" s="297">
        <f>+'[1]งบกัน67 350002'!H81</f>
        <v>0</v>
      </c>
      <c r="G89" s="297">
        <f>+'[1]งบกัน67 350002'!I81</f>
        <v>0</v>
      </c>
      <c r="H89" s="297">
        <f>+'[1]งบกัน67 350002'!J81</f>
        <v>0</v>
      </c>
      <c r="I89" s="297">
        <f>+'[1]งบกัน67 350002'!K81</f>
        <v>0</v>
      </c>
      <c r="J89" s="297">
        <f>+'[1]งบกัน67 350002'!L81</f>
        <v>0</v>
      </c>
      <c r="K89" s="297">
        <f>+D89-E89-F89-G89-H89-I89-J89</f>
        <v>0</v>
      </c>
    </row>
    <row r="90" spans="1:11" ht="21" hidden="1" customHeight="1" x14ac:dyDescent="0.25">
      <c r="A90" s="297"/>
      <c r="B90" s="942"/>
      <c r="C90" s="328">
        <f>+'[1]งบกัน67 350002'!C55</f>
        <v>4100484429</v>
      </c>
      <c r="D90" s="297"/>
      <c r="E90" s="297"/>
      <c r="F90" s="297"/>
      <c r="G90" s="297"/>
      <c r="H90" s="297"/>
      <c r="I90" s="297"/>
      <c r="J90" s="297"/>
      <c r="K90" s="297"/>
    </row>
    <row r="91" spans="1:11" s="6" customFormat="1" ht="30.6" hidden="1" customHeight="1" x14ac:dyDescent="0.25">
      <c r="A91" s="264" t="str">
        <f>+'[1]สิ่งก่อสร้าง งบอุดหนุน  67'!A48</f>
        <v>ค</v>
      </c>
      <c r="B91" s="298" t="str">
        <f>+'[1]สิ่งก่อสร้าง งบอุดหนุน  67'!E48</f>
        <v>แผนงานยุทธศาสตร์สร้างความเสมอภาคทางการศึกษา</v>
      </c>
      <c r="C91" s="265"/>
      <c r="D91" s="299">
        <f t="shared" ref="D91:K91" si="31">+D92+D135</f>
        <v>0</v>
      </c>
      <c r="E91" s="299">
        <f t="shared" si="31"/>
        <v>0</v>
      </c>
      <c r="F91" s="299">
        <f t="shared" si="31"/>
        <v>0</v>
      </c>
      <c r="G91" s="299">
        <f t="shared" si="31"/>
        <v>0</v>
      </c>
      <c r="H91" s="299">
        <f t="shared" si="31"/>
        <v>0</v>
      </c>
      <c r="I91" s="299">
        <f t="shared" si="31"/>
        <v>0</v>
      </c>
      <c r="J91" s="299">
        <f t="shared" si="31"/>
        <v>0</v>
      </c>
      <c r="K91" s="299">
        <f t="shared" si="31"/>
        <v>0</v>
      </c>
    </row>
    <row r="92" spans="1:11" ht="63" hidden="1" customHeight="1" x14ac:dyDescent="0.25">
      <c r="A92" s="300">
        <v>1</v>
      </c>
      <c r="B92" s="340" t="str">
        <f>+'[1]สิ่งก่อสร้าง งบอุดหนุน  67'!E60</f>
        <v>โครงการสนับสนุนค่าใช้จ่ายในการจัดการศึกษาตั้งแต่ระดับอนุบาลจนจบการศึกษาขั้นพื้นฐาน</v>
      </c>
      <c r="C92" s="301" t="str">
        <f>+'[1]สิ่งก่อสร้าง งบอุดหนุน  67'!D60</f>
        <v>2000442002200</v>
      </c>
      <c r="D92" s="302">
        <f>+D93</f>
        <v>0</v>
      </c>
      <c r="E92" s="302">
        <f t="shared" ref="E92:J92" si="32">+E93</f>
        <v>0</v>
      </c>
      <c r="F92" s="302">
        <f t="shared" si="32"/>
        <v>0</v>
      </c>
      <c r="G92" s="302">
        <f t="shared" si="32"/>
        <v>0</v>
      </c>
      <c r="H92" s="302">
        <f t="shared" si="32"/>
        <v>0</v>
      </c>
      <c r="I92" s="302">
        <f t="shared" si="32"/>
        <v>0</v>
      </c>
      <c r="J92" s="302">
        <f t="shared" si="32"/>
        <v>0</v>
      </c>
      <c r="K92" s="302">
        <f>+K93</f>
        <v>0</v>
      </c>
    </row>
    <row r="93" spans="1:11" ht="15.75" hidden="1" customHeight="1" x14ac:dyDescent="0.25">
      <c r="A93" s="329">
        <v>1.1000000000000001</v>
      </c>
      <c r="B93" s="357" t="str">
        <f>+'[1]สิ่งก่อสร้าง งบอุดหนุน  67'!E61</f>
        <v>กิจกรรมการสนับสนุนค่าใช้จ่ายในการจัดการศึกษาขั้นพื้นฐาน</v>
      </c>
      <c r="C93" s="330" t="str">
        <f>+'[1]สิ่งก่อสร้าง งบอุดหนุน  67'!D61</f>
        <v>20004685199300000</v>
      </c>
      <c r="D93" s="323">
        <f>+D95</f>
        <v>0</v>
      </c>
      <c r="E93" s="323">
        <f t="shared" ref="E93:J93" si="33">+E95</f>
        <v>0</v>
      </c>
      <c r="F93" s="323">
        <f t="shared" si="33"/>
        <v>0</v>
      </c>
      <c r="G93" s="323">
        <f t="shared" si="33"/>
        <v>0</v>
      </c>
      <c r="H93" s="323">
        <f t="shared" si="33"/>
        <v>0</v>
      </c>
      <c r="I93" s="323">
        <f t="shared" si="33"/>
        <v>0</v>
      </c>
      <c r="J93" s="323">
        <f t="shared" si="33"/>
        <v>0</v>
      </c>
      <c r="K93" s="323">
        <f>+K95</f>
        <v>0</v>
      </c>
    </row>
    <row r="94" spans="1:11" ht="63" hidden="1" customHeight="1" x14ac:dyDescent="0.25">
      <c r="A94" s="341" t="s">
        <v>35</v>
      </c>
      <c r="B94" s="292" t="str">
        <f>+'[1]สิ่งก่อสร้าง งบอุดหนุน  67'!E63</f>
        <v xml:space="preserve">รายการเงินอุดหนุนเพื่อสนับสนุนค่าใช้จ่ายในการจัดการศึกษาสำหรับสถานศึกษา ตามความขาดแคลน และที่ประสบภัยธรรมชาติ </v>
      </c>
      <c r="C94" s="342"/>
      <c r="D94" s="326">
        <f>+D95</f>
        <v>0</v>
      </c>
      <c r="E94" s="326">
        <f t="shared" ref="E94:J94" si="34">+E95</f>
        <v>0</v>
      </c>
      <c r="F94" s="326">
        <f t="shared" si="34"/>
        <v>0</v>
      </c>
      <c r="G94" s="326">
        <f t="shared" si="34"/>
        <v>0</v>
      </c>
      <c r="H94" s="326">
        <f t="shared" si="34"/>
        <v>0</v>
      </c>
      <c r="I94" s="326">
        <f t="shared" si="34"/>
        <v>0</v>
      </c>
      <c r="J94" s="326">
        <f t="shared" si="34"/>
        <v>0</v>
      </c>
      <c r="K94" s="326">
        <f>+K95</f>
        <v>0</v>
      </c>
    </row>
    <row r="95" spans="1:11" ht="21" hidden="1" customHeight="1" x14ac:dyDescent="0.25">
      <c r="A95" s="312">
        <f>+'[1]สิ่งก่อสร้าง งบอุดหนุน  67'!A147</f>
        <v>0</v>
      </c>
      <c r="B95" s="306" t="str">
        <f>+'[1]สิ่งก่อสร้าง งบอุดหนุน  67'!E62</f>
        <v>งบเงินอุดหนุน</v>
      </c>
      <c r="C95" s="343" t="str">
        <f>+'[1]สิ่งก่อสร้าง งบอุดหนุน  67'!D62</f>
        <v>6811410</v>
      </c>
      <c r="D95" s="312">
        <f>+D96+D102</f>
        <v>0</v>
      </c>
      <c r="E95" s="312">
        <f t="shared" ref="E95:K95" si="35">+E96+E102</f>
        <v>0</v>
      </c>
      <c r="F95" s="312">
        <f t="shared" si="35"/>
        <v>0</v>
      </c>
      <c r="G95" s="312">
        <f t="shared" si="35"/>
        <v>0</v>
      </c>
      <c r="H95" s="312">
        <f t="shared" si="35"/>
        <v>0</v>
      </c>
      <c r="I95" s="312">
        <f t="shared" si="35"/>
        <v>0</v>
      </c>
      <c r="J95" s="312">
        <f t="shared" si="35"/>
        <v>0</v>
      </c>
      <c r="K95" s="312">
        <f t="shared" si="35"/>
        <v>0</v>
      </c>
    </row>
    <row r="96" spans="1:11" ht="63" hidden="1" customHeight="1" x14ac:dyDescent="0.25">
      <c r="A96" s="326" t="s">
        <v>169</v>
      </c>
      <c r="B96" s="1052" t="str">
        <f>+'[1]สิ่งก่อสร้าง งบอุดหนุน  67'!E64</f>
        <v>ปรับปรุงซ่อมแซมอาคารเรียน อาคารประกอบและสิ่งก่อสร้างอื่น</v>
      </c>
      <c r="C96" s="290" t="str">
        <f>+'[1]สิ่งก่อสร้าง งบอุดหนุน  67'!D64</f>
        <v>ที่  ศธ 04002/ว5898 ลว. 6 ธ.ค. 2567  ครั้งที่ 5 CK00000128</v>
      </c>
      <c r="D96" s="326">
        <f>SUM(D97:D101)</f>
        <v>0</v>
      </c>
      <c r="E96" s="326">
        <f t="shared" ref="E96:K96" si="36">SUM(E97:E101)</f>
        <v>0</v>
      </c>
      <c r="F96" s="326">
        <f t="shared" si="36"/>
        <v>0</v>
      </c>
      <c r="G96" s="326">
        <f t="shared" si="36"/>
        <v>0</v>
      </c>
      <c r="H96" s="326">
        <f t="shared" si="36"/>
        <v>0</v>
      </c>
      <c r="I96" s="326">
        <f t="shared" si="36"/>
        <v>0</v>
      </c>
      <c r="J96" s="326">
        <f t="shared" si="36"/>
        <v>0</v>
      </c>
      <c r="K96" s="326">
        <f t="shared" si="36"/>
        <v>0</v>
      </c>
    </row>
    <row r="97" spans="1:11" ht="15.75" hidden="1" customHeight="1" x14ac:dyDescent="0.25">
      <c r="A97" s="344" t="str">
        <f>+'[1]งบกัน67 350002'!A86</f>
        <v>1)</v>
      </c>
      <c r="B97" s="295" t="str">
        <f>+'[1]สิ่งก่อสร้าง งบอุดหนุน  67'!E65</f>
        <v>โรงเรียนแสนจำหน่ายวิทยา</v>
      </c>
      <c r="C97" s="85" t="str">
        <f>+'[1]สิ่งก่อสร้าง งบอุดหนุน  67'!D65</f>
        <v>20004420022004100386</v>
      </c>
      <c r="D97" s="297">
        <f>+'[1]สิ่งก่อสร้าง งบอุดหนุน  67'!G70</f>
        <v>0</v>
      </c>
      <c r="E97" s="297">
        <f>+'[1]สิ่งก่อสร้าง งบอุดหนุน  67'!H70</f>
        <v>0</v>
      </c>
      <c r="F97" s="297">
        <f>+'[1]สิ่งก่อสร้าง งบอุดหนุน  67'!I70</f>
        <v>0</v>
      </c>
      <c r="G97" s="297">
        <f>+'[1]สิ่งก่อสร้าง งบอุดหนุน  67'!J70</f>
        <v>0</v>
      </c>
      <c r="H97" s="297">
        <f>+'[1]สิ่งก่อสร้าง งบอุดหนุน  67'!K70</f>
        <v>0</v>
      </c>
      <c r="I97" s="297">
        <f>+'[1]สิ่งก่อสร้าง งบอุดหนุน  67'!L70</f>
        <v>0</v>
      </c>
      <c r="J97" s="297">
        <f>+'[1]สิ่งก่อสร้าง งบอุดหนุน  67'!M70</f>
        <v>0</v>
      </c>
      <c r="K97" s="297">
        <f>+D97-E97-F97-G97-H97-I97-J97</f>
        <v>0</v>
      </c>
    </row>
    <row r="98" spans="1:11" ht="15" hidden="1" customHeight="1" x14ac:dyDescent="0.25">
      <c r="A98" s="344" t="str">
        <f>+'[1]สิ่งก่อสร้าง งบอุดหนุน  67'!A71</f>
        <v>2)</v>
      </c>
      <c r="B98" s="295" t="str">
        <f>+'[1]สิ่งก่อสร้าง งบอุดหนุน  67'!E71</f>
        <v>โรงเรียนวัดขุมแก้ว</v>
      </c>
      <c r="C98" s="85" t="str">
        <f>+'[1]สิ่งก่อสร้าง งบอุดหนุน  67'!D71</f>
        <v>20004420022004100386</v>
      </c>
      <c r="D98" s="297">
        <f>+'[1]สิ่งก่อสร้าง งบอุดหนุน  67'!G76</f>
        <v>0</v>
      </c>
      <c r="E98" s="297">
        <f>+'[1]สิ่งก่อสร้าง งบอุดหนุน  67'!H76</f>
        <v>0</v>
      </c>
      <c r="F98" s="297">
        <f>+'[1]สิ่งก่อสร้าง งบอุดหนุน  67'!I76</f>
        <v>0</v>
      </c>
      <c r="G98" s="297">
        <f>+'[1]สิ่งก่อสร้าง งบอุดหนุน  67'!J76</f>
        <v>0</v>
      </c>
      <c r="H98" s="297">
        <f>+'[1]สิ่งก่อสร้าง งบอุดหนุน  67'!K76</f>
        <v>0</v>
      </c>
      <c r="I98" s="297">
        <f>+'[1]สิ่งก่อสร้าง งบอุดหนุน  67'!L76</f>
        <v>0</v>
      </c>
      <c r="J98" s="297">
        <f>+'[1]สิ่งก่อสร้าง งบอุดหนุน  67'!M76</f>
        <v>0</v>
      </c>
      <c r="K98" s="297">
        <f t="shared" ref="K98:K100" si="37">+D98-E98-F98-G98-H98-I98-J98</f>
        <v>0</v>
      </c>
    </row>
    <row r="99" spans="1:11" ht="15" hidden="1" customHeight="1" x14ac:dyDescent="0.25">
      <c r="A99" s="344" t="str">
        <f>+'[1]สิ่งก่อสร้าง งบอุดหนุน  67'!A77</f>
        <v>3)</v>
      </c>
      <c r="B99" s="295" t="str">
        <f>+'[1]สิ่งก่อสร้าง งบอุดหนุน  67'!E77</f>
        <v>โรงเรียนวัดราษฎรบํารุง</v>
      </c>
      <c r="C99" s="85" t="str">
        <f>+'[1]สิ่งก่อสร้าง งบอุดหนุน  67'!D77</f>
        <v>20004420022004100386</v>
      </c>
      <c r="D99" s="297">
        <f>+'[1]สิ่งก่อสร้าง งบอุดหนุน  67'!G82</f>
        <v>0</v>
      </c>
      <c r="E99" s="297">
        <f>+'[1]สิ่งก่อสร้าง งบอุดหนุน  67'!H82</f>
        <v>0</v>
      </c>
      <c r="F99" s="297">
        <f>+'[1]สิ่งก่อสร้าง งบอุดหนุน  67'!I82</f>
        <v>0</v>
      </c>
      <c r="G99" s="297">
        <f>+'[1]สิ่งก่อสร้าง งบอุดหนุน  67'!J82</f>
        <v>0</v>
      </c>
      <c r="H99" s="297">
        <f>+'[1]สิ่งก่อสร้าง งบอุดหนุน  67'!K82</f>
        <v>0</v>
      </c>
      <c r="I99" s="297">
        <f>+'[1]สิ่งก่อสร้าง งบอุดหนุน  67'!L82</f>
        <v>0</v>
      </c>
      <c r="J99" s="297">
        <f>+'[1]สิ่งก่อสร้าง งบอุดหนุน  67'!M82</f>
        <v>0</v>
      </c>
      <c r="K99" s="297">
        <f t="shared" si="37"/>
        <v>0</v>
      </c>
    </row>
    <row r="100" spans="1:11" ht="15" hidden="1" customHeight="1" x14ac:dyDescent="0.25">
      <c r="A100" s="344" t="str">
        <f>+'[1]สิ่งก่อสร้าง งบอุดหนุน  67'!A83</f>
        <v>4)</v>
      </c>
      <c r="B100" s="295" t="str">
        <f>+'[1]สิ่งก่อสร้าง งบอุดหนุน  67'!E83</f>
        <v>โรงเรียนรวมราษฎร์สามัคคี</v>
      </c>
      <c r="C100" s="85" t="str">
        <f>+'[1]สิ่งก่อสร้าง งบอุดหนุน  67'!D83</f>
        <v>20004420022004100386</v>
      </c>
      <c r="D100" s="297">
        <f>+'[1]สิ่งก่อสร้าง งบอุดหนุน  67'!G88</f>
        <v>0</v>
      </c>
      <c r="E100" s="297">
        <f>+'[1]สิ่งก่อสร้าง งบอุดหนุน  67'!H88</f>
        <v>0</v>
      </c>
      <c r="F100" s="297">
        <f>+'[1]สิ่งก่อสร้าง งบอุดหนุน  67'!I88</f>
        <v>0</v>
      </c>
      <c r="G100" s="297">
        <f>+'[1]สิ่งก่อสร้าง งบอุดหนุน  67'!J88</f>
        <v>0</v>
      </c>
      <c r="H100" s="297">
        <f>+'[1]สิ่งก่อสร้าง งบอุดหนุน  67'!K88</f>
        <v>0</v>
      </c>
      <c r="I100" s="297">
        <f>+'[1]สิ่งก่อสร้าง งบอุดหนุน  67'!L88</f>
        <v>0</v>
      </c>
      <c r="J100" s="297">
        <f>+'[1]สิ่งก่อสร้าง งบอุดหนุน  67'!M88</f>
        <v>0</v>
      </c>
      <c r="K100" s="297">
        <f t="shared" si="37"/>
        <v>0</v>
      </c>
    </row>
    <row r="101" spans="1:11" ht="15" hidden="1" customHeight="1" x14ac:dyDescent="0.25">
      <c r="A101" s="344" t="str">
        <f>+'[1]สิ่งก่อสร้าง งบอุดหนุน  67'!A89</f>
        <v>5)</v>
      </c>
      <c r="B101" s="295" t="str">
        <f>+'[1]สิ่งก่อสร้าง งบอุดหนุน  67'!E89</f>
        <v>โรงเรียนวัดอดิศร</v>
      </c>
      <c r="C101" s="85" t="str">
        <f>+'[1]สิ่งก่อสร้าง งบอุดหนุน  67'!D89</f>
        <v>20004420022004100386</v>
      </c>
      <c r="D101" s="297">
        <f>+'[1]สิ่งก่อสร้าง งบอุดหนุน  67'!G94</f>
        <v>0</v>
      </c>
      <c r="E101" s="297">
        <f>+'[1]สิ่งก่อสร้าง งบอุดหนุน  67'!H94</f>
        <v>0</v>
      </c>
      <c r="F101" s="297">
        <f>+'[1]สิ่งก่อสร้าง งบอุดหนุน  67'!I94</f>
        <v>0</v>
      </c>
      <c r="G101" s="297">
        <f>+'[1]สิ่งก่อสร้าง งบอุดหนุน  67'!J94</f>
        <v>0</v>
      </c>
      <c r="H101" s="297">
        <f>+'[1]สิ่งก่อสร้าง งบอุดหนุน  67'!K94</f>
        <v>0</v>
      </c>
      <c r="I101" s="297">
        <f>+'[1]สิ่งก่อสร้าง งบอุดหนุน  67'!L94</f>
        <v>0</v>
      </c>
      <c r="J101" s="297">
        <f>+'[1]สิ่งก่อสร้าง งบอุดหนุน  67'!M94</f>
        <v>0</v>
      </c>
      <c r="K101" s="297">
        <f>+D101-E101-F101-G101-H101-I101-J101</f>
        <v>0</v>
      </c>
    </row>
    <row r="102" spans="1:11" ht="15" hidden="1" customHeight="1" x14ac:dyDescent="0.25">
      <c r="A102" s="326" t="s">
        <v>175</v>
      </c>
      <c r="B102" s="1052" t="str">
        <f>+'[1]สิ่งก่อสร้าง งบอุดหนุน  67'!E95</f>
        <v xml:space="preserve">ปรับปรุงซ่อมแซมระบบไฟฟ้าและประปา สำหรับสถานศึกษาที่ประสบภัยธรรมชาติ </v>
      </c>
      <c r="C102" s="290" t="str">
        <f>+'[1]สิ่งก่อสร้าง งบอุดหนุน  67'!D95</f>
        <v>ที่  ศธ 04002/ว13 ลว. 2 ม.ค. 2568  ครั้งที่ 10 เลขใบกัน CK00000331</v>
      </c>
      <c r="D102" s="326">
        <f>SUM(D103:D105)</f>
        <v>0</v>
      </c>
      <c r="E102" s="326">
        <f t="shared" ref="E102:K102" si="38">SUM(E103:E107)</f>
        <v>0</v>
      </c>
      <c r="F102" s="326">
        <f>SUM(F103:F105)</f>
        <v>0</v>
      </c>
      <c r="G102" s="326">
        <f t="shared" si="38"/>
        <v>0</v>
      </c>
      <c r="H102" s="326">
        <f t="shared" si="38"/>
        <v>0</v>
      </c>
      <c r="I102" s="326">
        <f t="shared" si="38"/>
        <v>0</v>
      </c>
      <c r="J102" s="326">
        <f t="shared" si="38"/>
        <v>0</v>
      </c>
      <c r="K102" s="326">
        <f t="shared" si="38"/>
        <v>0</v>
      </c>
    </row>
    <row r="103" spans="1:11" ht="15" hidden="1" customHeight="1" x14ac:dyDescent="0.25">
      <c r="A103" s="344" t="str">
        <f>+'[1]สิ่งก่อสร้าง งบอุดหนุน  67'!A96</f>
        <v>1)</v>
      </c>
      <c r="B103" s="295" t="str">
        <f>+'[1]สิ่งก่อสร้าง งบอุดหนุน  67'!E96</f>
        <v>วัดเกตุประภา</v>
      </c>
      <c r="C103" s="85" t="str">
        <f>+'[1]สิ่งก่อสร้าง งบอุดหนุน  67'!D96</f>
        <v>20004420022004100386</v>
      </c>
      <c r="D103" s="297">
        <f>+'[1]สิ่งก่อสร้าง งบอุดหนุน  67'!G101</f>
        <v>0</v>
      </c>
      <c r="E103" s="297">
        <f>+'[1]สิ่งก่อสร้าง งบอุดหนุน  67'!H101</f>
        <v>0</v>
      </c>
      <c r="F103" s="297">
        <f>+'[1]สิ่งก่อสร้าง งบอุดหนุน  67'!I101</f>
        <v>0</v>
      </c>
      <c r="G103" s="297">
        <f>+'[1]สิ่งก่อสร้าง งบอุดหนุน  67'!J101</f>
        <v>0</v>
      </c>
      <c r="H103" s="297">
        <f>+'[1]สิ่งก่อสร้าง งบอุดหนุน  67'!K101</f>
        <v>0</v>
      </c>
      <c r="I103" s="297">
        <f>+'[1]สิ่งก่อสร้าง งบอุดหนุน  67'!L101</f>
        <v>0</v>
      </c>
      <c r="J103" s="297">
        <f>+'[1]สิ่งก่อสร้าง งบอุดหนุน  67'!M101</f>
        <v>0</v>
      </c>
      <c r="K103" s="297">
        <f>+D103-E103-F103-G103-H103-I103-J103</f>
        <v>0</v>
      </c>
    </row>
    <row r="104" spans="1:11" ht="15" hidden="1" customHeight="1" x14ac:dyDescent="0.25">
      <c r="A104" s="344" t="str">
        <f>+'[1]สิ่งก่อสร้าง งบอุดหนุน  67'!A102</f>
        <v>2)</v>
      </c>
      <c r="B104" s="295" t="str">
        <f>+'[1]สิ่งก่อสร้าง งบอุดหนุน  67'!E102</f>
        <v>วัดปัญจทายิกาวาส</v>
      </c>
      <c r="C104" s="85" t="str">
        <f>+'[1]สิ่งก่อสร้าง งบอุดหนุน  67'!D102</f>
        <v>20004420022004100386</v>
      </c>
      <c r="D104" s="297">
        <f>+'[1]สิ่งก่อสร้าง งบอุดหนุน  67'!G107</f>
        <v>0</v>
      </c>
      <c r="E104" s="297">
        <f>+'[1]สิ่งก่อสร้าง งบอุดหนุน  67'!H107</f>
        <v>0</v>
      </c>
      <c r="F104" s="297">
        <f>+'[1]สิ่งก่อสร้าง งบอุดหนุน  67'!I107</f>
        <v>0</v>
      </c>
      <c r="G104" s="297">
        <f>+'[1]สิ่งก่อสร้าง งบอุดหนุน  67'!J107</f>
        <v>0</v>
      </c>
      <c r="H104" s="297">
        <f>+'[1]สิ่งก่อสร้าง งบอุดหนุน  67'!K107</f>
        <v>0</v>
      </c>
      <c r="I104" s="297">
        <f>+'[1]สิ่งก่อสร้าง งบอุดหนุน  67'!L107</f>
        <v>0</v>
      </c>
      <c r="J104" s="297">
        <f>+'[1]สิ่งก่อสร้าง งบอุดหนุน  67'!M107</f>
        <v>0</v>
      </c>
      <c r="K104" s="297">
        <f t="shared" ref="K104:K105" si="39">+D104-E104-F104-G104-H104-I104-J104</f>
        <v>0</v>
      </c>
    </row>
    <row r="105" spans="1:11" ht="15" hidden="1" customHeight="1" x14ac:dyDescent="0.25">
      <c r="A105" s="344" t="str">
        <f>+'[1]สิ่งก่อสร้าง งบอุดหนุน  67'!A108</f>
        <v>3)</v>
      </c>
      <c r="B105" s="295" t="str">
        <f>+'[1]สิ่งก่อสร้าง งบอุดหนุน  67'!E108</f>
        <v>วัดพวงแก้ว</v>
      </c>
      <c r="C105" s="85" t="str">
        <f>+'[1]สิ่งก่อสร้าง งบอุดหนุน  67'!D108</f>
        <v>20004420022004100386</v>
      </c>
      <c r="D105" s="297">
        <f>+'[1]สิ่งก่อสร้าง งบอุดหนุน  67'!G113</f>
        <v>0</v>
      </c>
      <c r="E105" s="297">
        <f>+'[1]สิ่งก่อสร้าง งบอุดหนุน  67'!H113</f>
        <v>0</v>
      </c>
      <c r="F105" s="297">
        <f>+'[1]สิ่งก่อสร้าง งบอุดหนุน  67'!I113</f>
        <v>0</v>
      </c>
      <c r="G105" s="297">
        <f>+'[1]สิ่งก่อสร้าง งบอุดหนุน  67'!J113</f>
        <v>0</v>
      </c>
      <c r="H105" s="297">
        <f>+'[1]สิ่งก่อสร้าง งบอุดหนุน  67'!K113</f>
        <v>0</v>
      </c>
      <c r="I105" s="297">
        <f>+'[1]สิ่งก่อสร้าง งบอุดหนุน  67'!L113</f>
        <v>0</v>
      </c>
      <c r="J105" s="297">
        <f>+'[1]สิ่งก่อสร้าง งบอุดหนุน  67'!M113</f>
        <v>0</v>
      </c>
      <c r="K105" s="297">
        <f t="shared" si="39"/>
        <v>0</v>
      </c>
    </row>
    <row r="106" spans="1:11" ht="15.75" hidden="1" customHeight="1" x14ac:dyDescent="0.25">
      <c r="A106" s="344"/>
      <c r="B106" s="295"/>
      <c r="C106" s="85"/>
      <c r="D106" s="297"/>
      <c r="E106" s="297">
        <f>+'[1]สิ่งก่อสร้าง งบอุดหนุน  67'!H94</f>
        <v>0</v>
      </c>
      <c r="F106" s="297"/>
      <c r="G106" s="297">
        <f>+'[1]สิ่งก่อสร้าง งบอุดหนุน  67'!J94</f>
        <v>0</v>
      </c>
      <c r="H106" s="297"/>
      <c r="I106" s="297">
        <f>+'[1]สิ่งก่อสร้าง งบอุดหนุน  67'!L94</f>
        <v>0</v>
      </c>
      <c r="J106" s="297"/>
      <c r="K106" s="297">
        <f t="shared" ref="K106" si="40">+D106-E106-F106-G106-H106-I106--J106</f>
        <v>0</v>
      </c>
    </row>
    <row r="107" spans="1:11" ht="15.75" hidden="1" customHeight="1" x14ac:dyDescent="0.25">
      <c r="A107" s="344"/>
      <c r="B107" s="295"/>
      <c r="C107" s="355"/>
      <c r="D107" s="297"/>
      <c r="E107" s="297">
        <f>+'[1]สิ่งก่อสร้าง งบอุดหนุน  67'!H100</f>
        <v>0</v>
      </c>
      <c r="F107" s="297">
        <f>+'[1]สิ่งก่อสร้าง งบอุดหนุน  67'!I100</f>
        <v>0</v>
      </c>
      <c r="G107" s="297">
        <f>+'[1]สิ่งก่อสร้าง งบอุดหนุน  67'!J100</f>
        <v>0</v>
      </c>
      <c r="H107" s="297">
        <f>+'[1]สิ่งก่อสร้าง งบอุดหนุน  67'!K100</f>
        <v>0</v>
      </c>
      <c r="I107" s="297">
        <f>+'[1]สิ่งก่อสร้าง งบอุดหนุน  67'!L100</f>
        <v>0</v>
      </c>
      <c r="J107" s="297">
        <f>+'[1]สิ่งก่อสร้าง งบอุดหนุน  67'!M100</f>
        <v>0</v>
      </c>
      <c r="K107" s="297">
        <f>+D107-E107-F107-G107-H107-I107--J107</f>
        <v>0</v>
      </c>
    </row>
    <row r="108" spans="1:11" ht="15.75" customHeight="1" x14ac:dyDescent="0.25">
      <c r="A108" s="273"/>
      <c r="B108" s="1033" t="str">
        <f>+'[1]สิ่งก่อสร้าง งบอุดหนุน  67'!E355</f>
        <v>งบดำเนินงาน</v>
      </c>
      <c r="C108" s="358">
        <v>1</v>
      </c>
      <c r="D108" s="275">
        <f>+D9</f>
        <v>1406002.5</v>
      </c>
      <c r="E108" s="275">
        <f t="shared" ref="E108:K108" si="41">+E9</f>
        <v>0</v>
      </c>
      <c r="F108" s="275">
        <f t="shared" si="41"/>
        <v>0</v>
      </c>
      <c r="G108" s="275">
        <f t="shared" si="41"/>
        <v>0</v>
      </c>
      <c r="H108" s="275">
        <f t="shared" si="41"/>
        <v>0</v>
      </c>
      <c r="I108" s="275">
        <f t="shared" si="41"/>
        <v>0</v>
      </c>
      <c r="J108" s="275">
        <f t="shared" si="41"/>
        <v>1406002.5</v>
      </c>
      <c r="K108" s="275">
        <f t="shared" si="41"/>
        <v>0</v>
      </c>
    </row>
    <row r="109" spans="1:11" ht="21" hidden="1" customHeight="1" x14ac:dyDescent="0.25">
      <c r="A109" s="331"/>
      <c r="B109" s="1053" t="str">
        <f>+B81</f>
        <v xml:space="preserve">  งบลงทุน ค่าที่ดินและสิ่งก่อสร้าง </v>
      </c>
      <c r="C109" s="332"/>
      <c r="D109" s="333">
        <f>+D81</f>
        <v>349000</v>
      </c>
      <c r="E109" s="333">
        <f t="shared" ref="E109:K109" si="42">+E81</f>
        <v>0</v>
      </c>
      <c r="F109" s="333">
        <f t="shared" si="42"/>
        <v>0</v>
      </c>
      <c r="G109" s="333">
        <f t="shared" si="42"/>
        <v>0</v>
      </c>
      <c r="H109" s="333">
        <f t="shared" si="42"/>
        <v>0</v>
      </c>
      <c r="I109" s="333">
        <f t="shared" si="42"/>
        <v>0</v>
      </c>
      <c r="J109" s="333">
        <f t="shared" si="42"/>
        <v>349000</v>
      </c>
      <c r="K109" s="333">
        <f t="shared" si="42"/>
        <v>0</v>
      </c>
    </row>
    <row r="110" spans="1:11" ht="21" hidden="1" customHeight="1" x14ac:dyDescent="0.25">
      <c r="A110" s="273"/>
      <c r="B110" s="1033" t="str">
        <f>+'[1]สิ่งก่อสร้าง งบอุดหนุน  67'!E356</f>
        <v>งบลงทุน</v>
      </c>
      <c r="C110" s="358">
        <v>1</v>
      </c>
      <c r="D110" s="275">
        <f t="shared" ref="D110:K110" si="43">SUM(D109:D109)</f>
        <v>349000</v>
      </c>
      <c r="E110" s="275">
        <f t="shared" si="43"/>
        <v>0</v>
      </c>
      <c r="F110" s="275">
        <f t="shared" si="43"/>
        <v>0</v>
      </c>
      <c r="G110" s="275">
        <f t="shared" si="43"/>
        <v>0</v>
      </c>
      <c r="H110" s="275">
        <f t="shared" si="43"/>
        <v>0</v>
      </c>
      <c r="I110" s="275">
        <f t="shared" si="43"/>
        <v>0</v>
      </c>
      <c r="J110" s="275">
        <f t="shared" si="43"/>
        <v>349000</v>
      </c>
      <c r="K110" s="275">
        <f t="shared" si="43"/>
        <v>0</v>
      </c>
    </row>
    <row r="111" spans="1:11" ht="21" x14ac:dyDescent="0.25">
      <c r="A111" s="273"/>
      <c r="B111" s="1033" t="str">
        <f>+B95</f>
        <v>งบเงินอุดหนุน</v>
      </c>
      <c r="C111" s="358"/>
      <c r="D111" s="275">
        <f>+D95+D68</f>
        <v>0</v>
      </c>
      <c r="E111" s="275">
        <f t="shared" ref="E111:K111" si="44">+E95+E68</f>
        <v>0</v>
      </c>
      <c r="F111" s="275">
        <f t="shared" si="44"/>
        <v>0</v>
      </c>
      <c r="G111" s="275">
        <f t="shared" si="44"/>
        <v>0</v>
      </c>
      <c r="H111" s="275">
        <f t="shared" si="44"/>
        <v>0</v>
      </c>
      <c r="I111" s="275">
        <f t="shared" si="44"/>
        <v>0</v>
      </c>
      <c r="J111" s="275">
        <f t="shared" si="44"/>
        <v>0</v>
      </c>
      <c r="K111" s="275">
        <f t="shared" si="44"/>
        <v>0</v>
      </c>
    </row>
    <row r="112" spans="1:11" ht="21" x14ac:dyDescent="0.25">
      <c r="A112" s="273"/>
      <c r="B112" s="1033" t="str">
        <f>+'[1]สิ่งก่อสร้าง งบอุดหนุน  67'!E357</f>
        <v>รวมเงินกันทั้งสิ้น</v>
      </c>
      <c r="C112" s="358">
        <f>SUM(C108:C111)</f>
        <v>2</v>
      </c>
      <c r="D112" s="275">
        <f>+D108+D110+D111</f>
        <v>1755002.5</v>
      </c>
      <c r="E112" s="275">
        <f t="shared" ref="E112:J112" si="45">+E108+E110+E111</f>
        <v>0</v>
      </c>
      <c r="F112" s="275">
        <f t="shared" si="45"/>
        <v>0</v>
      </c>
      <c r="G112" s="275">
        <f>+G108+G110+G111</f>
        <v>0</v>
      </c>
      <c r="H112" s="275">
        <f t="shared" si="45"/>
        <v>0</v>
      </c>
      <c r="I112" s="275">
        <f t="shared" si="45"/>
        <v>0</v>
      </c>
      <c r="J112" s="275">
        <f t="shared" si="45"/>
        <v>1755002.5</v>
      </c>
      <c r="K112" s="275">
        <f>+K111+K110</f>
        <v>0</v>
      </c>
    </row>
    <row r="113" spans="1:11" ht="21" x14ac:dyDescent="0.25">
      <c r="A113" s="273"/>
      <c r="B113" s="1054" t="s">
        <v>49</v>
      </c>
      <c r="C113" s="322"/>
      <c r="D113" s="275">
        <f>+D112</f>
        <v>1755002.5</v>
      </c>
      <c r="E113" s="1075">
        <f>SUM(E112+F112)</f>
        <v>0</v>
      </c>
      <c r="F113" s="1075"/>
      <c r="G113" s="348">
        <f>+G112</f>
        <v>0</v>
      </c>
      <c r="H113" s="275">
        <f>+H112</f>
        <v>0</v>
      </c>
      <c r="I113" s="1076">
        <f>+J112+I112</f>
        <v>1755002.5</v>
      </c>
      <c r="J113" s="1077"/>
      <c r="K113" s="275">
        <f>+K112</f>
        <v>0</v>
      </c>
    </row>
    <row r="114" spans="1:11" ht="21" x14ac:dyDescent="0.25">
      <c r="A114" s="334"/>
      <c r="B114" s="1055" t="str">
        <f>+'[1]สิ่งก่อสร้าง งบอุดหนุน  67'!E359</f>
        <v>คิดเป็นร้อยละ</v>
      </c>
      <c r="C114" s="335"/>
      <c r="D114" s="336">
        <f>+E114+H114+I114</f>
        <v>100</v>
      </c>
      <c r="E114" s="1078">
        <f>+E113*100/D113</f>
        <v>0</v>
      </c>
      <c r="F114" s="1079"/>
      <c r="G114" s="366">
        <f>+G112*100/D112</f>
        <v>0</v>
      </c>
      <c r="H114" s="336">
        <f>+H113*100/D113</f>
        <v>0</v>
      </c>
      <c r="I114" s="1078">
        <f>+I113*100/D113</f>
        <v>100</v>
      </c>
      <c r="J114" s="1079"/>
      <c r="K114" s="336">
        <f>+H83349</f>
        <v>0</v>
      </c>
    </row>
    <row r="115" spans="1:11" ht="21" hidden="1" customHeight="1" x14ac:dyDescent="0.25">
      <c r="A115" s="479"/>
      <c r="B115" s="480"/>
      <c r="C115" s="481"/>
      <c r="D115" s="482"/>
      <c r="E115" s="1071" t="s">
        <v>208</v>
      </c>
      <c r="F115" s="1071"/>
      <c r="G115" s="1071"/>
      <c r="H115" s="1071"/>
      <c r="I115" s="1071"/>
      <c r="J115" s="1071"/>
      <c r="K115" s="1071"/>
    </row>
    <row r="116" spans="1:11" ht="21" hidden="1" customHeight="1" x14ac:dyDescent="0.55000000000000004">
      <c r="A116" s="483"/>
      <c r="B116" s="1056" t="s">
        <v>277</v>
      </c>
      <c r="C116" s="485"/>
      <c r="D116" s="483"/>
      <c r="E116" s="20"/>
      <c r="F116" s="20"/>
      <c r="G116" s="20"/>
      <c r="H116" s="20"/>
      <c r="I116" s="20"/>
      <c r="J116" s="20"/>
      <c r="K116" s="20"/>
    </row>
    <row r="117" spans="1:11" ht="21" hidden="1" customHeight="1" x14ac:dyDescent="0.25">
      <c r="A117" s="483"/>
      <c r="B117" s="486" t="s">
        <v>189</v>
      </c>
      <c r="C117" s="487"/>
      <c r="D117" s="260"/>
      <c r="E117" s="260"/>
      <c r="F117" s="488" t="s">
        <v>20</v>
      </c>
      <c r="G117" s="483"/>
      <c r="H117" s="484"/>
      <c r="I117" s="484"/>
      <c r="J117" s="484"/>
      <c r="K117" s="483"/>
    </row>
    <row r="118" spans="1:11" ht="21" hidden="1" customHeight="1" x14ac:dyDescent="0.55000000000000004">
      <c r="A118" s="483"/>
      <c r="B118" s="486" t="s">
        <v>44</v>
      </c>
      <c r="C118" s="337"/>
      <c r="D118" s="483"/>
      <c r="E118" s="20"/>
      <c r="F118" s="20"/>
      <c r="G118" s="488"/>
      <c r="H118" s="483"/>
      <c r="I118" s="483"/>
      <c r="J118" s="483"/>
      <c r="K118" s="483"/>
    </row>
    <row r="119" spans="1:11" ht="21" hidden="1" customHeight="1" x14ac:dyDescent="0.55000000000000004">
      <c r="A119" s="489"/>
      <c r="B119" s="1057"/>
      <c r="C119" s="83"/>
      <c r="D119" s="489"/>
      <c r="E119" s="1072" t="s">
        <v>120</v>
      </c>
      <c r="F119" s="1072"/>
      <c r="G119" s="1072"/>
      <c r="H119" s="1072"/>
      <c r="I119" s="1072"/>
      <c r="J119" s="490"/>
      <c r="K119" s="490"/>
    </row>
    <row r="120" spans="1:11" ht="21" hidden="1" customHeight="1" x14ac:dyDescent="0.6">
      <c r="A120" s="489"/>
      <c r="B120" s="1058"/>
      <c r="C120" s="491"/>
      <c r="D120" s="489"/>
      <c r="E120" s="1073" t="s">
        <v>43</v>
      </c>
      <c r="F120" s="1073"/>
      <c r="G120" s="1073"/>
      <c r="H120" s="1073"/>
      <c r="I120" s="1073"/>
      <c r="J120" s="478"/>
      <c r="K120" s="478"/>
    </row>
    <row r="121" spans="1:11" ht="21" hidden="1" customHeight="1" x14ac:dyDescent="0.25">
      <c r="A121" s="489"/>
      <c r="B121" s="1059"/>
      <c r="C121" s="491"/>
      <c r="D121" s="489"/>
      <c r="E121" s="1074" t="s">
        <v>40</v>
      </c>
      <c r="F121" s="1074"/>
      <c r="G121" s="1074"/>
      <c r="H121" s="1074"/>
      <c r="I121" s="1074"/>
      <c r="J121" s="489"/>
      <c r="K121" s="489"/>
    </row>
    <row r="122" spans="1:11" ht="21" hidden="1" customHeight="1" x14ac:dyDescent="0.6">
      <c r="A122" s="21"/>
      <c r="B122" s="77" t="s">
        <v>209</v>
      </c>
      <c r="C122" s="487"/>
      <c r="D122" s="492"/>
      <c r="E122" s="492"/>
      <c r="F122" s="21"/>
      <c r="G122" s="21"/>
      <c r="H122" s="21"/>
      <c r="I122" s="21"/>
      <c r="J122" s="24"/>
      <c r="K122" s="24"/>
    </row>
    <row r="123" spans="1:11" ht="21" hidden="1" customHeight="1" x14ac:dyDescent="0.6">
      <c r="A123" s="21"/>
      <c r="B123" s="984" t="s">
        <v>189</v>
      </c>
      <c r="C123" s="487"/>
      <c r="D123" s="21"/>
      <c r="E123" s="21"/>
      <c r="F123" s="21" t="s">
        <v>20</v>
      </c>
      <c r="G123" s="23"/>
      <c r="H123" s="21"/>
      <c r="I123" s="21"/>
      <c r="J123" s="24"/>
      <c r="K123" s="24"/>
    </row>
    <row r="124" spans="1:11" ht="21" hidden="1" customHeight="1" x14ac:dyDescent="0.6">
      <c r="A124" s="24"/>
      <c r="B124" s="987" t="s">
        <v>44</v>
      </c>
      <c r="C124" s="337"/>
      <c r="D124" s="24"/>
      <c r="E124" s="1081" t="s">
        <v>120</v>
      </c>
      <c r="F124" s="1081"/>
      <c r="G124" s="1081"/>
      <c r="H124" s="1081"/>
      <c r="I124" s="1081"/>
      <c r="J124" s="1081"/>
      <c r="K124" s="1081"/>
    </row>
    <row r="125" spans="1:11" ht="21" hidden="1" customHeight="1" x14ac:dyDescent="0.6">
      <c r="A125" s="24"/>
      <c r="B125" s="1060"/>
      <c r="C125" s="337"/>
      <c r="D125" s="24"/>
      <c r="E125" s="1082" t="s">
        <v>43</v>
      </c>
      <c r="F125" s="1082"/>
      <c r="G125" s="1082"/>
      <c r="H125" s="1082"/>
      <c r="I125" s="1082"/>
      <c r="J125" s="1082"/>
      <c r="K125" s="1082"/>
    </row>
    <row r="126" spans="1:11" ht="21" hidden="1" customHeight="1" x14ac:dyDescent="0.6">
      <c r="A126" s="24"/>
      <c r="B126" s="1060"/>
      <c r="C126" s="337"/>
      <c r="D126" s="24"/>
      <c r="E126" s="1082" t="s">
        <v>40</v>
      </c>
      <c r="F126" s="1082"/>
      <c r="G126" s="1082"/>
      <c r="H126" s="1082"/>
      <c r="I126" s="1082"/>
      <c r="J126" s="1082"/>
      <c r="K126" s="1082"/>
    </row>
    <row r="127" spans="1:11" ht="21" hidden="1" customHeight="1" x14ac:dyDescent="0.6">
      <c r="A127" s="24"/>
      <c r="B127" s="1060"/>
      <c r="C127" s="337"/>
      <c r="E127" s="21"/>
      <c r="F127" s="356"/>
      <c r="G127" s="356"/>
      <c r="H127" s="356"/>
      <c r="I127" s="356"/>
      <c r="J127" s="356"/>
      <c r="K127" s="356"/>
    </row>
    <row r="128" spans="1:11" ht="21" hidden="1" customHeight="1" x14ac:dyDescent="0.6">
      <c r="A128" s="24"/>
      <c r="B128" s="1060"/>
      <c r="C128" s="337"/>
      <c r="D128" s="24"/>
      <c r="E128" s="21"/>
      <c r="F128" s="356"/>
      <c r="G128" s="356"/>
      <c r="H128" s="356"/>
      <c r="I128" s="356"/>
      <c r="J128" s="356"/>
      <c r="K128" s="356"/>
    </row>
    <row r="129" spans="1:11" ht="21" x14ac:dyDescent="0.6">
      <c r="A129" s="24"/>
      <c r="B129" s="1060"/>
      <c r="C129" s="337"/>
      <c r="D129" s="24"/>
      <c r="E129" s="21"/>
      <c r="F129" s="1083" t="s">
        <v>254</v>
      </c>
      <c r="G129" s="1083"/>
      <c r="H129" s="1083"/>
      <c r="I129" s="1083"/>
      <c r="J129" s="356"/>
      <c r="K129" s="356"/>
    </row>
    <row r="130" spans="1:11" ht="21" x14ac:dyDescent="0.6">
      <c r="A130" s="24"/>
      <c r="B130" s="1060"/>
      <c r="C130" s="337"/>
      <c r="D130" s="24"/>
      <c r="E130" s="21"/>
      <c r="F130" s="80"/>
      <c r="G130" s="80"/>
      <c r="H130" s="80"/>
      <c r="I130" s="80"/>
      <c r="J130" s="356"/>
      <c r="K130" s="356"/>
    </row>
    <row r="131" spans="1:11" ht="24.6" x14ac:dyDescent="0.7">
      <c r="A131" s="73" t="s">
        <v>166</v>
      </c>
      <c r="B131" s="1061"/>
      <c r="C131" s="339"/>
      <c r="D131" s="74"/>
      <c r="E131" s="80"/>
      <c r="F131" s="23" t="s">
        <v>20</v>
      </c>
      <c r="G131" s="22"/>
      <c r="H131" s="22"/>
      <c r="I131" s="77" t="s">
        <v>167</v>
      </c>
      <c r="J131" s="79"/>
      <c r="K131" s="79"/>
    </row>
    <row r="132" spans="1:11" ht="21" x14ac:dyDescent="0.6">
      <c r="A132" s="73" t="s">
        <v>216</v>
      </c>
      <c r="B132" s="1061"/>
      <c r="C132" s="338"/>
      <c r="D132" s="24"/>
      <c r="E132" s="24"/>
      <c r="F132" s="76"/>
      <c r="G132" s="1082" t="s">
        <v>120</v>
      </c>
      <c r="H132" s="1082"/>
      <c r="I132" s="262" t="s">
        <v>217</v>
      </c>
      <c r="J132" s="24"/>
      <c r="K132" s="75"/>
    </row>
    <row r="133" spans="1:11" ht="21" x14ac:dyDescent="0.6">
      <c r="A133" s="73" t="s">
        <v>44</v>
      </c>
      <c r="B133" s="1061"/>
      <c r="C133" s="338"/>
      <c r="D133" s="24"/>
      <c r="E133" s="1080" t="s">
        <v>43</v>
      </c>
      <c r="F133" s="1080"/>
      <c r="G133" s="1080"/>
      <c r="H133" s="1080"/>
      <c r="I133" s="1080"/>
      <c r="J133" s="1080"/>
      <c r="K133" s="349"/>
    </row>
  </sheetData>
  <sheetProtection insertColumns="0" insertRows="0" deleteColumns="0" deleteRows="0"/>
  <mergeCells count="24">
    <mergeCell ref="E133:J133"/>
    <mergeCell ref="E124:K124"/>
    <mergeCell ref="E125:K125"/>
    <mergeCell ref="E126:K126"/>
    <mergeCell ref="F129:I129"/>
    <mergeCell ref="G132:H132"/>
    <mergeCell ref="E115:K115"/>
    <mergeCell ref="E119:I119"/>
    <mergeCell ref="E120:I120"/>
    <mergeCell ref="E121:I121"/>
    <mergeCell ref="E113:F113"/>
    <mergeCell ref="I113:J113"/>
    <mergeCell ref="E114:F114"/>
    <mergeCell ref="I114:J114"/>
    <mergeCell ref="A1:K1"/>
    <mergeCell ref="A2:K2"/>
    <mergeCell ref="A3:K3"/>
    <mergeCell ref="G4:H4"/>
    <mergeCell ref="I4:J4"/>
    <mergeCell ref="K4:K5"/>
    <mergeCell ref="A4:A5"/>
    <mergeCell ref="B4:B5"/>
    <mergeCell ref="D4:D5"/>
    <mergeCell ref="E4:F4"/>
  </mergeCells>
  <pageMargins left="0.70866141732283505" right="0.70866141732283505" top="0.74803149606299202" bottom="0.74803149606299202" header="0.31496062992126" footer="0.31496062992126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04C0C-3DEB-406F-9B9B-189861EA16B8}">
  <dimension ref="A1:AG505"/>
  <sheetViews>
    <sheetView zoomScale="90" zoomScaleNormal="90" workbookViewId="0">
      <selection activeCell="B73" sqref="B73"/>
    </sheetView>
  </sheetViews>
  <sheetFormatPr defaultColWidth="7.19921875" defaultRowHeight="18.600000000000001" x14ac:dyDescent="0.55000000000000004"/>
  <cols>
    <col min="1" max="1" width="5" style="991" customWidth="1"/>
    <col min="2" max="2" width="37.09765625" style="992" customWidth="1"/>
    <col min="3" max="3" width="13.69921875" style="992" customWidth="1"/>
    <col min="4" max="4" width="10" style="994" hidden="1" customWidth="1"/>
    <col min="5" max="5" width="10.59765625" style="994" hidden="1" customWidth="1"/>
    <col min="6" max="6" width="11.69921875" style="997" hidden="1" customWidth="1"/>
    <col min="7" max="7" width="8.59765625" style="994" hidden="1" customWidth="1"/>
    <col min="8" max="8" width="6.09765625" style="994" hidden="1" customWidth="1"/>
    <col min="9" max="9" width="10.69921875" style="994" hidden="1" customWidth="1"/>
    <col min="10" max="10" width="11.59765625" style="994" hidden="1" customWidth="1"/>
    <col min="11" max="11" width="12.5" style="995" hidden="1" customWidth="1"/>
    <col min="12" max="12" width="16.09765625" style="989" hidden="1" customWidth="1"/>
    <col min="13" max="13" width="10.5" style="989" hidden="1" customWidth="1"/>
    <col min="14" max="14" width="10.5" style="995" hidden="1" customWidth="1"/>
    <col min="15" max="15" width="8.69921875" style="989" hidden="1" customWidth="1"/>
    <col min="16" max="16" width="9.8984375" style="992" hidden="1" customWidth="1"/>
    <col min="17" max="17" width="9.8984375" style="989" hidden="1" customWidth="1"/>
    <col min="18" max="18" width="13.3984375" style="996" hidden="1" customWidth="1"/>
    <col min="19" max="19" width="8.8984375" style="996" hidden="1" customWidth="1"/>
    <col min="20" max="22" width="12" style="996" hidden="1" customWidth="1"/>
    <col min="23" max="24" width="7.19921875" style="989" hidden="1" customWidth="1"/>
    <col min="25" max="25" width="9.3984375" style="989" customWidth="1"/>
    <col min="26" max="26" width="9.296875" style="989" customWidth="1"/>
    <col min="27" max="27" width="9.3984375" style="989" customWidth="1"/>
    <col min="28" max="28" width="8.796875" style="989" customWidth="1"/>
    <col min="29" max="29" width="8.69921875" style="989" customWidth="1"/>
    <col min="30" max="30" width="9.3984375" style="989" customWidth="1"/>
    <col min="31" max="31" width="9.796875" style="989" customWidth="1"/>
    <col min="32" max="32" width="7.19921875" style="989" hidden="1" customWidth="1"/>
    <col min="33" max="33" width="14.09765625" style="989" customWidth="1"/>
    <col min="34" max="16384" width="7.19921875" style="989"/>
  </cols>
  <sheetData>
    <row r="1" spans="1:33" x14ac:dyDescent="0.55000000000000004">
      <c r="A1" s="1175" t="s">
        <v>70</v>
      </c>
      <c r="B1" s="1175"/>
      <c r="C1" s="1175"/>
      <c r="D1" s="1175"/>
      <c r="E1" s="1175"/>
      <c r="F1" s="1175"/>
      <c r="G1" s="1175"/>
      <c r="H1" s="1175"/>
      <c r="I1" s="1175"/>
      <c r="J1" s="1175"/>
      <c r="K1" s="1175"/>
      <c r="L1" s="1175"/>
      <c r="M1" s="1175"/>
      <c r="N1" s="1175"/>
      <c r="O1" s="1175"/>
      <c r="P1" s="1175"/>
      <c r="Q1" s="1175"/>
      <c r="R1" s="1175"/>
      <c r="S1" s="1175"/>
      <c r="T1" s="1175"/>
      <c r="U1" s="1175"/>
      <c r="V1" s="1175"/>
      <c r="W1" s="1175"/>
      <c r="X1" s="1175"/>
      <c r="Y1" s="1175"/>
      <c r="Z1" s="1175"/>
      <c r="AA1" s="1175"/>
      <c r="AB1" s="1175"/>
      <c r="AC1" s="1175"/>
      <c r="AD1" s="1175"/>
      <c r="AE1" s="1175"/>
      <c r="AF1" s="1175"/>
      <c r="AG1" s="1175"/>
    </row>
    <row r="2" spans="1:33" ht="21.75" customHeight="1" x14ac:dyDescent="0.55000000000000004">
      <c r="A2" s="1175" t="s">
        <v>231</v>
      </c>
      <c r="B2" s="1175"/>
      <c r="C2" s="1175"/>
      <c r="D2" s="1175"/>
      <c r="E2" s="1175"/>
      <c r="F2" s="1175"/>
      <c r="G2" s="1175"/>
      <c r="H2" s="1175"/>
      <c r="I2" s="1175"/>
      <c r="J2" s="1175"/>
      <c r="K2" s="1175"/>
      <c r="L2" s="1175"/>
      <c r="M2" s="1175"/>
      <c r="N2" s="1175"/>
      <c r="O2" s="1175"/>
      <c r="P2" s="1175"/>
      <c r="Q2" s="1175"/>
      <c r="R2" s="1175"/>
      <c r="S2" s="1175"/>
      <c r="T2" s="1175"/>
      <c r="U2" s="1175"/>
      <c r="V2" s="1175"/>
      <c r="W2" s="1175"/>
      <c r="X2" s="1175"/>
      <c r="Y2" s="1175"/>
      <c r="Z2" s="1175"/>
      <c r="AA2" s="1175"/>
      <c r="AB2" s="1175"/>
      <c r="AC2" s="1175"/>
      <c r="AD2" s="1175"/>
      <c r="AE2" s="1175"/>
      <c r="AF2" s="1175"/>
      <c r="AG2" s="1175"/>
    </row>
    <row r="3" spans="1:33" x14ac:dyDescent="0.55000000000000004">
      <c r="A3" s="1175" t="s">
        <v>0</v>
      </c>
      <c r="B3" s="1175"/>
      <c r="C3" s="1175"/>
      <c r="D3" s="1175"/>
      <c r="E3" s="1175"/>
      <c r="F3" s="1175"/>
      <c r="G3" s="1175"/>
      <c r="H3" s="1175"/>
      <c r="I3" s="1175"/>
      <c r="J3" s="1175"/>
      <c r="K3" s="1175"/>
      <c r="L3" s="1175"/>
      <c r="M3" s="1175"/>
      <c r="N3" s="1175"/>
      <c r="O3" s="1175"/>
      <c r="P3" s="1175"/>
      <c r="Q3" s="1175"/>
      <c r="R3" s="1175"/>
      <c r="S3" s="1175"/>
      <c r="T3" s="1175"/>
      <c r="U3" s="1175"/>
      <c r="V3" s="1175"/>
      <c r="W3" s="1175"/>
      <c r="X3" s="1175"/>
      <c r="Y3" s="1175"/>
      <c r="Z3" s="1175"/>
      <c r="AA3" s="1175"/>
      <c r="AB3" s="1175"/>
      <c r="AC3" s="1175"/>
      <c r="AD3" s="1175"/>
      <c r="AE3" s="1175"/>
      <c r="AF3" s="1175"/>
      <c r="AG3" s="1175"/>
    </row>
    <row r="4" spans="1:33" ht="21" customHeight="1" x14ac:dyDescent="0.55000000000000004">
      <c r="A4" s="1176" t="s">
        <v>287</v>
      </c>
      <c r="B4" s="1176"/>
      <c r="C4" s="1176"/>
      <c r="D4" s="1176"/>
      <c r="E4" s="1176"/>
      <c r="F4" s="1176"/>
      <c r="G4" s="1176"/>
      <c r="H4" s="1176"/>
      <c r="I4" s="1176"/>
      <c r="J4" s="1176"/>
      <c r="K4" s="1176"/>
      <c r="L4" s="1176"/>
      <c r="M4" s="1176"/>
      <c r="N4" s="1176"/>
      <c r="O4" s="1176"/>
      <c r="P4" s="1176"/>
      <c r="Q4" s="1176"/>
      <c r="R4" s="1176"/>
      <c r="S4" s="1176"/>
      <c r="T4" s="1176"/>
      <c r="U4" s="1176"/>
      <c r="V4" s="1176"/>
      <c r="W4" s="1176"/>
      <c r="X4" s="1176"/>
      <c r="Y4" s="1176"/>
      <c r="Z4" s="1176"/>
      <c r="AA4" s="1176"/>
      <c r="AB4" s="1176"/>
      <c r="AC4" s="1176"/>
      <c r="AD4" s="1176"/>
      <c r="AE4" s="1176"/>
      <c r="AF4" s="1176"/>
      <c r="AG4" s="1176"/>
    </row>
    <row r="5" spans="1:33" ht="17.25" customHeight="1" x14ac:dyDescent="0.55000000000000004">
      <c r="A5" s="1177" t="s">
        <v>1</v>
      </c>
      <c r="B5" s="1178" t="s">
        <v>23</v>
      </c>
      <c r="C5" s="1179"/>
      <c r="D5" s="1180" t="str">
        <f>+[8]ระบบการควบคุมฯ!B746</f>
        <v>กิจกรรมการบริหารจัดการในเขตพื้นที่การศึกษา</v>
      </c>
      <c r="E5" s="1181"/>
      <c r="F5" s="1181"/>
      <c r="G5" s="1181"/>
      <c r="H5" s="1181"/>
      <c r="I5" s="1181"/>
      <c r="J5" s="1182"/>
      <c r="K5" s="1183" t="str">
        <f>+[8]ระบบการควบคุมฯ!B873</f>
        <v>กิจกรรมการจัดการศึกษาประถมศึกษาสำหรับโรงเรียนปกติ</v>
      </c>
      <c r="L5" s="1184"/>
      <c r="M5" s="1184"/>
      <c r="N5" s="1184"/>
      <c r="O5" s="1184"/>
      <c r="P5" s="1184"/>
      <c r="Q5" s="1185"/>
      <c r="R5" s="1186" t="str">
        <f>+[8]งบสพฐ!B358</f>
        <v>กิจกรรมการสนับสนุนการศึกษาขั้นพื้นฐาน</v>
      </c>
      <c r="S5" s="1187"/>
      <c r="T5" s="1187"/>
      <c r="U5" s="1187"/>
      <c r="V5" s="1187"/>
      <c r="W5" s="1187"/>
      <c r="X5" s="1188"/>
      <c r="Y5" s="1189" t="s">
        <v>257</v>
      </c>
      <c r="Z5" s="1189"/>
      <c r="AA5" s="1189"/>
      <c r="AB5" s="1189"/>
      <c r="AC5" s="1189"/>
      <c r="AD5" s="1189"/>
      <c r="AE5" s="1189"/>
      <c r="AF5" s="1190"/>
      <c r="AG5" s="1191" t="s">
        <v>6</v>
      </c>
    </row>
    <row r="6" spans="1:33" ht="15" customHeight="1" x14ac:dyDescent="0.55000000000000004">
      <c r="A6" s="1177"/>
      <c r="B6" s="1192"/>
      <c r="C6" s="1193" t="s">
        <v>25</v>
      </c>
      <c r="D6" s="1191" t="s">
        <v>26</v>
      </c>
      <c r="E6" s="1194" t="s">
        <v>36</v>
      </c>
      <c r="F6" s="1195" t="s">
        <v>2</v>
      </c>
      <c r="G6" s="1195" t="s">
        <v>3</v>
      </c>
      <c r="H6" s="1195">
        <f>+[2]งบสพฐ!I6</f>
        <v>0</v>
      </c>
      <c r="I6" s="1195" t="s">
        <v>4</v>
      </c>
      <c r="J6" s="1195" t="s">
        <v>5</v>
      </c>
      <c r="K6" s="1191" t="s">
        <v>26</v>
      </c>
      <c r="L6" s="1194" t="s">
        <v>36</v>
      </c>
      <c r="M6" s="1195" t="s">
        <v>2</v>
      </c>
      <c r="N6" s="1195" t="s">
        <v>3</v>
      </c>
      <c r="O6" s="1195" t="s">
        <v>34</v>
      </c>
      <c r="P6" s="1195" t="s">
        <v>4</v>
      </c>
      <c r="Q6" s="1195" t="s">
        <v>5</v>
      </c>
      <c r="R6" s="1191" t="s">
        <v>26</v>
      </c>
      <c r="S6" s="1194" t="s">
        <v>36</v>
      </c>
      <c r="T6" s="1195" t="s">
        <v>2</v>
      </c>
      <c r="U6" s="1195" t="s">
        <v>3</v>
      </c>
      <c r="V6" s="1195" t="s">
        <v>34</v>
      </c>
      <c r="W6" s="1195" t="s">
        <v>4</v>
      </c>
      <c r="X6" s="1195" t="s">
        <v>5</v>
      </c>
      <c r="Y6" s="1191" t="s">
        <v>26</v>
      </c>
      <c r="Z6" s="1194" t="s">
        <v>36</v>
      </c>
      <c r="AA6" s="1195" t="s">
        <v>2</v>
      </c>
      <c r="AB6" s="1195" t="s">
        <v>3</v>
      </c>
      <c r="AC6" s="1195" t="s">
        <v>34</v>
      </c>
      <c r="AD6" s="1195" t="s">
        <v>4</v>
      </c>
      <c r="AE6" s="1195" t="s">
        <v>5</v>
      </c>
      <c r="AF6" s="1196"/>
      <c r="AG6" s="1197"/>
    </row>
    <row r="7" spans="1:33" ht="15" customHeight="1" x14ac:dyDescent="0.55000000000000004">
      <c r="A7" s="1177"/>
      <c r="B7" s="1192"/>
      <c r="C7" s="1193" t="s">
        <v>27</v>
      </c>
      <c r="D7" s="1197"/>
      <c r="E7" s="1198"/>
      <c r="F7" s="1199"/>
      <c r="G7" s="1200"/>
      <c r="H7" s="1200"/>
      <c r="I7" s="1200"/>
      <c r="J7" s="1200"/>
      <c r="K7" s="1197"/>
      <c r="L7" s="1198"/>
      <c r="M7" s="1199"/>
      <c r="N7" s="1200"/>
      <c r="O7" s="1200"/>
      <c r="P7" s="1200"/>
      <c r="Q7" s="1200"/>
      <c r="R7" s="1197"/>
      <c r="S7" s="1198"/>
      <c r="T7" s="1199"/>
      <c r="U7" s="1200"/>
      <c r="V7" s="1200"/>
      <c r="W7" s="1200"/>
      <c r="X7" s="1200"/>
      <c r="Y7" s="1197"/>
      <c r="Z7" s="1198"/>
      <c r="AA7" s="1199"/>
      <c r="AB7" s="1200"/>
      <c r="AC7" s="1200"/>
      <c r="AD7" s="1200"/>
      <c r="AE7" s="1200"/>
      <c r="AF7" s="1201"/>
      <c r="AG7" s="1197"/>
    </row>
    <row r="8" spans="1:33" ht="20.399999999999999" customHeight="1" x14ac:dyDescent="0.55000000000000004">
      <c r="A8" s="1177"/>
      <c r="B8" s="1202"/>
      <c r="C8" s="1203"/>
      <c r="D8" s="1204" t="s">
        <v>7</v>
      </c>
      <c r="E8" s="1204" t="s">
        <v>8</v>
      </c>
      <c r="F8" s="1205" t="s">
        <v>9</v>
      </c>
      <c r="G8" s="1204" t="s">
        <v>10</v>
      </c>
      <c r="H8" s="1204" t="s">
        <v>11</v>
      </c>
      <c r="I8" s="1204" t="s">
        <v>28</v>
      </c>
      <c r="J8" s="1205" t="s">
        <v>29</v>
      </c>
      <c r="K8" s="1204" t="s">
        <v>7</v>
      </c>
      <c r="L8" s="1204" t="s">
        <v>8</v>
      </c>
      <c r="M8" s="1205" t="s">
        <v>9</v>
      </c>
      <c r="N8" s="1206">
        <f>+[8]ระบบการควบคุมฯ!G829+[8]ระบบการควบคุมฯ!H829</f>
        <v>0</v>
      </c>
      <c r="O8" s="1204" t="s">
        <v>11</v>
      </c>
      <c r="P8" s="1204" t="s">
        <v>28</v>
      </c>
      <c r="Q8" s="1205" t="s">
        <v>29</v>
      </c>
      <c r="R8" s="1204" t="s">
        <v>7</v>
      </c>
      <c r="S8" s="1204" t="s">
        <v>8</v>
      </c>
      <c r="T8" s="1205" t="s">
        <v>9</v>
      </c>
      <c r="U8" s="1204" t="s">
        <v>10</v>
      </c>
      <c r="V8" s="1204" t="s">
        <v>11</v>
      </c>
      <c r="W8" s="1204" t="s">
        <v>28</v>
      </c>
      <c r="X8" s="1205" t="s">
        <v>29</v>
      </c>
      <c r="Y8" s="1204" t="s">
        <v>7</v>
      </c>
      <c r="Z8" s="1204" t="s">
        <v>8</v>
      </c>
      <c r="AA8" s="1205" t="s">
        <v>9</v>
      </c>
      <c r="AB8" s="1204" t="s">
        <v>10</v>
      </c>
      <c r="AC8" s="1204" t="s">
        <v>11</v>
      </c>
      <c r="AD8" s="1204" t="s">
        <v>28</v>
      </c>
      <c r="AE8" s="1205" t="s">
        <v>29</v>
      </c>
      <c r="AF8" s="1207"/>
      <c r="AG8" s="1208"/>
    </row>
    <row r="9" spans="1:33" ht="37.200000000000003" x14ac:dyDescent="0.55000000000000004">
      <c r="A9" s="1209" t="str">
        <f>+[8]ระบบการควบคุมฯ!628:628</f>
        <v>ง</v>
      </c>
      <c r="B9" s="1210" t="str">
        <f>+[8]ระบบการควบคุมฯ!B628</f>
        <v>แผนงานพื้นฐานด้านการพัฒนาและเสริมสร้างศักยภาพทรัพยากรมนุษย์</v>
      </c>
      <c r="C9" s="1211"/>
      <c r="D9" s="1212">
        <f>+D11</f>
        <v>772710</v>
      </c>
      <c r="E9" s="1212">
        <f t="shared" ref="E9:AE9" si="0">+E11</f>
        <v>227290</v>
      </c>
      <c r="F9" s="1212">
        <f t="shared" si="0"/>
        <v>1000000</v>
      </c>
      <c r="G9" s="1212">
        <f t="shared" si="0"/>
        <v>0</v>
      </c>
      <c r="H9" s="1212">
        <f t="shared" si="0"/>
        <v>0</v>
      </c>
      <c r="I9" s="1212">
        <f t="shared" si="0"/>
        <v>806901.78</v>
      </c>
      <c r="J9" s="1212">
        <f t="shared" si="0"/>
        <v>193098.22</v>
      </c>
      <c r="K9" s="1212">
        <f t="shared" si="0"/>
        <v>2519790</v>
      </c>
      <c r="L9" s="1212">
        <f t="shared" si="0"/>
        <v>1622710</v>
      </c>
      <c r="M9" s="1212">
        <f t="shared" si="0"/>
        <v>4142500</v>
      </c>
      <c r="N9" s="1212">
        <f t="shared" si="0"/>
        <v>0</v>
      </c>
      <c r="O9" s="1212">
        <f t="shared" si="0"/>
        <v>0</v>
      </c>
      <c r="P9" s="1212">
        <f t="shared" si="0"/>
        <v>2872817.96</v>
      </c>
      <c r="Q9" s="1212">
        <f t="shared" si="0"/>
        <v>1269682.04</v>
      </c>
      <c r="R9" s="1212">
        <f t="shared" si="0"/>
        <v>0</v>
      </c>
      <c r="S9" s="1212">
        <f t="shared" si="0"/>
        <v>0</v>
      </c>
      <c r="T9" s="1212">
        <f t="shared" si="0"/>
        <v>0</v>
      </c>
      <c r="U9" s="1212">
        <f t="shared" si="0"/>
        <v>0</v>
      </c>
      <c r="V9" s="1212">
        <f t="shared" si="0"/>
        <v>0</v>
      </c>
      <c r="W9" s="1212">
        <f t="shared" si="0"/>
        <v>0</v>
      </c>
      <c r="X9" s="1212">
        <f t="shared" si="0"/>
        <v>0</v>
      </c>
      <c r="Y9" s="1212">
        <f t="shared" si="0"/>
        <v>3292500</v>
      </c>
      <c r="Z9" s="1212">
        <f t="shared" si="0"/>
        <v>1850000</v>
      </c>
      <c r="AA9" s="1212">
        <f t="shared" si="0"/>
        <v>5142500</v>
      </c>
      <c r="AB9" s="1212">
        <f t="shared" si="0"/>
        <v>0</v>
      </c>
      <c r="AC9" s="1212">
        <f t="shared" si="0"/>
        <v>0</v>
      </c>
      <c r="AD9" s="1212">
        <f t="shared" si="0"/>
        <v>3679719.7399999998</v>
      </c>
      <c r="AE9" s="1212">
        <f t="shared" si="0"/>
        <v>1462780.26</v>
      </c>
      <c r="AF9" s="1212"/>
      <c r="AG9" s="1210"/>
    </row>
    <row r="10" spans="1:33" x14ac:dyDescent="0.55000000000000004">
      <c r="A10" s="1213"/>
      <c r="B10" s="1214" t="str">
        <f>[8]ระบบการควบคุมฯ!B629</f>
        <v xml:space="preserve"> งบดำเนินงาน 69112xx</v>
      </c>
      <c r="C10" s="1215">
        <f>[3]งบประจำและงบพัฒนาคุณภาพการศึกษา!C115</f>
        <v>0</v>
      </c>
      <c r="D10" s="1216">
        <f>+D11</f>
        <v>772710</v>
      </c>
      <c r="E10" s="1216">
        <f t="shared" ref="E10:AE12" si="1">+E11</f>
        <v>227290</v>
      </c>
      <c r="F10" s="1216">
        <f t="shared" si="1"/>
        <v>1000000</v>
      </c>
      <c r="G10" s="1216">
        <f t="shared" si="1"/>
        <v>0</v>
      </c>
      <c r="H10" s="1216">
        <f t="shared" si="1"/>
        <v>0</v>
      </c>
      <c r="I10" s="1216">
        <f t="shared" si="1"/>
        <v>806901.78</v>
      </c>
      <c r="J10" s="1216">
        <f t="shared" si="1"/>
        <v>193098.22</v>
      </c>
      <c r="K10" s="1216">
        <f t="shared" si="1"/>
        <v>2519790</v>
      </c>
      <c r="L10" s="1216">
        <f t="shared" si="1"/>
        <v>1622710</v>
      </c>
      <c r="M10" s="1216">
        <f t="shared" si="1"/>
        <v>4142500</v>
      </c>
      <c r="N10" s="1216">
        <f t="shared" si="1"/>
        <v>0</v>
      </c>
      <c r="O10" s="1216">
        <f t="shared" si="1"/>
        <v>0</v>
      </c>
      <c r="P10" s="1216">
        <f t="shared" si="1"/>
        <v>2872817.96</v>
      </c>
      <c r="Q10" s="1216">
        <f t="shared" si="1"/>
        <v>1269682.04</v>
      </c>
      <c r="R10" s="1216">
        <f t="shared" si="1"/>
        <v>0</v>
      </c>
      <c r="S10" s="1216">
        <f t="shared" si="1"/>
        <v>0</v>
      </c>
      <c r="T10" s="1216">
        <f t="shared" si="1"/>
        <v>0</v>
      </c>
      <c r="U10" s="1216">
        <f t="shared" si="1"/>
        <v>0</v>
      </c>
      <c r="V10" s="1216">
        <f t="shared" si="1"/>
        <v>0</v>
      </c>
      <c r="W10" s="1216">
        <f t="shared" si="1"/>
        <v>0</v>
      </c>
      <c r="X10" s="1216">
        <f t="shared" si="1"/>
        <v>0</v>
      </c>
      <c r="Y10" s="1216">
        <f t="shared" si="1"/>
        <v>3292500</v>
      </c>
      <c r="Z10" s="1216">
        <f t="shared" si="1"/>
        <v>1850000</v>
      </c>
      <c r="AA10" s="1216">
        <f t="shared" si="1"/>
        <v>5142500</v>
      </c>
      <c r="AB10" s="1216">
        <f t="shared" si="1"/>
        <v>0</v>
      </c>
      <c r="AC10" s="1216">
        <f t="shared" si="1"/>
        <v>0</v>
      </c>
      <c r="AD10" s="1216">
        <f t="shared" si="1"/>
        <v>3679719.7399999998</v>
      </c>
      <c r="AE10" s="1216">
        <f t="shared" si="1"/>
        <v>1462780.26</v>
      </c>
      <c r="AF10" s="1216"/>
      <c r="AG10" s="1217"/>
    </row>
    <row r="11" spans="1:33" ht="37.200000000000003" x14ac:dyDescent="0.55000000000000004">
      <c r="A11" s="1231">
        <f>+[8]ระบบการควบคุมฯ!A722</f>
        <v>0</v>
      </c>
      <c r="B11" s="1232" t="str">
        <f>+[8]ระบบการควบคุมฯ!B722</f>
        <v>ผลผลิตผู้จบการศึกษาขั้นพื้นฐาน</v>
      </c>
      <c r="C11" s="1233" t="str">
        <f>[8]ระบบการควบคุมฯ!C723</f>
        <v>20004 3720 1000 2000000</v>
      </c>
      <c r="D11" s="1234">
        <f>+D12</f>
        <v>772710</v>
      </c>
      <c r="E11" s="1234">
        <f t="shared" si="1"/>
        <v>227290</v>
      </c>
      <c r="F11" s="1234">
        <f t="shared" si="1"/>
        <v>1000000</v>
      </c>
      <c r="G11" s="1234">
        <f t="shared" si="1"/>
        <v>0</v>
      </c>
      <c r="H11" s="1234">
        <f t="shared" si="1"/>
        <v>0</v>
      </c>
      <c r="I11" s="1234">
        <f t="shared" si="1"/>
        <v>806901.78</v>
      </c>
      <c r="J11" s="1234">
        <f t="shared" si="1"/>
        <v>193098.22</v>
      </c>
      <c r="K11" s="1234">
        <f t="shared" si="1"/>
        <v>2519790</v>
      </c>
      <c r="L11" s="1234">
        <f t="shared" si="1"/>
        <v>1622710</v>
      </c>
      <c r="M11" s="1234">
        <f t="shared" si="1"/>
        <v>4142500</v>
      </c>
      <c r="N11" s="1234">
        <f t="shared" si="1"/>
        <v>0</v>
      </c>
      <c r="O11" s="1234">
        <f t="shared" si="1"/>
        <v>0</v>
      </c>
      <c r="P11" s="1234">
        <f t="shared" si="1"/>
        <v>2872817.96</v>
      </c>
      <c r="Q11" s="1234">
        <f t="shared" si="1"/>
        <v>1269682.04</v>
      </c>
      <c r="R11" s="1234">
        <f t="shared" si="1"/>
        <v>0</v>
      </c>
      <c r="S11" s="1234">
        <f t="shared" si="1"/>
        <v>0</v>
      </c>
      <c r="T11" s="1234">
        <f t="shared" si="1"/>
        <v>0</v>
      </c>
      <c r="U11" s="1234">
        <f t="shared" si="1"/>
        <v>0</v>
      </c>
      <c r="V11" s="1234">
        <f t="shared" si="1"/>
        <v>0</v>
      </c>
      <c r="W11" s="1234">
        <f t="shared" si="1"/>
        <v>0</v>
      </c>
      <c r="X11" s="1234">
        <f t="shared" si="1"/>
        <v>0</v>
      </c>
      <c r="Y11" s="1234">
        <f t="shared" si="1"/>
        <v>3292500</v>
      </c>
      <c r="Z11" s="1234">
        <f t="shared" si="1"/>
        <v>1850000</v>
      </c>
      <c r="AA11" s="1234">
        <f t="shared" si="1"/>
        <v>5142500</v>
      </c>
      <c r="AB11" s="1234">
        <f t="shared" si="1"/>
        <v>0</v>
      </c>
      <c r="AC11" s="1234">
        <f t="shared" si="1"/>
        <v>0</v>
      </c>
      <c r="AD11" s="1234">
        <f t="shared" si="1"/>
        <v>3679719.7399999998</v>
      </c>
      <c r="AE11" s="1234">
        <f t="shared" si="1"/>
        <v>1462780.26</v>
      </c>
      <c r="AF11" s="1234"/>
      <c r="AG11" s="1235"/>
    </row>
    <row r="12" spans="1:33" ht="55.8" x14ac:dyDescent="0.55000000000000004">
      <c r="A12" s="1236">
        <f>+[8]ระบบการควบคุมฯ!A746</f>
        <v>1.4</v>
      </c>
      <c r="B12" s="1237" t="s">
        <v>198</v>
      </c>
      <c r="C12" s="1238" t="str">
        <f>+[8]ระบบการควบคุมฯ!C746</f>
        <v>20004 69 00148 00000</v>
      </c>
      <c r="D12" s="1239">
        <f>+D13</f>
        <v>772710</v>
      </c>
      <c r="E12" s="1239">
        <f>+E13</f>
        <v>227290</v>
      </c>
      <c r="F12" s="1239">
        <f>SUM(D12:E12)</f>
        <v>1000000</v>
      </c>
      <c r="G12" s="1239">
        <f>+G13</f>
        <v>0</v>
      </c>
      <c r="H12" s="1239">
        <f>+H13</f>
        <v>0</v>
      </c>
      <c r="I12" s="1239">
        <f>+I13</f>
        <v>806901.78</v>
      </c>
      <c r="J12" s="1239">
        <f>+J13</f>
        <v>193098.22</v>
      </c>
      <c r="K12" s="1239">
        <f t="shared" si="1"/>
        <v>2519790</v>
      </c>
      <c r="L12" s="1239">
        <f t="shared" si="1"/>
        <v>1622710</v>
      </c>
      <c r="M12" s="1239">
        <f t="shared" ref="M12" si="2">SUM(K12:L12)</f>
        <v>4142500</v>
      </c>
      <c r="N12" s="1239">
        <f t="shared" si="1"/>
        <v>0</v>
      </c>
      <c r="O12" s="1239">
        <f t="shared" si="1"/>
        <v>0</v>
      </c>
      <c r="P12" s="1239">
        <f t="shared" si="1"/>
        <v>2872817.96</v>
      </c>
      <c r="Q12" s="1239">
        <f t="shared" si="1"/>
        <v>1269682.04</v>
      </c>
      <c r="R12" s="1239">
        <f t="shared" si="1"/>
        <v>0</v>
      </c>
      <c r="S12" s="1239">
        <f t="shared" si="1"/>
        <v>0</v>
      </c>
      <c r="T12" s="1239">
        <f t="shared" ref="T12" si="3">SUM(R12:S12)</f>
        <v>0</v>
      </c>
      <c r="U12" s="1239">
        <f t="shared" si="1"/>
        <v>0</v>
      </c>
      <c r="V12" s="1239">
        <f t="shared" si="1"/>
        <v>0</v>
      </c>
      <c r="W12" s="1239">
        <f t="shared" si="1"/>
        <v>0</v>
      </c>
      <c r="X12" s="1239">
        <f t="shared" si="1"/>
        <v>0</v>
      </c>
      <c r="Y12" s="1239">
        <f t="shared" si="1"/>
        <v>3292500</v>
      </c>
      <c r="Z12" s="1239">
        <f t="shared" si="1"/>
        <v>1850000</v>
      </c>
      <c r="AA12" s="1239">
        <f t="shared" ref="AA12" si="4">SUM(Y12:Z12)</f>
        <v>5142500</v>
      </c>
      <c r="AB12" s="1239">
        <f t="shared" si="1"/>
        <v>0</v>
      </c>
      <c r="AC12" s="1239">
        <f t="shared" si="1"/>
        <v>0</v>
      </c>
      <c r="AD12" s="1239">
        <f t="shared" si="1"/>
        <v>3679719.7399999998</v>
      </c>
      <c r="AE12" s="1239">
        <f t="shared" si="1"/>
        <v>1462780.26</v>
      </c>
      <c r="AF12" s="1239"/>
      <c r="AG12" s="1240"/>
    </row>
    <row r="13" spans="1:33" x14ac:dyDescent="0.55000000000000004">
      <c r="A13" s="1241"/>
      <c r="B13" s="1242" t="str">
        <f>[8]ระบบการควบคุมฯ!B723</f>
        <v xml:space="preserve"> รวมงบดำเนินงาน 69112xx</v>
      </c>
      <c r="C13" s="1215">
        <f>[3]งบประจำและงบพัฒนาคุณภาพการศึกษา!C152</f>
        <v>0</v>
      </c>
      <c r="D13" s="1216">
        <f t="shared" ref="D13:AE13" si="5">+D14+D28</f>
        <v>772710</v>
      </c>
      <c r="E13" s="1216">
        <f t="shared" si="5"/>
        <v>227290</v>
      </c>
      <c r="F13" s="1216">
        <f t="shared" si="5"/>
        <v>1000000</v>
      </c>
      <c r="G13" s="1216">
        <f t="shared" si="5"/>
        <v>0</v>
      </c>
      <c r="H13" s="1216">
        <f t="shared" si="5"/>
        <v>0</v>
      </c>
      <c r="I13" s="1216">
        <f t="shared" si="5"/>
        <v>806901.78</v>
      </c>
      <c r="J13" s="1216">
        <f t="shared" si="5"/>
        <v>193098.22</v>
      </c>
      <c r="K13" s="1216">
        <f t="shared" si="5"/>
        <v>2519790</v>
      </c>
      <c r="L13" s="1216">
        <f t="shared" si="5"/>
        <v>1622710</v>
      </c>
      <c r="M13" s="1216">
        <f t="shared" si="5"/>
        <v>4142500</v>
      </c>
      <c r="N13" s="1216">
        <f t="shared" si="5"/>
        <v>0</v>
      </c>
      <c r="O13" s="1216">
        <f t="shared" si="5"/>
        <v>0</v>
      </c>
      <c r="P13" s="1216">
        <f t="shared" si="5"/>
        <v>2872817.96</v>
      </c>
      <c r="Q13" s="1216">
        <f t="shared" si="5"/>
        <v>1269682.04</v>
      </c>
      <c r="R13" s="1216">
        <f t="shared" si="5"/>
        <v>0</v>
      </c>
      <c r="S13" s="1216">
        <f t="shared" si="5"/>
        <v>0</v>
      </c>
      <c r="T13" s="1216">
        <f t="shared" si="5"/>
        <v>0</v>
      </c>
      <c r="U13" s="1216">
        <f t="shared" si="5"/>
        <v>0</v>
      </c>
      <c r="V13" s="1216">
        <f t="shared" si="5"/>
        <v>0</v>
      </c>
      <c r="W13" s="1216">
        <f t="shared" si="5"/>
        <v>0</v>
      </c>
      <c r="X13" s="1216">
        <f t="shared" si="5"/>
        <v>0</v>
      </c>
      <c r="Y13" s="1216">
        <f t="shared" si="5"/>
        <v>3292500</v>
      </c>
      <c r="Z13" s="1216">
        <f t="shared" si="5"/>
        <v>1850000</v>
      </c>
      <c r="AA13" s="1216">
        <f t="shared" si="5"/>
        <v>5142500</v>
      </c>
      <c r="AB13" s="1216">
        <f t="shared" si="5"/>
        <v>0</v>
      </c>
      <c r="AC13" s="1216">
        <f t="shared" si="5"/>
        <v>0</v>
      </c>
      <c r="AD13" s="1216">
        <f t="shared" si="5"/>
        <v>3679719.7399999998</v>
      </c>
      <c r="AE13" s="1216">
        <f t="shared" si="5"/>
        <v>1462780.26</v>
      </c>
      <c r="AF13" s="1216"/>
      <c r="AG13" s="1243"/>
    </row>
    <row r="14" spans="1:33" s="990" customFormat="1" ht="37.200000000000003" x14ac:dyDescent="0.55000000000000004">
      <c r="A14" s="1244" t="str">
        <f>+[8]ระบบการควบคุมฯ!A753</f>
        <v>1.4.1</v>
      </c>
      <c r="B14" s="1223" t="str">
        <f>+[8]ระบบการควบคุมฯ!B753</f>
        <v>งบประจำ บริหารจัดการสำนักงาน 790,000 บาท</v>
      </c>
      <c r="C14" s="1245" t="str">
        <f>+C12</f>
        <v>20004 69 00148 00000</v>
      </c>
      <c r="D14" s="1246">
        <f t="shared" ref="D14:AE14" si="6">SUM(D15:D27)</f>
        <v>772710</v>
      </c>
      <c r="E14" s="1246">
        <f t="shared" si="6"/>
        <v>50000</v>
      </c>
      <c r="F14" s="1246">
        <f t="shared" si="6"/>
        <v>822710</v>
      </c>
      <c r="G14" s="1246">
        <f t="shared" si="6"/>
        <v>0</v>
      </c>
      <c r="H14" s="1246">
        <f t="shared" si="6"/>
        <v>0</v>
      </c>
      <c r="I14" s="1246">
        <f t="shared" si="6"/>
        <v>676011.78</v>
      </c>
      <c r="J14" s="1246">
        <f t="shared" si="6"/>
        <v>146698.22</v>
      </c>
      <c r="K14" s="1246">
        <f t="shared" si="6"/>
        <v>2519790</v>
      </c>
      <c r="L14" s="1246">
        <f t="shared" si="6"/>
        <v>0</v>
      </c>
      <c r="M14" s="1246">
        <f t="shared" si="6"/>
        <v>2519790</v>
      </c>
      <c r="N14" s="1246">
        <f t="shared" si="6"/>
        <v>0</v>
      </c>
      <c r="O14" s="1246">
        <f t="shared" si="6"/>
        <v>0</v>
      </c>
      <c r="P14" s="1246">
        <f t="shared" si="6"/>
        <v>1712466.96</v>
      </c>
      <c r="Q14" s="1246">
        <f t="shared" si="6"/>
        <v>807323.04</v>
      </c>
      <c r="R14" s="1246">
        <f t="shared" si="6"/>
        <v>0</v>
      </c>
      <c r="S14" s="1246">
        <f t="shared" si="6"/>
        <v>0</v>
      </c>
      <c r="T14" s="1246">
        <f t="shared" si="6"/>
        <v>0</v>
      </c>
      <c r="U14" s="1246">
        <f t="shared" si="6"/>
        <v>0</v>
      </c>
      <c r="V14" s="1246">
        <f t="shared" si="6"/>
        <v>0</v>
      </c>
      <c r="W14" s="1246">
        <f t="shared" si="6"/>
        <v>0</v>
      </c>
      <c r="X14" s="1246">
        <f t="shared" si="6"/>
        <v>0</v>
      </c>
      <c r="Y14" s="1246">
        <f t="shared" si="6"/>
        <v>3292500</v>
      </c>
      <c r="Z14" s="1246">
        <f t="shared" si="6"/>
        <v>50000</v>
      </c>
      <c r="AA14" s="1246">
        <f t="shared" si="6"/>
        <v>3342500</v>
      </c>
      <c r="AB14" s="1246">
        <f t="shared" si="6"/>
        <v>0</v>
      </c>
      <c r="AC14" s="1246">
        <f t="shared" si="6"/>
        <v>0</v>
      </c>
      <c r="AD14" s="1246">
        <f t="shared" si="6"/>
        <v>2388478.7399999998</v>
      </c>
      <c r="AE14" s="1246">
        <f t="shared" si="6"/>
        <v>954021.26</v>
      </c>
      <c r="AF14" s="1246"/>
      <c r="AG14" s="1247" t="s">
        <v>14</v>
      </c>
    </row>
    <row r="15" spans="1:33" s="990" customFormat="1" ht="55.8" x14ac:dyDescent="0.55000000000000004">
      <c r="A15" s="1248">
        <f>+[8]ระบบการควบคุมฯ!A754</f>
        <v>1</v>
      </c>
      <c r="B15" s="1249" t="str">
        <f>+[8]ระบบการควบคุมฯ!B879</f>
        <v>ค่าสาธารณูปโภค    1,000,000 บาท อนุมัตครั้งที่ 1 300,000 บาท ครั้งที่ 2  140,000 บาท</v>
      </c>
      <c r="C15" s="1249" t="str">
        <f>+[8]ระบบการควบคุมฯ!C878</f>
        <v>ศธ04002/ว11486 ลว.9 ก.ค. 69 ครั้งที่ 698  1,642,500 บาท</v>
      </c>
      <c r="D15" s="1250">
        <f>[8]ระบบการควบคุมฯ!F754</f>
        <v>0</v>
      </c>
      <c r="E15" s="1250"/>
      <c r="F15" s="1251">
        <f>SUM(D15:E15)</f>
        <v>0</v>
      </c>
      <c r="G15" s="1252">
        <f>+[8]ระบบการควบคุมฯ!G754+[8]ระบบการควบคุมฯ!H754</f>
        <v>0</v>
      </c>
      <c r="H15" s="1252">
        <f>+[8]ระบบการควบคุมฯ!I754+[8]ระบบการควบคุมฯ!J754</f>
        <v>0</v>
      </c>
      <c r="I15" s="1252">
        <f>+[8]ระบบการควบคุมฯ!K754+[8]ระบบการควบคุมฯ!L754</f>
        <v>0</v>
      </c>
      <c r="J15" s="1252">
        <f>+F15-G15-H15-I15</f>
        <v>0</v>
      </c>
      <c r="K15" s="1252"/>
      <c r="L15" s="1252"/>
      <c r="M15" s="1252"/>
      <c r="N15" s="1252"/>
      <c r="O15" s="1252"/>
      <c r="P15" s="1252"/>
      <c r="Q15" s="1252"/>
      <c r="R15" s="1252"/>
      <c r="S15" s="1252"/>
      <c r="T15" s="1252"/>
      <c r="U15" s="1252"/>
      <c r="V15" s="1252"/>
      <c r="W15" s="1252"/>
      <c r="X15" s="1252"/>
      <c r="Y15" s="1252">
        <f t="shared" ref="Y15:Z22" si="7">+R15+K15+D15</f>
        <v>0</v>
      </c>
      <c r="Z15" s="1252">
        <f t="shared" si="7"/>
        <v>0</v>
      </c>
      <c r="AA15" s="1252">
        <f t="shared" ref="AA15:AA22" si="8">SUM(Y15:Z15)</f>
        <v>0</v>
      </c>
      <c r="AB15" s="1252">
        <f t="shared" ref="AB15:AD22" si="9">+G15+N15+U15</f>
        <v>0</v>
      </c>
      <c r="AC15" s="1252">
        <f t="shared" si="9"/>
        <v>0</v>
      </c>
      <c r="AD15" s="1252">
        <f t="shared" si="9"/>
        <v>0</v>
      </c>
      <c r="AE15" s="1252">
        <f t="shared" ref="AE15:AE22" si="10">+AA15-AB15-AC15-AD15</f>
        <v>0</v>
      </c>
      <c r="AF15" s="1252"/>
      <c r="AG15" s="35"/>
    </row>
    <row r="16" spans="1:33" s="990" customFormat="1" ht="55.8" x14ac:dyDescent="0.55000000000000004">
      <c r="A16" s="1225" t="str">
        <f>+[8]ระบบการควบคุมฯ!A755</f>
        <v>1)</v>
      </c>
      <c r="B16" s="1253" t="str">
        <f>+[8]ระบบการควบคุมฯ!B879</f>
        <v>ค่าสาธารณูปโภค    1,000,000 บาท อนุมัตครั้งที่ 1 300,000 บาท ครั้งที่ 2  140,000 บาท</v>
      </c>
      <c r="C16" s="1253" t="str">
        <f>+[8]ระบบการควบคุมฯ!C879</f>
        <v>ศธ04002/ว46832 ลว.17 ต.ค. 68 ครั้งที่ 7  2,000,000 บาท</v>
      </c>
      <c r="D16" s="1254">
        <f>+[8]ระบบการควบคุมฯ!F755</f>
        <v>240000</v>
      </c>
      <c r="E16" s="1255"/>
      <c r="F16" s="1220">
        <f>SUM(D16:E16)</f>
        <v>240000</v>
      </c>
      <c r="G16" s="1227">
        <f>+[8]ระบบการควบคุมฯ!G755+[8]ระบบการควบคุมฯ!H755</f>
        <v>0</v>
      </c>
      <c r="H16" s="1227">
        <f>+[8]ระบบการควบคุมฯ!I755+[8]ระบบการควบคุมฯ!J755</f>
        <v>0</v>
      </c>
      <c r="I16" s="1227">
        <f>+[8]ระบบการควบคุมฯ!K755+[8]ระบบการควบคุมฯ!L755</f>
        <v>239378.62</v>
      </c>
      <c r="J16" s="1227">
        <f>+F16-G16-H16-I16</f>
        <v>621.38000000000466</v>
      </c>
      <c r="K16" s="1254">
        <f>+[8]ระบบการควบคุมฯ!E879</f>
        <v>760000</v>
      </c>
      <c r="L16" s="1256"/>
      <c r="M16" s="1220">
        <f>SUM(K16:K16)</f>
        <v>760000</v>
      </c>
      <c r="N16" s="1227">
        <f>+[8]ระบบการควบคุมฯ!G879+[8]ระบบการควบคุมฯ!H879</f>
        <v>0</v>
      </c>
      <c r="O16" s="1227"/>
      <c r="P16" s="1227">
        <f>+[8]ระบบการควบคุมฯ!K879+[8]ระบบการควบคุมฯ!L879</f>
        <v>518586.65</v>
      </c>
      <c r="Q16" s="1227">
        <f>+M16-N16-O16-P16</f>
        <v>241413.34999999998</v>
      </c>
      <c r="R16" s="1227"/>
      <c r="S16" s="1227"/>
      <c r="T16" s="1227"/>
      <c r="U16" s="1227"/>
      <c r="V16" s="1227"/>
      <c r="W16" s="1227"/>
      <c r="X16" s="1227"/>
      <c r="Y16" s="1227">
        <f t="shared" si="7"/>
        <v>1000000</v>
      </c>
      <c r="Z16" s="1227">
        <f t="shared" si="7"/>
        <v>0</v>
      </c>
      <c r="AA16" s="1227">
        <f t="shared" si="8"/>
        <v>1000000</v>
      </c>
      <c r="AB16" s="1227">
        <f t="shared" si="9"/>
        <v>0</v>
      </c>
      <c r="AC16" s="1227">
        <f t="shared" si="9"/>
        <v>0</v>
      </c>
      <c r="AD16" s="1227">
        <f t="shared" si="9"/>
        <v>757965.27</v>
      </c>
      <c r="AE16" s="1227">
        <f t="shared" si="10"/>
        <v>242034.72999999998</v>
      </c>
      <c r="AF16" s="1227"/>
      <c r="AG16" s="1228" t="s">
        <v>14</v>
      </c>
    </row>
    <row r="17" spans="1:33" s="990" customFormat="1" ht="55.8" x14ac:dyDescent="0.55000000000000004">
      <c r="A17" s="1225" t="str">
        <f>+[8]ระบบการควบคุมฯ!A881</f>
        <v>2)</v>
      </c>
      <c r="B17" s="1253" t="str">
        <f>+[8]ระบบการควบคุมฯ!B881</f>
        <v>ค้าจ้างเหมาบริการ ลูกจ้างสพป.ปท.2 15000x5คนx12 เดือน 900,000 บาท จัดสรรครั้งที่ 1  225,000 บาท</v>
      </c>
      <c r="C17" s="1253" t="str">
        <f>+[8]ระบบการควบคุมฯ!C881</f>
        <v>ศธ04002/ว46832 ลว.17 ต.ค. 68 ครั้งที่ 7  2,000,000 บาท</v>
      </c>
      <c r="D17" s="1254">
        <f>+[8]ระบบการควบคุมฯ!F757</f>
        <v>222000</v>
      </c>
      <c r="E17" s="1254"/>
      <c r="F17" s="1220">
        <f>SUM(D17:E17)</f>
        <v>222000</v>
      </c>
      <c r="G17" s="1227">
        <f>+[8]ระบบการควบคุมฯ!G757+[8]ระบบการควบคุมฯ!H757</f>
        <v>0</v>
      </c>
      <c r="H17" s="1227">
        <f>+[8]ระบบการควบคุมฯ!I757+[8]ระบบการควบคุมฯ!J757</f>
        <v>0</v>
      </c>
      <c r="I17" s="1227">
        <f>+[8]ระบบการควบคุมฯ!K757+[8]ระบบการควบคุมฯ!L757</f>
        <v>222000</v>
      </c>
      <c r="J17" s="1227">
        <f t="shared" ref="J17:J22" si="11">+F17-G17-H17-I17</f>
        <v>0</v>
      </c>
      <c r="K17" s="1254">
        <f>+[8]ระบบการควบคุมฯ!E881</f>
        <v>678000</v>
      </c>
      <c r="L17" s="1256"/>
      <c r="M17" s="1220">
        <f>SUM(K17:K17)</f>
        <v>678000</v>
      </c>
      <c r="N17" s="1227">
        <f>+[8]ระบบการควบคุมฯ!G881+[8]ระบบการควบคุมฯ!H881</f>
        <v>0</v>
      </c>
      <c r="O17" s="1227"/>
      <c r="P17" s="1227">
        <f>+[8]ระบบการควบคุมฯ!K881+[8]ระบบการควบคุมฯ!L881</f>
        <v>504709.69</v>
      </c>
      <c r="Q17" s="1227">
        <f>+M17-N17-O17-P17</f>
        <v>173290.31</v>
      </c>
      <c r="R17" s="1227"/>
      <c r="S17" s="1227"/>
      <c r="T17" s="1227"/>
      <c r="U17" s="1227"/>
      <c r="V17" s="1227"/>
      <c r="W17" s="1227"/>
      <c r="X17" s="1227"/>
      <c r="Y17" s="1227">
        <f t="shared" si="7"/>
        <v>900000</v>
      </c>
      <c r="Z17" s="1227">
        <f t="shared" si="7"/>
        <v>0</v>
      </c>
      <c r="AA17" s="1227">
        <f t="shared" si="8"/>
        <v>900000</v>
      </c>
      <c r="AB17" s="1227">
        <f t="shared" si="9"/>
        <v>0</v>
      </c>
      <c r="AC17" s="1227">
        <f t="shared" si="9"/>
        <v>0</v>
      </c>
      <c r="AD17" s="1227">
        <f t="shared" si="9"/>
        <v>726709.69</v>
      </c>
      <c r="AE17" s="1227">
        <f t="shared" si="10"/>
        <v>173290.31000000006</v>
      </c>
      <c r="AF17" s="1227"/>
      <c r="AG17" s="1228" t="s">
        <v>14</v>
      </c>
    </row>
    <row r="18" spans="1:33" s="990" customFormat="1" ht="55.8" x14ac:dyDescent="0.55000000000000004">
      <c r="A18" s="1225" t="str">
        <f>+[8]ระบบการควบคุมฯ!A882</f>
        <v>2.1)</v>
      </c>
      <c r="B18" s="1253" t="str">
        <f>+[8]ระบบการควบคุมฯ!B882</f>
        <v>ค้าจ้างเหมาบริการ ลูกจ้างสพป.ปท.2 ครั้งที่ 2  75,000 บาท ยืมยกย่องเชิดชูเกียรติ 50,000 บาท</v>
      </c>
      <c r="C18" s="1253" t="str">
        <f>+[8]ระบบการควบคุมฯ!C882</f>
        <v>ศธ04002/ว2369 ลว.11 ก.พ.69 ครั้งที่ 294  500,000 บาท</v>
      </c>
      <c r="D18" s="1254">
        <f>+[8]ระบบการควบคุมฯ!F759</f>
        <v>0</v>
      </c>
      <c r="E18" s="1254"/>
      <c r="F18" s="1220">
        <f>SUM(D18:E18)</f>
        <v>0</v>
      </c>
      <c r="G18" s="1227">
        <f>+[8]ระบบการควบคุมฯ!G759+[8]ระบบการควบคุมฯ!H759</f>
        <v>0</v>
      </c>
      <c r="H18" s="1227">
        <f>+[8]ระบบการควบคุมฯ!I759+[8]ระบบการควบคุมฯ!J759</f>
        <v>0</v>
      </c>
      <c r="I18" s="1227">
        <f>+[8]ระบบการควบคุมฯ!K759+[8]ระบบการควบคุมฯ!L759</f>
        <v>0</v>
      </c>
      <c r="J18" s="1227">
        <f t="shared" si="11"/>
        <v>0</v>
      </c>
      <c r="K18" s="1254">
        <f>+[8]ระบบการควบคุมฯ!E882</f>
        <v>0</v>
      </c>
      <c r="L18" s="1256"/>
      <c r="M18" s="1220">
        <f>SUM(K18:K18)</f>
        <v>0</v>
      </c>
      <c r="N18" s="1227">
        <f>+[8]ระบบการควบคุมฯ!G882+[8]ระบบการควบคุมฯ!H882</f>
        <v>0</v>
      </c>
      <c r="O18" s="1227"/>
      <c r="P18" s="1227">
        <f>+[8]ระบบการควบคุมฯ!K882+[8]ระบบการควบคุมฯ!L882</f>
        <v>0</v>
      </c>
      <c r="Q18" s="1227">
        <f>+M18-N18-O18-P18</f>
        <v>0</v>
      </c>
      <c r="R18" s="1227"/>
      <c r="S18" s="1227"/>
      <c r="T18" s="1227"/>
      <c r="U18" s="1227"/>
      <c r="V18" s="1227"/>
      <c r="W18" s="1227"/>
      <c r="X18" s="1227"/>
      <c r="Y18" s="1227">
        <f t="shared" si="7"/>
        <v>0</v>
      </c>
      <c r="Z18" s="1227">
        <f t="shared" si="7"/>
        <v>0</v>
      </c>
      <c r="AA18" s="1227">
        <f t="shared" si="8"/>
        <v>0</v>
      </c>
      <c r="AB18" s="1227">
        <f t="shared" si="9"/>
        <v>0</v>
      </c>
      <c r="AC18" s="1227">
        <f t="shared" si="9"/>
        <v>0</v>
      </c>
      <c r="AD18" s="1227">
        <f t="shared" si="9"/>
        <v>0</v>
      </c>
      <c r="AE18" s="1227">
        <f t="shared" si="10"/>
        <v>0</v>
      </c>
      <c r="AF18" s="1227"/>
      <c r="AG18" s="1228" t="s">
        <v>14</v>
      </c>
    </row>
    <row r="19" spans="1:33" s="990" customFormat="1" ht="55.8" x14ac:dyDescent="0.55000000000000004">
      <c r="A19" s="1225" t="str">
        <f>+[8]ระบบการควบคุมฯ!A885</f>
        <v>3)</v>
      </c>
      <c r="B19" s="1253" t="str">
        <f>+[8]ระบบการควบคุมฯ!B885</f>
        <v>ค่าใช้จ่ายในการประชุม อ.ก.ค.ศ. เขตพื้นที่การศึกษา  60,000 บาท</v>
      </c>
      <c r="C19" s="1253" t="str">
        <f>+[8]ระบบการควบคุมฯ!C885</f>
        <v>ศธ04002/ว46832 ลว.17 ต.ค. 68 ครั้งที่ 7  2,000,000 บาท</v>
      </c>
      <c r="D19" s="1254">
        <f>+[8]ระบบการควบคุมฯ!F759</f>
        <v>0</v>
      </c>
      <c r="E19" s="1255"/>
      <c r="F19" s="1220">
        <f>SUM(D19:E19)</f>
        <v>0</v>
      </c>
      <c r="G19" s="1227">
        <f>+[8]ระบบการควบคุมฯ!G759+[8]ระบบการควบคุมฯ!H759</f>
        <v>0</v>
      </c>
      <c r="H19" s="1227">
        <f>+[8]ระบบการควบคุมฯ!I759+[8]ระบบการควบคุมฯ!J759</f>
        <v>0</v>
      </c>
      <c r="I19" s="1227">
        <f>+[8]ระบบการควบคุมฯ!K759+[8]ระบบการควบคุมฯ!L759</f>
        <v>0</v>
      </c>
      <c r="J19" s="1227">
        <f t="shared" si="11"/>
        <v>0</v>
      </c>
      <c r="K19" s="1227"/>
      <c r="L19" s="1227"/>
      <c r="M19" s="1227"/>
      <c r="N19" s="1227"/>
      <c r="O19" s="1227"/>
      <c r="P19" s="1227"/>
      <c r="Q19" s="1227"/>
      <c r="R19" s="1227"/>
      <c r="S19" s="1227"/>
      <c r="T19" s="1227"/>
      <c r="U19" s="1227"/>
      <c r="V19" s="1227"/>
      <c r="W19" s="1227"/>
      <c r="X19" s="1227"/>
      <c r="Y19" s="1227">
        <f t="shared" si="7"/>
        <v>0</v>
      </c>
      <c r="Z19" s="1227">
        <f t="shared" si="7"/>
        <v>0</v>
      </c>
      <c r="AA19" s="1227">
        <f t="shared" si="8"/>
        <v>0</v>
      </c>
      <c r="AB19" s="1227">
        <f t="shared" si="9"/>
        <v>0</v>
      </c>
      <c r="AC19" s="1227">
        <f t="shared" si="9"/>
        <v>0</v>
      </c>
      <c r="AD19" s="1227">
        <f t="shared" si="9"/>
        <v>0</v>
      </c>
      <c r="AE19" s="1227">
        <f t="shared" si="10"/>
        <v>0</v>
      </c>
      <c r="AF19" s="1227"/>
      <c r="AG19" s="1228" t="s">
        <v>17</v>
      </c>
    </row>
    <row r="20" spans="1:33" ht="55.8" x14ac:dyDescent="0.55000000000000004">
      <c r="A20" s="1225" t="str">
        <f>+[8]ระบบการควบคุมฯ!A886</f>
        <v>3)</v>
      </c>
      <c r="B20" s="1253" t="str">
        <f>+[8]ระบบการควบคุมฯ!B886</f>
        <v xml:space="preserve">ค่าซ่อมแซมยานพาหนะและขนส่ง 240,000 บาท ครั้งที่ 1  25,000 บาท </v>
      </c>
      <c r="C20" s="1253" t="str">
        <f>+[8]ระบบการควบคุมฯ!C886</f>
        <v>ศธ04002/ว46832 ลว.17 ต.ค. 68 ครั้งที่ 7  2,000,000 บาท</v>
      </c>
      <c r="D20" s="1254">
        <f>+[8]ระบบการควบคุมฯ!F760</f>
        <v>75000</v>
      </c>
      <c r="E20" s="1255"/>
      <c r="F20" s="1220">
        <f t="shared" ref="F20:F22" si="12">SUM(D20:E20)</f>
        <v>75000</v>
      </c>
      <c r="G20" s="1227">
        <f>+[8]ระบบการควบคุมฯ!G760+[8]ระบบการควบคุมฯ!H760</f>
        <v>0</v>
      </c>
      <c r="H20" s="1227">
        <f>+[8]ระบบการควบคุมฯ!I760+[8]ระบบการควบคุมฯ!J760</f>
        <v>0</v>
      </c>
      <c r="I20" s="1227">
        <f>+[8]ระบบการควบคุมฯ!K760+[8]ระบบการควบคุมฯ!L760</f>
        <v>19866.46</v>
      </c>
      <c r="J20" s="1227">
        <f t="shared" si="11"/>
        <v>55133.54</v>
      </c>
      <c r="K20" s="1254">
        <f>+[8]ระบบการควบคุมฯ!E886</f>
        <v>165000</v>
      </c>
      <c r="L20" s="1256"/>
      <c r="M20" s="1220">
        <f>SUM(K20:K20)</f>
        <v>165000</v>
      </c>
      <c r="N20" s="1227">
        <f>+[8]ระบบการควบคุมฯ!G886+[8]ระบบการควบคุมฯ!H886</f>
        <v>0</v>
      </c>
      <c r="O20" s="1227"/>
      <c r="P20" s="1227">
        <f>+[8]ระบบการควบคุมฯ!K886+[8]ระบบการควบคุมฯ!L886</f>
        <v>98254.94</v>
      </c>
      <c r="Q20" s="1227">
        <f>+M20-N20-O20-P20</f>
        <v>66745.06</v>
      </c>
      <c r="R20" s="1227"/>
      <c r="S20" s="1227"/>
      <c r="T20" s="1227"/>
      <c r="U20" s="1227"/>
      <c r="V20" s="1227"/>
      <c r="W20" s="1227"/>
      <c r="X20" s="1227"/>
      <c r="Y20" s="1227">
        <f t="shared" si="7"/>
        <v>240000</v>
      </c>
      <c r="Z20" s="1227">
        <f t="shared" si="7"/>
        <v>0</v>
      </c>
      <c r="AA20" s="1227">
        <f t="shared" si="8"/>
        <v>240000</v>
      </c>
      <c r="AB20" s="1227">
        <f t="shared" si="9"/>
        <v>0</v>
      </c>
      <c r="AC20" s="1227">
        <f t="shared" si="9"/>
        <v>0</v>
      </c>
      <c r="AD20" s="1227">
        <f t="shared" si="9"/>
        <v>118121.4</v>
      </c>
      <c r="AE20" s="1227">
        <f t="shared" si="10"/>
        <v>121878.6</v>
      </c>
      <c r="AF20" s="1227"/>
      <c r="AG20" s="1228" t="s">
        <v>14</v>
      </c>
    </row>
    <row r="21" spans="1:33" ht="55.8" x14ac:dyDescent="0.55000000000000004">
      <c r="A21" s="1225" t="str">
        <f>+[8]ระบบการควบคุมฯ!A888</f>
        <v>4)</v>
      </c>
      <c r="B21" s="1257" t="str">
        <f>+[8]ระบบการควบคุมฯ!B888</f>
        <v>ค่าซ่อมแซมครุภัณฑ์ 200,000 บาท ครั้งที่ 1  127,290 บาท</v>
      </c>
      <c r="C21" s="1253" t="str">
        <f>+[8]ระบบการควบคุมฯ!C888</f>
        <v>ศธ04002/ว46832 ลว.17 ต.ค. 68 ครั้งที่ 7  2,000,000 บาท</v>
      </c>
      <c r="D21" s="1254">
        <f>+[8]ระบบการควบคุมฯ!F761</f>
        <v>32710</v>
      </c>
      <c r="E21" s="1255"/>
      <c r="F21" s="1220">
        <f t="shared" si="12"/>
        <v>32710</v>
      </c>
      <c r="G21" s="1227">
        <f>+[8]ระบบการควบคุมฯ!G761+[8]ระบบการควบคุมฯ!H761</f>
        <v>0</v>
      </c>
      <c r="H21" s="1227">
        <f>+[8]ระบบการควบคุมฯ!I761+[8]ระบบการควบคุมฯ!J761</f>
        <v>0</v>
      </c>
      <c r="I21" s="1227">
        <f>+[8]ระบบการควบคุมฯ!K761+[8]ระบบการควบคุมฯ!L761</f>
        <v>32710</v>
      </c>
      <c r="J21" s="1227">
        <f t="shared" si="11"/>
        <v>0</v>
      </c>
      <c r="K21" s="1254">
        <f>+[8]ระบบการควบคุมฯ!E888</f>
        <v>167290</v>
      </c>
      <c r="L21" s="1256"/>
      <c r="M21" s="1220">
        <f>SUM(K21:K21)</f>
        <v>167290</v>
      </c>
      <c r="N21" s="1227">
        <f>+[8]ระบบการควบคุมฯ!G888+[8]ระบบการควบคุมฯ!H888</f>
        <v>0</v>
      </c>
      <c r="O21" s="1227"/>
      <c r="P21" s="1227">
        <f>+[8]ระบบการควบคุมฯ!K888+[8]ระบบการควบคุมฯ!L888</f>
        <v>162552.68</v>
      </c>
      <c r="Q21" s="1227">
        <f>+M21-N21-O21-P21</f>
        <v>4737.320000000007</v>
      </c>
      <c r="R21" s="1227"/>
      <c r="S21" s="1227"/>
      <c r="T21" s="1227"/>
      <c r="U21" s="1227"/>
      <c r="V21" s="1227"/>
      <c r="W21" s="1227"/>
      <c r="X21" s="1227"/>
      <c r="Y21" s="1227">
        <f t="shared" si="7"/>
        <v>200000</v>
      </c>
      <c r="Z21" s="1227">
        <f t="shared" si="7"/>
        <v>0</v>
      </c>
      <c r="AA21" s="1227">
        <f t="shared" si="8"/>
        <v>200000</v>
      </c>
      <c r="AB21" s="1227">
        <f t="shared" si="9"/>
        <v>0</v>
      </c>
      <c r="AC21" s="1227">
        <f t="shared" si="9"/>
        <v>0</v>
      </c>
      <c r="AD21" s="1227">
        <f t="shared" si="9"/>
        <v>195262.68</v>
      </c>
      <c r="AE21" s="1227">
        <f t="shared" si="10"/>
        <v>4737.320000000007</v>
      </c>
      <c r="AF21" s="1227"/>
      <c r="AG21" s="1228" t="s">
        <v>14</v>
      </c>
    </row>
    <row r="22" spans="1:33" ht="55.8" x14ac:dyDescent="0.55000000000000004">
      <c r="A22" s="1225" t="str">
        <f>+[8]ระบบการควบคุมฯ!A890</f>
        <v>5)</v>
      </c>
      <c r="B22" s="1253" t="str">
        <f>+[8]ระบบการควบคุมฯ!B890</f>
        <v>ค่าวัสดุสำนักงาน 350000 บาท ครั้งที่ 1 150,000 บาทครั้งที่ 2   25,000 บาท</v>
      </c>
      <c r="C22" s="1253" t="str">
        <f>+[8]ระบบการควบคุมฯ!C890</f>
        <v>ศธ04002/ว46832 ลว.17 ต.ค. 68 ครั้งที่ 7  2,000,000 บาท</v>
      </c>
      <c r="D22" s="1254">
        <f>+[8]ระบบการควบคุมฯ!F762</f>
        <v>138000</v>
      </c>
      <c r="E22" s="1226"/>
      <c r="F22" s="1220">
        <f t="shared" si="12"/>
        <v>138000</v>
      </c>
      <c r="G22" s="1227">
        <f>+[8]ระบบการควบคุมฯ!G762+[8]ระบบการควบคุมฯ!H762</f>
        <v>0</v>
      </c>
      <c r="H22" s="1227">
        <f>+[8]ระบบการควบคุมฯ!I762+[8]ระบบการควบคุมฯ!J762</f>
        <v>0</v>
      </c>
      <c r="I22" s="1227">
        <f>+[8]ระบบการควบคุมฯ!K762+[8]ระบบการควบคุมฯ!L762</f>
        <v>98146.1</v>
      </c>
      <c r="J22" s="1227">
        <f t="shared" si="11"/>
        <v>39853.899999999994</v>
      </c>
      <c r="K22" s="1254">
        <f>+[8]ระบบการควบคุมฯ!E890</f>
        <v>312000</v>
      </c>
      <c r="L22" s="1256"/>
      <c r="M22" s="1220">
        <f>SUM(K22:K22)</f>
        <v>312000</v>
      </c>
      <c r="N22" s="1227">
        <f>+[8]ระบบการควบคุมฯ!G890+[8]ระบบการควบคุมฯ!H890</f>
        <v>0</v>
      </c>
      <c r="O22" s="1227"/>
      <c r="P22" s="1227">
        <f>+[8]ระบบการควบคุมฯ!K890+[8]ระบบการควบคุมฯ!L890</f>
        <v>258503</v>
      </c>
      <c r="Q22" s="1227">
        <f>+M22-N22-O22-P22</f>
        <v>53497</v>
      </c>
      <c r="R22" s="1227"/>
      <c r="S22" s="1227"/>
      <c r="T22" s="1227"/>
      <c r="U22" s="1227"/>
      <c r="V22" s="1227"/>
      <c r="W22" s="1227"/>
      <c r="X22" s="1227"/>
      <c r="Y22" s="1227">
        <f t="shared" si="7"/>
        <v>450000</v>
      </c>
      <c r="Z22" s="1227">
        <f t="shared" si="7"/>
        <v>0</v>
      </c>
      <c r="AA22" s="1227">
        <f t="shared" si="8"/>
        <v>450000</v>
      </c>
      <c r="AB22" s="1227">
        <f t="shared" si="9"/>
        <v>0</v>
      </c>
      <c r="AC22" s="1227">
        <f t="shared" si="9"/>
        <v>0</v>
      </c>
      <c r="AD22" s="1227">
        <f t="shared" si="9"/>
        <v>356649.1</v>
      </c>
      <c r="AE22" s="1227">
        <f t="shared" si="10"/>
        <v>93350.900000000023</v>
      </c>
      <c r="AF22" s="1227"/>
      <c r="AG22" s="1228" t="s">
        <v>14</v>
      </c>
    </row>
    <row r="23" spans="1:33" ht="55.8" x14ac:dyDescent="0.55000000000000004">
      <c r="A23" s="1225" t="str">
        <f>+[8]ระบบการควบคุมฯ!A891</f>
        <v>5.1)</v>
      </c>
      <c r="B23" s="1253" t="str">
        <f>+[8]ระบบการควบคุมฯ!B891</f>
        <v>ค่าวัสดุสำนักงาน ครั้งที่ 2  25,000 บาท</v>
      </c>
      <c r="C23" s="1253" t="str">
        <f>+[8]ระบบการควบคุมฯ!C891</f>
        <v>ศธ04002/ว2369 ลว.11 ก.พ.69 ครั้งที่ 294  500,000 บาท</v>
      </c>
      <c r="D23" s="1254"/>
      <c r="E23" s="1226"/>
      <c r="F23" s="1220"/>
      <c r="G23" s="1227"/>
      <c r="H23" s="1227"/>
      <c r="I23" s="1227"/>
      <c r="J23" s="1227"/>
      <c r="K23" s="1254"/>
      <c r="L23" s="1256"/>
      <c r="M23" s="1220"/>
      <c r="N23" s="1227"/>
      <c r="O23" s="1227"/>
      <c r="P23" s="1227"/>
      <c r="Q23" s="1227"/>
      <c r="R23" s="1227"/>
      <c r="S23" s="1227"/>
      <c r="T23" s="1227"/>
      <c r="U23" s="1227"/>
      <c r="V23" s="1227"/>
      <c r="W23" s="1227"/>
      <c r="X23" s="1227"/>
      <c r="Y23" s="1227"/>
      <c r="Z23" s="1227"/>
      <c r="AA23" s="1227"/>
      <c r="AB23" s="1227"/>
      <c r="AC23" s="1227"/>
      <c r="AD23" s="1227"/>
      <c r="AE23" s="1227"/>
      <c r="AF23" s="1227"/>
      <c r="AG23" s="1228"/>
    </row>
    <row r="24" spans="1:33" ht="55.8" x14ac:dyDescent="0.55000000000000004">
      <c r="A24" s="1225" t="str">
        <f>+[8]ระบบการควบคุมฯ!A894</f>
        <v>7)</v>
      </c>
      <c r="B24" s="1253" t="str">
        <f>+[8]ระบบการควบคุมฯ!B894</f>
        <v>ค่าน้ำมันเชื้อเพลิงและหล่อลื่น 200,000 บาท อนุมัติครั้งที่ 1 60,000 บาท</v>
      </c>
      <c r="C24" s="1253" t="str">
        <f>+[8]ระบบการควบคุมฯ!C894</f>
        <v>ศธ04002/ว46832 ลว.17 ต.ค. 68 ครั้งที่ 7  2,000,000 บาท</v>
      </c>
      <c r="D24" s="1254">
        <f>+[8]ระบบการควบคุมฯ!F764</f>
        <v>65000</v>
      </c>
      <c r="E24" s="1226"/>
      <c r="F24" s="1220">
        <f t="shared" ref="F24:F27" si="13">SUM(D24:E24)</f>
        <v>65000</v>
      </c>
      <c r="G24" s="1227">
        <f>+[8]ระบบการควบคุมฯ!G764+[8]ระบบการควบคุมฯ!H764</f>
        <v>0</v>
      </c>
      <c r="H24" s="1227">
        <f>+[8]ระบบการควบคุมฯ!I764+[8]ระบบการควบคุมฯ!J764</f>
        <v>0</v>
      </c>
      <c r="I24" s="1227">
        <f>+[8]ระบบการควบคุมฯ!K764+[8]ระบบการควบคุมฯ!L764</f>
        <v>53435.6</v>
      </c>
      <c r="J24" s="1227">
        <f t="shared" ref="J24:J27" si="14">+F24-G24-H24-I24</f>
        <v>11564.400000000001</v>
      </c>
      <c r="K24" s="1254">
        <f>+[8]ระบบการควบคุมฯ!E894</f>
        <v>135000</v>
      </c>
      <c r="L24" s="1256"/>
      <c r="M24" s="1220">
        <f>SUM(K24:K24)</f>
        <v>135000</v>
      </c>
      <c r="N24" s="1227">
        <f>+[8]ระบบการควบคุมฯ!G894+[8]ระบบการควบคุมฯ!H894</f>
        <v>0</v>
      </c>
      <c r="O24" s="1227"/>
      <c r="P24" s="1227">
        <f>+[8]ระบบการควบคุมฯ!K894+[8]ระบบการควบคุมฯ!L894</f>
        <v>60000</v>
      </c>
      <c r="Q24" s="1227">
        <f>+M24-N24-O24-P24</f>
        <v>75000</v>
      </c>
      <c r="R24" s="1227"/>
      <c r="S24" s="1227"/>
      <c r="T24" s="1227"/>
      <c r="U24" s="1227"/>
      <c r="V24" s="1227"/>
      <c r="W24" s="1227"/>
      <c r="X24" s="1227"/>
      <c r="Y24" s="1227">
        <f t="shared" ref="Y24:Z26" si="15">+R24+K24+D24</f>
        <v>200000</v>
      </c>
      <c r="Z24" s="1227">
        <f t="shared" si="15"/>
        <v>0</v>
      </c>
      <c r="AA24" s="1227">
        <f t="shared" ref="AA24:AA26" si="16">SUM(Y24:Z24)</f>
        <v>200000</v>
      </c>
      <c r="AB24" s="1227">
        <f t="shared" ref="AB24:AD26" si="17">+G24+N24+U24</f>
        <v>0</v>
      </c>
      <c r="AC24" s="1227">
        <f t="shared" si="17"/>
        <v>0</v>
      </c>
      <c r="AD24" s="1227">
        <f t="shared" si="17"/>
        <v>113435.6</v>
      </c>
      <c r="AE24" s="1227">
        <f t="shared" ref="AE24:AE26" si="18">+AA24-AB24-AC24-AD24</f>
        <v>86564.4</v>
      </c>
      <c r="AF24" s="1227"/>
      <c r="AG24" s="1228" t="s">
        <v>14</v>
      </c>
    </row>
    <row r="25" spans="1:33" ht="37.200000000000003" x14ac:dyDescent="0.55000000000000004">
      <c r="A25" s="1225" t="str">
        <f>+[8]ระบบการควบคุมฯ!A895</f>
        <v>7.1)</v>
      </c>
      <c r="B25" s="1253" t="str">
        <f>+[8]ระบบการควบคุมฯ!B768</f>
        <v xml:space="preserve"> อนุมัติโอนพาหนะ 50,000 บาท </v>
      </c>
      <c r="C25" s="1253">
        <f>+[8]ระบบการควบคุมฯ!C768</f>
        <v>0</v>
      </c>
      <c r="D25" s="1254">
        <f>+[8]ระบบการควบคุมฯ!F768</f>
        <v>0</v>
      </c>
      <c r="E25" s="1226"/>
      <c r="F25" s="1220">
        <f t="shared" si="13"/>
        <v>0</v>
      </c>
      <c r="G25" s="1227">
        <f>+[8]ระบบการควบคุมฯ!G768+[8]ระบบการควบคุมฯ!H768</f>
        <v>0</v>
      </c>
      <c r="H25" s="1227">
        <f>+[8]ระบบการควบคุมฯ!I768+[8]ระบบการควบคุมฯ!J768</f>
        <v>0</v>
      </c>
      <c r="I25" s="1227">
        <f>+[8]ระบบการควบคุมฯ!K768+[8]ระบบการควบคุมฯ!L768</f>
        <v>0</v>
      </c>
      <c r="J25" s="1227">
        <f t="shared" si="14"/>
        <v>0</v>
      </c>
      <c r="K25" s="1227"/>
      <c r="L25" s="1227"/>
      <c r="M25" s="1227"/>
      <c r="N25" s="1227"/>
      <c r="O25" s="1227"/>
      <c r="P25" s="1227"/>
      <c r="Q25" s="1227"/>
      <c r="R25" s="1227"/>
      <c r="S25" s="1227"/>
      <c r="T25" s="1227"/>
      <c r="U25" s="1227"/>
      <c r="V25" s="1227"/>
      <c r="W25" s="1227"/>
      <c r="X25" s="1227"/>
      <c r="Y25" s="1227">
        <f t="shared" si="15"/>
        <v>0</v>
      </c>
      <c r="Z25" s="1227">
        <f t="shared" si="15"/>
        <v>0</v>
      </c>
      <c r="AA25" s="1227">
        <f t="shared" si="16"/>
        <v>0</v>
      </c>
      <c r="AB25" s="1227">
        <f t="shared" si="17"/>
        <v>0</v>
      </c>
      <c r="AC25" s="1227">
        <f t="shared" si="17"/>
        <v>0</v>
      </c>
      <c r="AD25" s="1227">
        <f t="shared" si="17"/>
        <v>0</v>
      </c>
      <c r="AE25" s="1227">
        <f t="shared" si="18"/>
        <v>0</v>
      </c>
      <c r="AF25" s="1227"/>
      <c r="AG25" s="1228" t="s">
        <v>14</v>
      </c>
    </row>
    <row r="26" spans="1:33" ht="55.8" x14ac:dyDescent="0.55000000000000004">
      <c r="A26" s="1225" t="str">
        <f>+[8]ระบบการควบคุมฯ!A896</f>
        <v>8.1)</v>
      </c>
      <c r="B26" s="1249" t="str">
        <f>+[8]ระบบการควบคุมฯ!B896</f>
        <v xml:space="preserve">ค่าใช้จ่ายในการเดินทางไปราชการและค่าใช้จ่ายในการประชุม งบประมาณ 110,000 บาท อนุมัติครั้งที่ 1 65,000 บาท  บวกครั้งที่ 2-3 55000 บาท </v>
      </c>
      <c r="C26" s="1249" t="str">
        <f>+[8]ระบบการควบคุมฯ!C896</f>
        <v>ศธ04002/ว46832 ลว.17 ต.ค. 68 ครั้งที่ 7  2,000,000 บาท</v>
      </c>
      <c r="D26" s="1250"/>
      <c r="E26" s="1258">
        <f>+[8]ระบบการควบคุมฯ!F765</f>
        <v>50000</v>
      </c>
      <c r="F26" s="1251">
        <f>SUM(D26:E26)</f>
        <v>50000</v>
      </c>
      <c r="G26" s="1252">
        <f>+[8]ระบบการควบคุมฯ!G765+[8]ระบบการควบคุมฯ!H765</f>
        <v>0</v>
      </c>
      <c r="H26" s="1252">
        <f>+[8]ระบบการควบคุมฯ!I765+[8]ระบบการควบคุมฯ!J765</f>
        <v>0</v>
      </c>
      <c r="I26" s="1252">
        <f>+[8]ระบบการควบคุมฯ!K765+[8]ระบบการควบคุมฯ!L765</f>
        <v>10475</v>
      </c>
      <c r="J26" s="1252">
        <f>+F26-G26-H26-I26</f>
        <v>39525</v>
      </c>
      <c r="K26" s="1250">
        <f>+[8]ระบบการควบคุมฯ!E896</f>
        <v>110000</v>
      </c>
      <c r="L26" s="1259"/>
      <c r="M26" s="1251">
        <f t="shared" ref="M26" si="19">SUM(K26:K26)</f>
        <v>110000</v>
      </c>
      <c r="N26" s="1252">
        <f>+[8]ระบบการควบคุมฯ!G896+[8]ระบบการควบคุมฯ!H896</f>
        <v>0</v>
      </c>
      <c r="O26" s="1252"/>
      <c r="P26" s="1252">
        <f>+[8]ระบบการควบคุมฯ!K896+[8]ระบบการควบคุมฯ!L896</f>
        <v>107560</v>
      </c>
      <c r="Q26" s="1252">
        <f t="shared" ref="Q26" si="20">+M26-N26-O26-P26</f>
        <v>2440</v>
      </c>
      <c r="R26" s="1252"/>
      <c r="S26" s="1252"/>
      <c r="T26" s="1252"/>
      <c r="U26" s="1252"/>
      <c r="V26" s="1252"/>
      <c r="W26" s="1252"/>
      <c r="X26" s="1252"/>
      <c r="Y26" s="1252">
        <f t="shared" si="15"/>
        <v>110000</v>
      </c>
      <c r="Z26" s="1252">
        <f t="shared" si="15"/>
        <v>50000</v>
      </c>
      <c r="AA26" s="1252">
        <f t="shared" si="16"/>
        <v>160000</v>
      </c>
      <c r="AB26" s="1252">
        <f t="shared" si="17"/>
        <v>0</v>
      </c>
      <c r="AC26" s="1252">
        <f t="shared" si="17"/>
        <v>0</v>
      </c>
      <c r="AD26" s="1252">
        <f t="shared" si="17"/>
        <v>118035</v>
      </c>
      <c r="AE26" s="1252">
        <f t="shared" si="18"/>
        <v>41965</v>
      </c>
      <c r="AF26" s="1252"/>
      <c r="AG26" s="1228" t="s">
        <v>14</v>
      </c>
    </row>
    <row r="27" spans="1:33" ht="55.8" x14ac:dyDescent="0.55000000000000004">
      <c r="A27" s="1260" t="str">
        <f>+[8]ระบบการควบคุมฯ!A898</f>
        <v>9)</v>
      </c>
      <c r="B27" s="1249" t="str">
        <f>+[8]ระบบการควบคุมฯ!B898</f>
        <v>งบกลาง 200,000 บาท +เพิ่มเติม 142,500 บาท อนุมัติพาหนะ 50,000บาท วัสดุ 100,000 บาท</v>
      </c>
      <c r="C27" s="1249" t="str">
        <f>+[8]ระบบการควบคุมฯ!C898</f>
        <v>ศธ04002/ว46832 ลว.17 ต.ค. 68 ครั้งที่ 7  2,000,000 บาท</v>
      </c>
      <c r="D27" s="1250">
        <f>+[8]ระบบการควบคุมฯ!F767</f>
        <v>0</v>
      </c>
      <c r="E27" s="1258"/>
      <c r="F27" s="1251">
        <f t="shared" si="13"/>
        <v>0</v>
      </c>
      <c r="G27" s="1252">
        <f>+[8]ระบบการควบคุมฯ!G767+[8]ระบบการควบคุมฯ!H767</f>
        <v>0</v>
      </c>
      <c r="H27" s="1252">
        <f>+[8]ระบบการควบคุมฯ!I767+[8]ระบบการควบคุมฯ!J767</f>
        <v>0</v>
      </c>
      <c r="I27" s="1252">
        <f>+[8]ระบบการควบคุมฯ!K767+[8]ระบบการควบคุมฯ!L767</f>
        <v>0</v>
      </c>
      <c r="J27" s="1252">
        <f t="shared" si="14"/>
        <v>0</v>
      </c>
      <c r="K27" s="1252">
        <f>+[8]ระบบการควบคุมฯ!E898</f>
        <v>192500</v>
      </c>
      <c r="L27" s="1261"/>
      <c r="M27" s="1251">
        <f>SUM(K27:K27)</f>
        <v>192500</v>
      </c>
      <c r="N27" s="1252">
        <f>+[8]ระบบการควบคุมฯ!G898+[8]ระบบการควบคุมฯ!H898</f>
        <v>0</v>
      </c>
      <c r="O27" s="1252"/>
      <c r="P27" s="1252">
        <f>+[8]ระบบการควบคุมฯ!K898+[8]ระบบการควบคุมฯ!L898</f>
        <v>2300</v>
      </c>
      <c r="Q27" s="1252">
        <f>+M27-N27-O27-P27</f>
        <v>190200</v>
      </c>
      <c r="R27" s="1252"/>
      <c r="S27" s="1252"/>
      <c r="T27" s="1252"/>
      <c r="U27" s="1252"/>
      <c r="V27" s="1252"/>
      <c r="W27" s="1252"/>
      <c r="X27" s="1252"/>
      <c r="Y27" s="1252">
        <f>+R27+K27+D27</f>
        <v>192500</v>
      </c>
      <c r="Z27" s="1252">
        <f>+S27+L27+E27</f>
        <v>0</v>
      </c>
      <c r="AA27" s="1252">
        <f>SUM(Y27:Z27)</f>
        <v>192500</v>
      </c>
      <c r="AB27" s="1252">
        <f>+G27+N27+U27</f>
        <v>0</v>
      </c>
      <c r="AC27" s="1252">
        <f>+H27+O27+V27</f>
        <v>0</v>
      </c>
      <c r="AD27" s="1252">
        <f>+I27+P27+W27</f>
        <v>2300</v>
      </c>
      <c r="AE27" s="1252">
        <f>+AA27-AB27-AC27-AD27</f>
        <v>190200</v>
      </c>
      <c r="AF27" s="1252"/>
      <c r="AG27" s="35" t="s">
        <v>15</v>
      </c>
    </row>
    <row r="28" spans="1:33" ht="55.8" x14ac:dyDescent="0.55000000000000004">
      <c r="A28" s="1262">
        <f>+[8]ระบบการควบคุมฯ!A903</f>
        <v>2</v>
      </c>
      <c r="B28" s="1263" t="str">
        <f>+[8]ระบบการควบคุมฯ!B903</f>
        <v>งบกลยุทธ์ ของสพป.ปท.2 1,800,000 บาท</v>
      </c>
      <c r="C28" s="1262" t="str">
        <f>+[8]ระบบการควบคุมฯ!C903</f>
        <v>ศธ04002/ว11486 ลว.9 ก.ค. 69 ครั้งที่ 698  1,642,500 บาท</v>
      </c>
      <c r="D28" s="1264">
        <f t="shared" ref="D28:AE28" si="21">+D29+D40+D45+D48</f>
        <v>0</v>
      </c>
      <c r="E28" s="1264">
        <f t="shared" si="21"/>
        <v>177290</v>
      </c>
      <c r="F28" s="1264">
        <f t="shared" si="21"/>
        <v>177290</v>
      </c>
      <c r="G28" s="1264">
        <f t="shared" si="21"/>
        <v>0</v>
      </c>
      <c r="H28" s="1264">
        <f t="shared" si="21"/>
        <v>0</v>
      </c>
      <c r="I28" s="1264">
        <f t="shared" si="21"/>
        <v>130890</v>
      </c>
      <c r="J28" s="1264">
        <f t="shared" si="21"/>
        <v>46400</v>
      </c>
      <c r="K28" s="1264">
        <f t="shared" si="21"/>
        <v>0</v>
      </c>
      <c r="L28" s="1264">
        <f t="shared" si="21"/>
        <v>1622710</v>
      </c>
      <c r="M28" s="1264">
        <f t="shared" si="21"/>
        <v>1622710</v>
      </c>
      <c r="N28" s="1264">
        <f t="shared" si="21"/>
        <v>0</v>
      </c>
      <c r="O28" s="1264">
        <f t="shared" si="21"/>
        <v>0</v>
      </c>
      <c r="P28" s="1264">
        <f t="shared" si="21"/>
        <v>1160351</v>
      </c>
      <c r="Q28" s="1264">
        <f t="shared" si="21"/>
        <v>462359</v>
      </c>
      <c r="R28" s="1264">
        <f t="shared" si="21"/>
        <v>0</v>
      </c>
      <c r="S28" s="1264">
        <f t="shared" si="21"/>
        <v>0</v>
      </c>
      <c r="T28" s="1264">
        <f t="shared" si="21"/>
        <v>0</v>
      </c>
      <c r="U28" s="1264">
        <f t="shared" si="21"/>
        <v>0</v>
      </c>
      <c r="V28" s="1264">
        <f t="shared" si="21"/>
        <v>0</v>
      </c>
      <c r="W28" s="1264">
        <f t="shared" si="21"/>
        <v>0</v>
      </c>
      <c r="X28" s="1264">
        <f t="shared" si="21"/>
        <v>0</v>
      </c>
      <c r="Y28" s="1264">
        <f t="shared" si="21"/>
        <v>0</v>
      </c>
      <c r="Z28" s="1264">
        <f t="shared" si="21"/>
        <v>1800000</v>
      </c>
      <c r="AA28" s="1264">
        <f t="shared" si="21"/>
        <v>1800000</v>
      </c>
      <c r="AB28" s="1264">
        <f t="shared" si="21"/>
        <v>0</v>
      </c>
      <c r="AC28" s="1264">
        <f t="shared" si="21"/>
        <v>0</v>
      </c>
      <c r="AD28" s="1264">
        <f t="shared" si="21"/>
        <v>1291241</v>
      </c>
      <c r="AE28" s="1264">
        <f t="shared" si="21"/>
        <v>508759</v>
      </c>
      <c r="AF28" s="1264">
        <f>SUM(AF45:AF62)</f>
        <v>0</v>
      </c>
      <c r="AG28" s="1265" t="s">
        <v>13</v>
      </c>
    </row>
    <row r="29" spans="1:33" ht="55.8" x14ac:dyDescent="0.55000000000000004">
      <c r="A29" s="1266" t="str">
        <f>+[8]ระบบการควบคุมฯ!A904</f>
        <v>2.1)</v>
      </c>
      <c r="B29" s="1267" t="str">
        <f>+[8]ระบบการควบคุมฯ!B904</f>
        <v>กลยุทธ์ที่ 1 ยกระดับคุณภาพการศึกษา 391,200 บาท จัดสรรครั้งที่ 1 362,000 บาท จัดครั้งที่ 2   4,200 บาท</v>
      </c>
      <c r="C29" s="1268" t="str">
        <f>+C28</f>
        <v>ศธ04002/ว11486 ลว.9 ก.ค. 69 ครั้งที่ 698  1,642,500 บาท</v>
      </c>
      <c r="D29" s="1269">
        <f>SUM(D30:D39)</f>
        <v>0</v>
      </c>
      <c r="E29" s="1269">
        <f t="shared" ref="E29:J29" si="22">SUM(E30:E39)</f>
        <v>4200</v>
      </c>
      <c r="F29" s="1269">
        <f t="shared" si="22"/>
        <v>4200</v>
      </c>
      <c r="G29" s="1269">
        <f t="shared" si="22"/>
        <v>0</v>
      </c>
      <c r="H29" s="1269">
        <f t="shared" si="22"/>
        <v>0</v>
      </c>
      <c r="I29" s="1269">
        <f t="shared" si="22"/>
        <v>2800</v>
      </c>
      <c r="J29" s="1269">
        <f t="shared" si="22"/>
        <v>1400</v>
      </c>
      <c r="K29" s="1269">
        <f>SUM(K30:K39)</f>
        <v>0</v>
      </c>
      <c r="L29" s="1269">
        <f>SUM(L30:L39)</f>
        <v>387000</v>
      </c>
      <c r="M29" s="1269">
        <f t="shared" ref="M29:AF29" si="23">SUM(M30:M39)</f>
        <v>387000</v>
      </c>
      <c r="N29" s="1269">
        <f t="shared" si="23"/>
        <v>0</v>
      </c>
      <c r="O29" s="1269">
        <f t="shared" si="23"/>
        <v>0</v>
      </c>
      <c r="P29" s="1269">
        <f t="shared" si="23"/>
        <v>364037</v>
      </c>
      <c r="Q29" s="1269">
        <f t="shared" si="23"/>
        <v>22963</v>
      </c>
      <c r="R29" s="1269">
        <f t="shared" si="23"/>
        <v>0</v>
      </c>
      <c r="S29" s="1269">
        <f t="shared" si="23"/>
        <v>0</v>
      </c>
      <c r="T29" s="1269">
        <f t="shared" si="23"/>
        <v>0</v>
      </c>
      <c r="U29" s="1269">
        <f t="shared" si="23"/>
        <v>0</v>
      </c>
      <c r="V29" s="1269">
        <f t="shared" si="23"/>
        <v>0</v>
      </c>
      <c r="W29" s="1269">
        <f t="shared" si="23"/>
        <v>0</v>
      </c>
      <c r="X29" s="1269">
        <f t="shared" si="23"/>
        <v>0</v>
      </c>
      <c r="Y29" s="1269">
        <f t="shared" si="23"/>
        <v>0</v>
      </c>
      <c r="Z29" s="1269">
        <f t="shared" si="23"/>
        <v>391200</v>
      </c>
      <c r="AA29" s="1269">
        <f t="shared" si="23"/>
        <v>391200</v>
      </c>
      <c r="AB29" s="1269">
        <f t="shared" si="23"/>
        <v>0</v>
      </c>
      <c r="AC29" s="1269">
        <f t="shared" si="23"/>
        <v>0</v>
      </c>
      <c r="AD29" s="1269">
        <f t="shared" si="23"/>
        <v>366837</v>
      </c>
      <c r="AE29" s="1269">
        <f t="shared" si="23"/>
        <v>24363</v>
      </c>
      <c r="AF29" s="1269">
        <f t="shared" si="23"/>
        <v>0</v>
      </c>
      <c r="AG29" s="1270"/>
    </row>
    <row r="30" spans="1:33" ht="55.8" x14ac:dyDescent="0.55000000000000004">
      <c r="A30" s="1271" t="str">
        <f>+[8]ระบบการควบคุมฯ!A905</f>
        <v>2.1.1)</v>
      </c>
      <c r="B30" s="1230" t="str">
        <f>+[8]ระบบการควบคุมฯ!B905</f>
        <v>โครงการพัฒนาหลักสูตรสถานศึกษาและกระบวนการจัดการเรียนรู้สู่ฐานสมรรถนะ 67,950 บาท</v>
      </c>
      <c r="C30" s="1229" t="str">
        <f>+[8]ระบบการควบคุมฯ!C905</f>
        <v>ศธ04002/ว46832 ลว.17 ต.ค. 68 ครั้งที่ 7  2,000,000 บาท</v>
      </c>
      <c r="D30" s="1272"/>
      <c r="E30" s="1272"/>
      <c r="F30" s="1272"/>
      <c r="G30" s="1272"/>
      <c r="H30" s="1272"/>
      <c r="I30" s="1272"/>
      <c r="J30" s="1272"/>
      <c r="K30" s="1220">
        <f>+[8]ระบบการควบคุมฯ!D913</f>
        <v>0</v>
      </c>
      <c r="L30" s="1220">
        <f>+[8]ระบบการควบคุมฯ!E905</f>
        <v>67950</v>
      </c>
      <c r="M30" s="1220">
        <f t="shared" ref="M30:M39" si="24">SUM(K30:L30)</f>
        <v>67950</v>
      </c>
      <c r="N30" s="1220">
        <f>+[8]ระบบการควบคุมฯ!G905+[8]ระบบการควบคุมฯ!H905</f>
        <v>0</v>
      </c>
      <c r="O30" s="1220"/>
      <c r="P30" s="1220">
        <f>+[8]ระบบการควบคุมฯ!K905+[8]ระบบการควบคุมฯ!L905</f>
        <v>67950</v>
      </c>
      <c r="Q30" s="1220">
        <f>+M30-N30-O30-P30</f>
        <v>0</v>
      </c>
      <c r="R30" s="1272"/>
      <c r="S30" s="1272"/>
      <c r="T30" s="1272"/>
      <c r="U30" s="1272"/>
      <c r="V30" s="1272"/>
      <c r="W30" s="1272"/>
      <c r="X30" s="1272"/>
      <c r="Y30" s="1220">
        <f>+D30+K30+R30</f>
        <v>0</v>
      </c>
      <c r="Z30" s="1220">
        <f>+E30+S30+L30</f>
        <v>67950</v>
      </c>
      <c r="AA30" s="1220">
        <f>SUM(Y30:Z30)</f>
        <v>67950</v>
      </c>
      <c r="AB30" s="1220">
        <f>+G30+U30+N30</f>
        <v>0</v>
      </c>
      <c r="AC30" s="1220">
        <f>+H30+V30+O30</f>
        <v>0</v>
      </c>
      <c r="AD30" s="1220">
        <f>+I30+W30+P30</f>
        <v>67950</v>
      </c>
      <c r="AE30" s="1220">
        <f>+AA30-AB30-AC30-AD30</f>
        <v>0</v>
      </c>
      <c r="AF30" s="1272"/>
      <c r="AG30" s="1273" t="s">
        <v>13</v>
      </c>
    </row>
    <row r="31" spans="1:33" ht="55.8" x14ac:dyDescent="0.55000000000000004">
      <c r="A31" s="1271">
        <f>+[8]ระบบการควบคุมฯ!A906</f>
        <v>0</v>
      </c>
      <c r="B31" s="1230" t="str">
        <f>+[8]ระบบการควบคุมฯ!B906</f>
        <v>อนุมพิ่มครั้งที่ 2   49,950 บาท</v>
      </c>
      <c r="C31" s="1229" t="str">
        <f>+[8]ระบบการควบคุมฯ!C906</f>
        <v>ศธ04002/ว2369 ลว.11 ก.พ.69 ครั้งที่ 294  500,000 บาท</v>
      </c>
      <c r="D31" s="1272"/>
      <c r="E31" s="1272"/>
      <c r="F31" s="1272"/>
      <c r="G31" s="1272"/>
      <c r="H31" s="1272"/>
      <c r="I31" s="1272"/>
      <c r="J31" s="1272"/>
      <c r="K31" s="1220">
        <f>+[8]ระบบการควบคุมฯ!D915</f>
        <v>0</v>
      </c>
      <c r="L31" s="1220">
        <f>+[8]ระบบการควบคุมฯ!E906</f>
        <v>0</v>
      </c>
      <c r="M31" s="1220">
        <f t="shared" si="24"/>
        <v>0</v>
      </c>
      <c r="N31" s="1220">
        <f>+[8]ระบบการควบคุมฯ!G906+[8]ระบบการควบคุมฯ!H906</f>
        <v>0</v>
      </c>
      <c r="O31" s="1220"/>
      <c r="P31" s="1220">
        <f>+[8]ระบบการควบคุมฯ!K906+[8]ระบบการควบคุมฯ!L906</f>
        <v>0</v>
      </c>
      <c r="Q31" s="1220">
        <f t="shared" ref="Q31:Q38" si="25">+M31-N31-O31-P31</f>
        <v>0</v>
      </c>
      <c r="R31" s="1272"/>
      <c r="S31" s="1272"/>
      <c r="T31" s="1272"/>
      <c r="U31" s="1272"/>
      <c r="V31" s="1272"/>
      <c r="W31" s="1272"/>
      <c r="X31" s="1272"/>
      <c r="Y31" s="1220">
        <f t="shared" ref="Y31:Y39" si="26">+D31+K31+R31</f>
        <v>0</v>
      </c>
      <c r="Z31" s="1220">
        <f t="shared" ref="Z31:Z39" si="27">+E31+S31+L31</f>
        <v>0</v>
      </c>
      <c r="AA31" s="1220">
        <f t="shared" ref="AA31:AA39" si="28">SUM(Y31:Z31)</f>
        <v>0</v>
      </c>
      <c r="AB31" s="1220">
        <f t="shared" ref="AB31:AD39" si="29">+G31+U31+N31</f>
        <v>0</v>
      </c>
      <c r="AC31" s="1220">
        <f t="shared" si="29"/>
        <v>0</v>
      </c>
      <c r="AD31" s="1220">
        <f t="shared" si="29"/>
        <v>0</v>
      </c>
      <c r="AE31" s="1220">
        <f t="shared" ref="AE31:AE39" si="30">+AA31-AB31-AC31-AD31</f>
        <v>0</v>
      </c>
      <c r="AF31" s="1272"/>
      <c r="AG31" s="1273"/>
    </row>
    <row r="32" spans="1:33" ht="55.8" x14ac:dyDescent="0.55000000000000004">
      <c r="A32" s="1271" t="str">
        <f>+[8]ระบบการควบคุมฯ!A907</f>
        <v>2.1.2)</v>
      </c>
      <c r="B32" s="1230" t="str">
        <f>+[8]ระบบการควบคุมฯ!B907</f>
        <v>โครงการขับเคลื่อนพัฒนาระบบการประกันคุณภาพภายในโดยใช้กลุ่มเครือข่ายสถานศึกษาแบบยั่งยืน 50,000 บาท</v>
      </c>
      <c r="C32" s="1229" t="str">
        <f>+[8]ระบบการควบคุมฯ!C907</f>
        <v>ศธ04002/ว46832 ลว.17 ต.ค. 68 ครั้งที่ 7  2,000,000 บาท</v>
      </c>
      <c r="D32" s="1272"/>
      <c r="E32" s="1272"/>
      <c r="F32" s="1272"/>
      <c r="G32" s="1272"/>
      <c r="H32" s="1272"/>
      <c r="I32" s="1272"/>
      <c r="J32" s="1272"/>
      <c r="K32" s="1220">
        <f>+[8]ระบบการควบคุมฯ!D916</f>
        <v>0</v>
      </c>
      <c r="L32" s="1220">
        <f>+[8]ระบบการควบคุมฯ!E907</f>
        <v>50000</v>
      </c>
      <c r="M32" s="1220">
        <f t="shared" si="24"/>
        <v>50000</v>
      </c>
      <c r="N32" s="1220">
        <f>+[8]ระบบการควบคุมฯ!G907+[8]ระบบการควบคุมฯ!H907</f>
        <v>0</v>
      </c>
      <c r="O32" s="1220"/>
      <c r="P32" s="1220">
        <f>+[8]ระบบการควบคุมฯ!K907+[8]ระบบการควบคุมฯ!L907</f>
        <v>49860</v>
      </c>
      <c r="Q32" s="1220">
        <f t="shared" si="25"/>
        <v>140</v>
      </c>
      <c r="R32" s="1272"/>
      <c r="S32" s="1272"/>
      <c r="T32" s="1272"/>
      <c r="U32" s="1272"/>
      <c r="V32" s="1272"/>
      <c r="W32" s="1272"/>
      <c r="X32" s="1272"/>
      <c r="Y32" s="1220">
        <f t="shared" si="26"/>
        <v>0</v>
      </c>
      <c r="Z32" s="1220">
        <f t="shared" si="27"/>
        <v>50000</v>
      </c>
      <c r="AA32" s="1220">
        <f t="shared" si="28"/>
        <v>50000</v>
      </c>
      <c r="AB32" s="1220">
        <f t="shared" si="29"/>
        <v>0</v>
      </c>
      <c r="AC32" s="1220">
        <f t="shared" si="29"/>
        <v>0</v>
      </c>
      <c r="AD32" s="1220">
        <f t="shared" si="29"/>
        <v>49860</v>
      </c>
      <c r="AE32" s="1220">
        <f t="shared" si="30"/>
        <v>140</v>
      </c>
      <c r="AF32" s="1272"/>
      <c r="AG32" s="1273" t="s">
        <v>13</v>
      </c>
    </row>
    <row r="33" spans="1:33" ht="55.8" x14ac:dyDescent="0.55000000000000004">
      <c r="A33" s="1271">
        <f>+[8]ระบบการควบคุมฯ!A908</f>
        <v>0</v>
      </c>
      <c r="B33" s="1230" t="str">
        <f>+[8]ระบบการควบคุมฯ!B908</f>
        <v>อนุมพิ่มครั้งที่ 2  30,000 บาท</v>
      </c>
      <c r="C33" s="1229" t="str">
        <f>+[8]ระบบการควบคุมฯ!C908</f>
        <v>ศธ04002/ว2369 ลว.11 ก.พ.69 ครั้งที่ 294  500,000 บาท</v>
      </c>
      <c r="D33" s="1272"/>
      <c r="E33" s="1272"/>
      <c r="F33" s="1272"/>
      <c r="G33" s="1272"/>
      <c r="H33" s="1272"/>
      <c r="I33" s="1272"/>
      <c r="J33" s="1272"/>
      <c r="K33" s="1220">
        <f>+[8]ระบบการควบคุมฯ!D917</f>
        <v>0</v>
      </c>
      <c r="L33" s="1220">
        <f>+[8]ระบบการควบคุมฯ!E908</f>
        <v>0</v>
      </c>
      <c r="M33" s="1220">
        <f t="shared" si="24"/>
        <v>0</v>
      </c>
      <c r="N33" s="1220">
        <f>+[8]ระบบการควบคุมฯ!G908+[8]ระบบการควบคุมฯ!H908</f>
        <v>0</v>
      </c>
      <c r="O33" s="1220"/>
      <c r="P33" s="1220">
        <f>+[8]ระบบการควบคุมฯ!K908+[8]ระบบการควบคุมฯ!L908</f>
        <v>0</v>
      </c>
      <c r="Q33" s="1220">
        <f t="shared" si="25"/>
        <v>0</v>
      </c>
      <c r="R33" s="1272"/>
      <c r="S33" s="1272"/>
      <c r="T33" s="1272"/>
      <c r="U33" s="1272"/>
      <c r="V33" s="1272"/>
      <c r="W33" s="1272"/>
      <c r="X33" s="1272"/>
      <c r="Y33" s="1220">
        <f t="shared" si="26"/>
        <v>0</v>
      </c>
      <c r="Z33" s="1220">
        <f t="shared" si="27"/>
        <v>0</v>
      </c>
      <c r="AA33" s="1220">
        <f t="shared" si="28"/>
        <v>0</v>
      </c>
      <c r="AB33" s="1220">
        <f t="shared" si="29"/>
        <v>0</v>
      </c>
      <c r="AC33" s="1220">
        <f t="shared" si="29"/>
        <v>0</v>
      </c>
      <c r="AD33" s="1220">
        <f t="shared" si="29"/>
        <v>0</v>
      </c>
      <c r="AE33" s="1220">
        <f t="shared" si="30"/>
        <v>0</v>
      </c>
      <c r="AF33" s="1272"/>
      <c r="AG33" s="1273"/>
    </row>
    <row r="34" spans="1:33" ht="55.8" x14ac:dyDescent="0.55000000000000004">
      <c r="A34" s="1271" t="str">
        <f>+[8]ระบบการควบคุมฯ!A909</f>
        <v>2.1.3)</v>
      </c>
      <c r="B34" s="1230" t="str">
        <f>+[8]ระบบการควบคุมฯ!B909</f>
        <v>โครงการส่งเสริมประสิทธิผลการสอนของครูโดยการใช้ปัญญาประดิษฐ์ (AI) บนแพลตฟอร์ดิจิทัล 43,850 บาท</v>
      </c>
      <c r="C34" s="1229" t="str">
        <f>+[8]ระบบการควบคุมฯ!C909</f>
        <v>ศธ04002/ว46832 ลว.17 ต.ค. 68 ครั้งที่ 7  2,000,000 บาท</v>
      </c>
      <c r="D34" s="1272"/>
      <c r="E34" s="1272"/>
      <c r="F34" s="1272"/>
      <c r="G34" s="1272"/>
      <c r="H34" s="1272"/>
      <c r="I34" s="1272"/>
      <c r="J34" s="1272"/>
      <c r="K34" s="1220">
        <f>+[8]ระบบการควบคุมฯ!D918</f>
        <v>0</v>
      </c>
      <c r="L34" s="1220">
        <f>+[8]ระบบการควบคุมฯ!E909</f>
        <v>43850</v>
      </c>
      <c r="M34" s="1220">
        <f t="shared" si="24"/>
        <v>43850</v>
      </c>
      <c r="N34" s="1220">
        <f>+[8]ระบบการควบคุมฯ!G909+[8]ระบบการควบคุมฯ!H909</f>
        <v>0</v>
      </c>
      <c r="O34" s="1220"/>
      <c r="P34" s="1220">
        <f>+[8]ระบบการควบคุมฯ!K909+[8]ระบบการควบคุมฯ!L909</f>
        <v>40290</v>
      </c>
      <c r="Q34" s="1220">
        <f t="shared" si="25"/>
        <v>3560</v>
      </c>
      <c r="R34" s="1272"/>
      <c r="S34" s="1272"/>
      <c r="T34" s="1272"/>
      <c r="U34" s="1272"/>
      <c r="V34" s="1272"/>
      <c r="W34" s="1272"/>
      <c r="X34" s="1272"/>
      <c r="Y34" s="1220">
        <f t="shared" si="26"/>
        <v>0</v>
      </c>
      <c r="Z34" s="1220">
        <f t="shared" si="27"/>
        <v>43850</v>
      </c>
      <c r="AA34" s="1220">
        <f t="shared" si="28"/>
        <v>43850</v>
      </c>
      <c r="AB34" s="1220">
        <f t="shared" si="29"/>
        <v>0</v>
      </c>
      <c r="AC34" s="1220">
        <f t="shared" si="29"/>
        <v>0</v>
      </c>
      <c r="AD34" s="1220">
        <f t="shared" si="29"/>
        <v>40290</v>
      </c>
      <c r="AE34" s="1220">
        <f t="shared" si="30"/>
        <v>3560</v>
      </c>
      <c r="AF34" s="1272"/>
      <c r="AG34" s="1273" t="s">
        <v>13</v>
      </c>
    </row>
    <row r="35" spans="1:33" s="990" customFormat="1" ht="55.8" x14ac:dyDescent="0.55000000000000004">
      <c r="A35" s="1271">
        <f>+[8]ระบบการควบคุมฯ!A910</f>
        <v>0</v>
      </c>
      <c r="B35" s="1230" t="str">
        <f>+[8]ระบบการควบคุมฯ!B910</f>
        <v>อนุมัติครั้งที่ 2 31850 บาท</v>
      </c>
      <c r="C35" s="1229" t="str">
        <f>+[8]ระบบการควบคุมฯ!C910</f>
        <v>ศธ04002/ว2369 ลว.11 ก.พ.69 ครั้งที่ 294  500,000 บาท</v>
      </c>
      <c r="D35" s="1272"/>
      <c r="E35" s="1272"/>
      <c r="F35" s="1272"/>
      <c r="G35" s="1272"/>
      <c r="H35" s="1272"/>
      <c r="I35" s="1272"/>
      <c r="J35" s="1272"/>
      <c r="K35" s="1220">
        <f>+[8]ระบบการควบคุมฯ!D919</f>
        <v>0</v>
      </c>
      <c r="L35" s="1220">
        <f>+[8]ระบบการควบคุมฯ!E910</f>
        <v>0</v>
      </c>
      <c r="M35" s="1220">
        <f t="shared" si="24"/>
        <v>0</v>
      </c>
      <c r="N35" s="1220">
        <f>+[8]ระบบการควบคุมฯ!G910+[8]ระบบการควบคุมฯ!H910</f>
        <v>0</v>
      </c>
      <c r="O35" s="1220"/>
      <c r="P35" s="1220">
        <f>+[8]ระบบการควบคุมฯ!K910+[8]ระบบการควบคุมฯ!L910</f>
        <v>0</v>
      </c>
      <c r="Q35" s="1220">
        <f>+M35-N35-O35-P35</f>
        <v>0</v>
      </c>
      <c r="R35" s="1272"/>
      <c r="S35" s="1272"/>
      <c r="T35" s="1272"/>
      <c r="U35" s="1272"/>
      <c r="V35" s="1272"/>
      <c r="W35" s="1272"/>
      <c r="X35" s="1272"/>
      <c r="Y35" s="1220">
        <f t="shared" si="26"/>
        <v>0</v>
      </c>
      <c r="Z35" s="1220">
        <f t="shared" si="27"/>
        <v>0</v>
      </c>
      <c r="AA35" s="1220">
        <f t="shared" si="28"/>
        <v>0</v>
      </c>
      <c r="AB35" s="1220">
        <f t="shared" si="29"/>
        <v>0</v>
      </c>
      <c r="AC35" s="1220">
        <f t="shared" si="29"/>
        <v>0</v>
      </c>
      <c r="AD35" s="1220">
        <f t="shared" si="29"/>
        <v>0</v>
      </c>
      <c r="AE35" s="1220">
        <f t="shared" si="30"/>
        <v>0</v>
      </c>
      <c r="AF35" s="1272"/>
      <c r="AG35" s="1273"/>
    </row>
    <row r="36" spans="1:33" s="990" customFormat="1" ht="55.8" x14ac:dyDescent="0.55000000000000004">
      <c r="A36" s="1271" t="str">
        <f>+[8]ระบบการควบคุมฯ!A911</f>
        <v>2.1.4</v>
      </c>
      <c r="B36" s="1230" t="str">
        <f>+[8]ระบบการควบคุมฯ!B911</f>
        <v xml:space="preserve">โครงการโรงเรียนคุณธรรม สพฐ. 25,000 บาท </v>
      </c>
      <c r="C36" s="1229" t="str">
        <f>+[8]ระบบการควบคุมฯ!C911</f>
        <v>ศธ04002/ว2369 ลว.11 ก.พ.69 ครั้งที่ 294  500,000 บาท</v>
      </c>
      <c r="D36" s="1272"/>
      <c r="E36" s="1272"/>
      <c r="F36" s="1272"/>
      <c r="G36" s="1272"/>
      <c r="H36" s="1272"/>
      <c r="I36" s="1272"/>
      <c r="J36" s="1272"/>
      <c r="K36" s="1220">
        <f>+[8]ระบบการควบคุมฯ!D920</f>
        <v>0</v>
      </c>
      <c r="L36" s="1220">
        <f>+[8]ระบบการควบคุมฯ!E911</f>
        <v>25000</v>
      </c>
      <c r="M36" s="1220">
        <f t="shared" si="24"/>
        <v>25000</v>
      </c>
      <c r="N36" s="1220">
        <f>+[8]ระบบการควบคุมฯ!G911+[8]ระบบการควบคุมฯ!H911</f>
        <v>0</v>
      </c>
      <c r="O36" s="1220"/>
      <c r="P36" s="1220">
        <f>+[8]ระบบการควบคุมฯ!K911+[8]ระบบการควบคุมฯ!L911</f>
        <v>15500</v>
      </c>
      <c r="Q36" s="1220">
        <f t="shared" si="25"/>
        <v>9500</v>
      </c>
      <c r="R36" s="1272"/>
      <c r="S36" s="1272"/>
      <c r="T36" s="1272"/>
      <c r="U36" s="1272"/>
      <c r="V36" s="1272"/>
      <c r="W36" s="1272"/>
      <c r="X36" s="1272"/>
      <c r="Y36" s="1220">
        <f t="shared" si="26"/>
        <v>0</v>
      </c>
      <c r="Z36" s="1220">
        <f t="shared" si="27"/>
        <v>25000</v>
      </c>
      <c r="AA36" s="1220">
        <f t="shared" si="28"/>
        <v>25000</v>
      </c>
      <c r="AB36" s="1220">
        <f t="shared" si="29"/>
        <v>0</v>
      </c>
      <c r="AC36" s="1220">
        <f t="shared" si="29"/>
        <v>0</v>
      </c>
      <c r="AD36" s="1220">
        <f t="shared" si="29"/>
        <v>15500</v>
      </c>
      <c r="AE36" s="1220">
        <f t="shared" si="30"/>
        <v>9500</v>
      </c>
      <c r="AF36" s="1272"/>
      <c r="AG36" s="1273" t="s">
        <v>13</v>
      </c>
    </row>
    <row r="37" spans="1:33" s="990" customFormat="1" ht="55.8" x14ac:dyDescent="0.55000000000000004">
      <c r="A37" s="1271" t="str">
        <f>+[8]ระบบการควบคุมฯ!A912</f>
        <v>2.1.5</v>
      </c>
      <c r="B37" s="1230" t="str">
        <f>+[8]ระบบการควบคุมฯ!B912</f>
        <v>โครงการส่งเสริมคุณภาพการจัดการเรียนรู้แนวใหม่  จำนวนเงิน 104,400 บาท อนุมัติครั้งที่ 1   30,000 บาทครั้งที่ 2   63,200 บาท ครั้งที่ 3    4200 บาท</v>
      </c>
      <c r="C37" s="1229" t="str">
        <f>+[8]ระบบการควบคุมฯ!C912</f>
        <v>ศธ04002/ว46832 ลว.17 ต.ค. 68 ครั้งที่ 7  2,000,000 บาท</v>
      </c>
      <c r="D37" s="1272">
        <f>+[8]ระบบการควบคุมฯ!D785</f>
        <v>0</v>
      </c>
      <c r="E37" s="1272">
        <f>+[8]ระบบการควบคุมฯ!E785</f>
        <v>4200</v>
      </c>
      <c r="F37" s="1272">
        <f>SUM(D37:E37)</f>
        <v>4200</v>
      </c>
      <c r="G37" s="1272">
        <f>+[8]ระบบการควบคุมฯ!G785+[8]ระบบการควบคุมฯ!H785</f>
        <v>0</v>
      </c>
      <c r="H37" s="1272">
        <f>+[8]ระบบการควบคุมฯ!I785+[8]ระบบการควบคุมฯ!J785</f>
        <v>0</v>
      </c>
      <c r="I37" s="1272">
        <f>+[8]ระบบการควบคุมฯ!K785+[8]ระบบการควบคุมฯ!L785</f>
        <v>2800</v>
      </c>
      <c r="J37" s="1272">
        <f>+F37-G37-H37-I37</f>
        <v>1400</v>
      </c>
      <c r="K37" s="1220">
        <f>+[8]ระบบการควบคุมฯ!D921</f>
        <v>0</v>
      </c>
      <c r="L37" s="1220">
        <f>+[8]ระบบการควบคุมฯ!E912</f>
        <v>100200</v>
      </c>
      <c r="M37" s="1220">
        <f t="shared" si="24"/>
        <v>100200</v>
      </c>
      <c r="N37" s="1220">
        <f>+[8]ระบบการควบคุมฯ!G912+[8]ระบบการควบคุมฯ!H912</f>
        <v>0</v>
      </c>
      <c r="O37" s="1220"/>
      <c r="P37" s="1220">
        <f>+[8]ระบบการควบคุมฯ!K912+[8]ระบบการควบคุมฯ!L912</f>
        <v>90437</v>
      </c>
      <c r="Q37" s="1220">
        <f t="shared" si="25"/>
        <v>9763</v>
      </c>
      <c r="R37" s="1272"/>
      <c r="S37" s="1272"/>
      <c r="T37" s="1272"/>
      <c r="U37" s="1272"/>
      <c r="V37" s="1272"/>
      <c r="W37" s="1272"/>
      <c r="X37" s="1272"/>
      <c r="Y37" s="1220">
        <f t="shared" si="26"/>
        <v>0</v>
      </c>
      <c r="Z37" s="1220">
        <f t="shared" si="27"/>
        <v>104400</v>
      </c>
      <c r="AA37" s="1220">
        <f t="shared" si="28"/>
        <v>104400</v>
      </c>
      <c r="AB37" s="1220">
        <f t="shared" si="29"/>
        <v>0</v>
      </c>
      <c r="AC37" s="1220">
        <f t="shared" si="29"/>
        <v>0</v>
      </c>
      <c r="AD37" s="1220">
        <f t="shared" si="29"/>
        <v>93237</v>
      </c>
      <c r="AE37" s="1220">
        <f t="shared" si="30"/>
        <v>11163</v>
      </c>
      <c r="AF37" s="1272"/>
      <c r="AG37" s="1273" t="s">
        <v>13</v>
      </c>
    </row>
    <row r="38" spans="1:33" ht="55.8" x14ac:dyDescent="0.55000000000000004">
      <c r="A38" s="1271">
        <f>+[8]ระบบการควบคุมฯ!A913</f>
        <v>0</v>
      </c>
      <c r="B38" s="1230" t="str">
        <f>+[8]ระบบการควบคุมฯ!B913</f>
        <v>อนุมัติครั้งที่ 2  63,200 บาท</v>
      </c>
      <c r="C38" s="1229" t="str">
        <f>+[8]ระบบการควบคุมฯ!C913</f>
        <v>ศธ04002/ว2369 ลว.11 ก.พ.69 ครั้งที่ 294  500,000 บาท</v>
      </c>
      <c r="D38" s="1272"/>
      <c r="E38" s="1272"/>
      <c r="F38" s="1272"/>
      <c r="G38" s="1272"/>
      <c r="H38" s="1272"/>
      <c r="I38" s="1272"/>
      <c r="J38" s="1272"/>
      <c r="K38" s="1220">
        <f>+[8]ระบบการควบคุมฯ!D922</f>
        <v>0</v>
      </c>
      <c r="L38" s="1220">
        <f>+[8]ระบบการควบคุมฯ!E913</f>
        <v>0</v>
      </c>
      <c r="M38" s="1220">
        <f t="shared" si="24"/>
        <v>0</v>
      </c>
      <c r="N38" s="1220">
        <f>+[8]ระบบการควบคุมฯ!G913+[8]ระบบการควบคุมฯ!H913</f>
        <v>0</v>
      </c>
      <c r="O38" s="1220"/>
      <c r="P38" s="1220">
        <f>+[8]ระบบการควบคุมฯ!K913+[8]ระบบการควบคุมฯ!L913</f>
        <v>0</v>
      </c>
      <c r="Q38" s="1220">
        <f t="shared" si="25"/>
        <v>0</v>
      </c>
      <c r="R38" s="1272"/>
      <c r="S38" s="1272"/>
      <c r="T38" s="1272"/>
      <c r="U38" s="1272"/>
      <c r="V38" s="1272"/>
      <c r="W38" s="1272"/>
      <c r="X38" s="1272"/>
      <c r="Y38" s="1220">
        <f t="shared" si="26"/>
        <v>0</v>
      </c>
      <c r="Z38" s="1220">
        <f t="shared" si="27"/>
        <v>0</v>
      </c>
      <c r="AA38" s="1220">
        <f t="shared" si="28"/>
        <v>0</v>
      </c>
      <c r="AB38" s="1220">
        <f t="shared" si="29"/>
        <v>0</v>
      </c>
      <c r="AC38" s="1220">
        <f t="shared" si="29"/>
        <v>0</v>
      </c>
      <c r="AD38" s="1220">
        <f t="shared" si="29"/>
        <v>0</v>
      </c>
      <c r="AE38" s="1220">
        <f t="shared" si="30"/>
        <v>0</v>
      </c>
      <c r="AF38" s="1272"/>
      <c r="AG38" s="1273"/>
    </row>
    <row r="39" spans="1:33" ht="55.8" x14ac:dyDescent="0.55000000000000004">
      <c r="A39" s="1218" t="str">
        <f>+[8]ระบบการควบคุมฯ!A915</f>
        <v>2.1.6)</v>
      </c>
      <c r="B39" s="1230" t="str">
        <f>+[8]ระบบการควบคุมฯ!B915</f>
        <v>โครงการวัดและประเมินผลเพื่อพัฒนาการเรียนรู้ของผู้เรียน  100,000 บาท อนุมัติครั้งที่  1   82,000 บาท</v>
      </c>
      <c r="C39" s="1230" t="str">
        <f>+[8]ระบบการควบคุมฯ!C915</f>
        <v>ศธ04002/ว46832 ลว.17 ต.ค. 68 ครั้งที่ 7  2,000,000 บาท</v>
      </c>
      <c r="D39" s="1220"/>
      <c r="E39" s="1220"/>
      <c r="F39" s="1220"/>
      <c r="G39" s="1220"/>
      <c r="H39" s="1220"/>
      <c r="I39" s="1220"/>
      <c r="J39" s="1220"/>
      <c r="K39" s="1220">
        <f>+[8]ระบบการควบคุมฯ!D915</f>
        <v>0</v>
      </c>
      <c r="L39" s="1220">
        <f>+[8]ระบบการควบคุมฯ!E915</f>
        <v>100000</v>
      </c>
      <c r="M39" s="1220">
        <f t="shared" si="24"/>
        <v>100000</v>
      </c>
      <c r="N39" s="1220">
        <f>+[8]ระบบการควบคุมฯ!G915+[8]ระบบการควบคุมฯ!H915</f>
        <v>0</v>
      </c>
      <c r="O39" s="1220"/>
      <c r="P39" s="1220">
        <f>+[8]ระบบการควบคุมฯ!K915+[8]ระบบการควบคุมฯ!L915</f>
        <v>100000</v>
      </c>
      <c r="Q39" s="1220">
        <f>+M39-N39-O39-P39</f>
        <v>0</v>
      </c>
      <c r="R39" s="1220"/>
      <c r="S39" s="1220"/>
      <c r="T39" s="1220"/>
      <c r="U39" s="1220"/>
      <c r="V39" s="1220"/>
      <c r="W39" s="1220"/>
      <c r="X39" s="1220"/>
      <c r="Y39" s="1220">
        <f t="shared" si="26"/>
        <v>0</v>
      </c>
      <c r="Z39" s="1220">
        <f t="shared" si="27"/>
        <v>100000</v>
      </c>
      <c r="AA39" s="1220">
        <f t="shared" si="28"/>
        <v>100000</v>
      </c>
      <c r="AB39" s="1220">
        <f t="shared" si="29"/>
        <v>0</v>
      </c>
      <c r="AC39" s="1220">
        <f t="shared" si="29"/>
        <v>0</v>
      </c>
      <c r="AD39" s="1220">
        <f t="shared" si="29"/>
        <v>100000</v>
      </c>
      <c r="AE39" s="1220">
        <f t="shared" si="30"/>
        <v>0</v>
      </c>
      <c r="AF39" s="1220"/>
      <c r="AG39" s="1273" t="s">
        <v>13</v>
      </c>
    </row>
    <row r="40" spans="1:33" ht="55.8" x14ac:dyDescent="0.55000000000000004">
      <c r="A40" s="1266" t="str">
        <f>+[8]ระบบการควบคุมฯ!A919</f>
        <v>2.2)</v>
      </c>
      <c r="B40" s="1267" t="str">
        <f>+[8]ระบบการควบคุมฯ!B919</f>
        <v>กลยุทธ์ที่ 2 เพิ่มโอกาสและความเสมอภาคทางการศึกษา 98,710 บาท จัดสรรครั้งที่ 1 50,000 บาท ยืมงบกลาง 30710 บาท</v>
      </c>
      <c r="C40" s="1268" t="str">
        <f>+C29</f>
        <v>ศธ04002/ว11486 ลว.9 ก.ค. 69 ครั้งที่ 698  1,642,500 บาท</v>
      </c>
      <c r="D40" s="1224">
        <f t="shared" ref="D40:AF40" si="31">SUM(D41:D44)</f>
        <v>0</v>
      </c>
      <c r="E40" s="1224">
        <f t="shared" si="31"/>
        <v>18000</v>
      </c>
      <c r="F40" s="1224">
        <f t="shared" si="31"/>
        <v>18000</v>
      </c>
      <c r="G40" s="1224">
        <f t="shared" si="31"/>
        <v>0</v>
      </c>
      <c r="H40" s="1224">
        <f t="shared" si="31"/>
        <v>0</v>
      </c>
      <c r="I40" s="1224">
        <f t="shared" si="31"/>
        <v>18000</v>
      </c>
      <c r="J40" s="1224">
        <f t="shared" si="31"/>
        <v>0</v>
      </c>
      <c r="K40" s="1274">
        <f t="shared" si="31"/>
        <v>0</v>
      </c>
      <c r="L40" s="1274">
        <f t="shared" si="31"/>
        <v>80710</v>
      </c>
      <c r="M40" s="1274">
        <f t="shared" si="31"/>
        <v>80710</v>
      </c>
      <c r="N40" s="1274">
        <f t="shared" si="31"/>
        <v>0</v>
      </c>
      <c r="O40" s="1274">
        <f t="shared" si="31"/>
        <v>0</v>
      </c>
      <c r="P40" s="1274">
        <f t="shared" si="31"/>
        <v>80200</v>
      </c>
      <c r="Q40" s="1274">
        <f t="shared" si="31"/>
        <v>510</v>
      </c>
      <c r="R40" s="1274">
        <f t="shared" si="31"/>
        <v>0</v>
      </c>
      <c r="S40" s="1274">
        <f t="shared" si="31"/>
        <v>0</v>
      </c>
      <c r="T40" s="1274">
        <f t="shared" si="31"/>
        <v>0</v>
      </c>
      <c r="U40" s="1274">
        <f t="shared" si="31"/>
        <v>0</v>
      </c>
      <c r="V40" s="1274">
        <f t="shared" si="31"/>
        <v>0</v>
      </c>
      <c r="W40" s="1274">
        <f t="shared" si="31"/>
        <v>0</v>
      </c>
      <c r="X40" s="1274">
        <f t="shared" si="31"/>
        <v>0</v>
      </c>
      <c r="Y40" s="1274">
        <f t="shared" si="31"/>
        <v>0</v>
      </c>
      <c r="Z40" s="1274">
        <f t="shared" si="31"/>
        <v>98710</v>
      </c>
      <c r="AA40" s="1274">
        <f t="shared" si="31"/>
        <v>98710</v>
      </c>
      <c r="AB40" s="1274">
        <f t="shared" si="31"/>
        <v>0</v>
      </c>
      <c r="AC40" s="1274">
        <f t="shared" si="31"/>
        <v>0</v>
      </c>
      <c r="AD40" s="1274">
        <f t="shared" si="31"/>
        <v>98200</v>
      </c>
      <c r="AE40" s="1274">
        <f t="shared" si="31"/>
        <v>510</v>
      </c>
      <c r="AF40" s="1274">
        <f t="shared" si="31"/>
        <v>0</v>
      </c>
      <c r="AG40" s="1275"/>
    </row>
    <row r="41" spans="1:33" ht="55.8" x14ac:dyDescent="0.55000000000000004">
      <c r="A41" s="1271" t="str">
        <f>+[8]ระบบการควบคุมฯ!A920</f>
        <v>2.2.1)</v>
      </c>
      <c r="B41" s="1276" t="str">
        <f>+[8]ระบบการควบคุมฯ!B920</f>
        <v>โครงการเสริมสร้างพลเมืองดี วิถีประชาธิปไตยในสถานศึกษา ประจำปี 2569  10,000 บาท</v>
      </c>
      <c r="C41" s="1272" t="str">
        <f>+[8]ระบบการควบคุมฯ!C920</f>
        <v>ศธ04002/ว46832 ลว.17 ต.ค. 68 ครั้งที่ 7  2,000,000 บาท</v>
      </c>
      <c r="D41" s="1206">
        <f>+[8]ระบบการควบคุมฯ!D788</f>
        <v>0</v>
      </c>
      <c r="E41" s="1206">
        <f>+[8]ระบบการควบคุมฯ!E788</f>
        <v>0</v>
      </c>
      <c r="F41" s="1206">
        <f>+[8]ระบบการควบคุมฯ!F788</f>
        <v>0</v>
      </c>
      <c r="G41" s="1220">
        <f>+[8]ระบบการควบคุมฯ!G788+[8]ระบบการควบคุมฯ!H788</f>
        <v>0</v>
      </c>
      <c r="H41" s="1220">
        <f>+[8]ระบบการควบคุมฯ!I788+[8]ระบบการควบคุมฯ!J788</f>
        <v>0</v>
      </c>
      <c r="I41" s="1277">
        <f>+[8]ระบบการควบคุมฯ!K788+[8]ระบบการควบคุมฯ!L788</f>
        <v>0</v>
      </c>
      <c r="J41" s="1206">
        <f t="shared" ref="J41:J44" si="32">+F41-G41-H41-I41</f>
        <v>0</v>
      </c>
      <c r="K41" s="1220"/>
      <c r="L41" s="1220">
        <f>+[8]ระบบการควบคุมฯ!E920</f>
        <v>10000</v>
      </c>
      <c r="M41" s="1220">
        <f>+K41+L41</f>
        <v>10000</v>
      </c>
      <c r="N41" s="1272">
        <f>+[8]ระบบการควบคุมฯ!G920+[8]ระบบการควบคุมฯ!H920</f>
        <v>0</v>
      </c>
      <c r="O41" s="1220"/>
      <c r="P41" s="1272">
        <f>+[8]ระบบการควบคุมฯ!K920+[8]ระบบการควบคุมฯ!L920</f>
        <v>10000</v>
      </c>
      <c r="Q41" s="1220">
        <f>+M41-N41-O41-P41</f>
        <v>0</v>
      </c>
      <c r="R41" s="1206"/>
      <c r="S41" s="1206"/>
      <c r="T41" s="1206"/>
      <c r="U41" s="1206"/>
      <c r="V41" s="1206"/>
      <c r="W41" s="1206"/>
      <c r="X41" s="1206"/>
      <c r="Y41" s="1227">
        <f t="shared" ref="Y41:Z42" si="33">+R41+K41+D41</f>
        <v>0</v>
      </c>
      <c r="Z41" s="1227">
        <f t="shared" si="33"/>
        <v>10000</v>
      </c>
      <c r="AA41" s="1227">
        <f t="shared" ref="AA41:AA42" si="34">SUM(Y41:Z41)</f>
        <v>10000</v>
      </c>
      <c r="AB41" s="1227">
        <f t="shared" ref="AB41:AD42" si="35">+G41+N41+U41</f>
        <v>0</v>
      </c>
      <c r="AC41" s="1227">
        <f t="shared" si="35"/>
        <v>0</v>
      </c>
      <c r="AD41" s="1227">
        <f t="shared" si="35"/>
        <v>10000</v>
      </c>
      <c r="AE41" s="1227">
        <f t="shared" ref="AE41:AE42" si="36">+AA41-AB41-AC41-AD41</f>
        <v>0</v>
      </c>
      <c r="AF41" s="1206"/>
      <c r="AG41" s="1273" t="s">
        <v>12</v>
      </c>
    </row>
    <row r="42" spans="1:33" ht="55.8" x14ac:dyDescent="0.55000000000000004">
      <c r="A42" s="1271" t="str">
        <f>+[8]ระบบการควบคุมฯ!A921</f>
        <v>.2.2.2)</v>
      </c>
      <c r="B42" s="1276" t="str">
        <f>+[8]ระบบการควบคุมฯ!B921</f>
        <v>โครงการวัดและประเมินผลการจัดการศึกษาโดยครอบครัว ประจำปี 2569 10,710 บาท</v>
      </c>
      <c r="C42" s="1272" t="str">
        <f>+[8]ระบบการควบคุมฯ!C921</f>
        <v>ศธ04002/ว46832 ลว.17 ต.ค. 68 ครั้งที่ 7  2,000,000 บาท</v>
      </c>
      <c r="D42" s="1206">
        <f>+[8]ระบบการควบคุมฯ!D789</f>
        <v>0</v>
      </c>
      <c r="E42" s="1206">
        <f>+[8]ระบบการควบคุมฯ!E789</f>
        <v>0</v>
      </c>
      <c r="F42" s="1206">
        <f>+[8]ระบบการควบคุมฯ!F789</f>
        <v>0</v>
      </c>
      <c r="G42" s="1220">
        <f>+[8]ระบบการควบคุมฯ!G789+[8]ระบบการควบคุมฯ!H789</f>
        <v>0</v>
      </c>
      <c r="H42" s="1220">
        <f>+[8]ระบบการควบคุมฯ!I789+[8]ระบบการควบคุมฯ!J789</f>
        <v>0</v>
      </c>
      <c r="I42" s="1277">
        <f>+[8]ระบบการควบคุมฯ!K789+[8]ระบบการควบคุมฯ!L789</f>
        <v>0</v>
      </c>
      <c r="J42" s="1206">
        <f t="shared" si="32"/>
        <v>0</v>
      </c>
      <c r="K42" s="1220"/>
      <c r="L42" s="1220">
        <f>+[8]ระบบการควบคุมฯ!E921</f>
        <v>10710</v>
      </c>
      <c r="M42" s="1220">
        <f t="shared" ref="M42" si="37">+K42+L42</f>
        <v>10710</v>
      </c>
      <c r="N42" s="1272">
        <f>+[8]ระบบการควบคุมฯ!G921+[8]ระบบการควบคุมฯ!H921</f>
        <v>0</v>
      </c>
      <c r="O42" s="1220"/>
      <c r="P42" s="1272">
        <f>+[8]ระบบการควบคุมฯ!K921+[8]ระบบการควบคุมฯ!L921</f>
        <v>10200</v>
      </c>
      <c r="Q42" s="1220">
        <f t="shared" ref="Q42" si="38">+M42-N42-O42-P42</f>
        <v>510</v>
      </c>
      <c r="R42" s="1206"/>
      <c r="S42" s="1206"/>
      <c r="T42" s="1206"/>
      <c r="U42" s="1206"/>
      <c r="V42" s="1206"/>
      <c r="W42" s="1206"/>
      <c r="X42" s="1206"/>
      <c r="Y42" s="1227">
        <f t="shared" si="33"/>
        <v>0</v>
      </c>
      <c r="Z42" s="1227">
        <f t="shared" si="33"/>
        <v>10710</v>
      </c>
      <c r="AA42" s="1227">
        <f t="shared" si="34"/>
        <v>10710</v>
      </c>
      <c r="AB42" s="1227">
        <f t="shared" si="35"/>
        <v>0</v>
      </c>
      <c r="AC42" s="1227">
        <f t="shared" si="35"/>
        <v>0</v>
      </c>
      <c r="AD42" s="1227">
        <f t="shared" si="35"/>
        <v>10200</v>
      </c>
      <c r="AE42" s="1227">
        <f t="shared" si="36"/>
        <v>510</v>
      </c>
      <c r="AF42" s="1206"/>
      <c r="AG42" s="1273" t="s">
        <v>12</v>
      </c>
    </row>
    <row r="43" spans="1:33" ht="55.8" x14ac:dyDescent="0.55000000000000004">
      <c r="A43" s="1271" t="str">
        <f>+[8]ระบบการควบคุมฯ!A922</f>
        <v>2.2.3)</v>
      </c>
      <c r="B43" s="1276" t="str">
        <f>+[8]ระบบการควบคุมฯ!B922</f>
        <v>โครงการพัฒนาสมรรถนะการจัดการเรียนรู้สำหรับเด็กที่มีความต้องการพิเศษ 60,000 บาท</v>
      </c>
      <c r="C43" s="1272" t="str">
        <f>+[8]ระบบการควบคุมฯ!C922</f>
        <v>ศธ04002/ว46832 ลว.17 ต.ค. 68 ครั้งที่ 7  2,000,000 บาท</v>
      </c>
      <c r="D43" s="1206"/>
      <c r="E43" s="1206">
        <f>+[8]ระบบการควบคุมฯ!E790</f>
        <v>0</v>
      </c>
      <c r="F43" s="1206">
        <f>SUM(E43)</f>
        <v>0</v>
      </c>
      <c r="G43" s="1220">
        <f>+[8]ระบบการควบคุมฯ!G790+[8]ระบบการควบคุมฯ!H790</f>
        <v>0</v>
      </c>
      <c r="H43" s="1220">
        <f>+[8]ระบบการควบคุมฯ!I790+[8]ระบบการควบคุมฯ!J790</f>
        <v>0</v>
      </c>
      <c r="I43" s="1277">
        <f>+[8]ระบบการควบคุมฯ!K790+[8]ระบบการควบคุมฯ!L790</f>
        <v>0</v>
      </c>
      <c r="J43" s="1206">
        <f t="shared" si="32"/>
        <v>0</v>
      </c>
      <c r="K43" s="1220"/>
      <c r="L43" s="1220">
        <f>+[8]ระบบการควบคุมฯ!E922</f>
        <v>60000</v>
      </c>
      <c r="M43" s="1220">
        <f>+K43+L43</f>
        <v>60000</v>
      </c>
      <c r="N43" s="1272">
        <f>+[8]ระบบการควบคุมฯ!G922+[8]ระบบการควบคุมฯ!H922</f>
        <v>0</v>
      </c>
      <c r="O43" s="1220"/>
      <c r="P43" s="1272">
        <f>+[8]ระบบการควบคุมฯ!K922+[8]ระบบการควบคุมฯ!L922</f>
        <v>60000</v>
      </c>
      <c r="Q43" s="1220">
        <f>+M43-N43-O43-P43</f>
        <v>0</v>
      </c>
      <c r="R43" s="1206"/>
      <c r="S43" s="1206"/>
      <c r="T43" s="1206"/>
      <c r="U43" s="1206"/>
      <c r="V43" s="1206"/>
      <c r="W43" s="1206"/>
      <c r="X43" s="1206"/>
      <c r="Y43" s="1227">
        <f>+R43+K43+D43</f>
        <v>0</v>
      </c>
      <c r="Z43" s="1227">
        <f>+S43+L43+E43</f>
        <v>60000</v>
      </c>
      <c r="AA43" s="1227">
        <f>SUM(Y43:Z43)</f>
        <v>60000</v>
      </c>
      <c r="AB43" s="1227">
        <f>+G43+N43+U43</f>
        <v>0</v>
      </c>
      <c r="AC43" s="1227">
        <f>+H43+O43+V43</f>
        <v>0</v>
      </c>
      <c r="AD43" s="1227">
        <f>+I43+P43+W43</f>
        <v>60000</v>
      </c>
      <c r="AE43" s="1227">
        <f>+AA43-AB43-AC43-AD43</f>
        <v>0</v>
      </c>
      <c r="AF43" s="1206"/>
      <c r="AG43" s="1273" t="s">
        <v>13</v>
      </c>
    </row>
    <row r="44" spans="1:33" s="990" customFormat="1" ht="55.8" x14ac:dyDescent="0.55000000000000004">
      <c r="A44" s="1271" t="str">
        <f>+[8]ระบบการควบคุมฯ!A921</f>
        <v>.2.2.2)</v>
      </c>
      <c r="B44" s="1276" t="str">
        <f>+[8]ระบบการควบคุมฯ!B791</f>
        <v>โครงการพัฒนาระบบแนะแนวการเรียน (Coaching) และแนะแนวเป้าหมายชีวิต 18,000 บาท</v>
      </c>
      <c r="C44" s="1272" t="str">
        <f>+[8]ระบบการควบคุมฯ!C791</f>
        <v>ศธ04002/ว6334 ลว.21 เม.ย. 69 ครั้งที่ 3 โอนครั้งที่ 440</v>
      </c>
      <c r="D44" s="1206"/>
      <c r="E44" s="1206">
        <f>+[8]ระบบการควบคุมฯ!E791</f>
        <v>18000</v>
      </c>
      <c r="F44" s="1206">
        <f>SUM(E44)</f>
        <v>18000</v>
      </c>
      <c r="G44" s="1220">
        <f>+[8]ระบบการควบคุมฯ!G791+[8]ระบบการควบคุมฯ!H791</f>
        <v>0</v>
      </c>
      <c r="H44" s="1220">
        <f>+[8]ระบบการควบคุมฯ!I791+[8]ระบบการควบคุมฯ!J791</f>
        <v>0</v>
      </c>
      <c r="I44" s="1277">
        <f>+[8]ระบบการควบคุมฯ!K791+[8]ระบบการควบคุมฯ!L791</f>
        <v>18000</v>
      </c>
      <c r="J44" s="1206">
        <f t="shared" si="32"/>
        <v>0</v>
      </c>
      <c r="K44" s="1220"/>
      <c r="L44" s="1220"/>
      <c r="M44" s="1220"/>
      <c r="N44" s="1272"/>
      <c r="O44" s="1220"/>
      <c r="P44" s="1272"/>
      <c r="Q44" s="1220"/>
      <c r="R44" s="1206"/>
      <c r="S44" s="1206"/>
      <c r="T44" s="1206"/>
      <c r="U44" s="1206"/>
      <c r="V44" s="1206"/>
      <c r="W44" s="1206"/>
      <c r="X44" s="1206"/>
      <c r="Y44" s="1227">
        <f t="shared" ref="Y44:Z59" si="39">+R44+K44+D44</f>
        <v>0</v>
      </c>
      <c r="Z44" s="1227">
        <f t="shared" si="39"/>
        <v>18000</v>
      </c>
      <c r="AA44" s="1227">
        <f t="shared" ref="AA44:AA62" si="40">SUM(Y44:Z44)</f>
        <v>18000</v>
      </c>
      <c r="AB44" s="1227">
        <f t="shared" ref="AB44:AD59" si="41">+G44+N44+U44</f>
        <v>0</v>
      </c>
      <c r="AC44" s="1227">
        <f t="shared" si="41"/>
        <v>0</v>
      </c>
      <c r="AD44" s="1227">
        <f t="shared" si="41"/>
        <v>18000</v>
      </c>
      <c r="AE44" s="1227">
        <f t="shared" ref="AE44:AE62" si="42">+AA44-AB44-AC44-AD44</f>
        <v>0</v>
      </c>
      <c r="AF44" s="1206"/>
      <c r="AG44" s="1273" t="s">
        <v>12</v>
      </c>
    </row>
    <row r="45" spans="1:33" ht="55.8" x14ac:dyDescent="0.55000000000000004">
      <c r="A45" s="1266" t="str">
        <f>+[8]ระบบการควบคุมฯ!A926</f>
        <v>2.3)</v>
      </c>
      <c r="B45" s="1267" t="str">
        <f>+[8]ระบบการควบคุมฯ!B926</f>
        <v>กลยุทธ์ที่ 3 ส่งเสริมความปลอดภัยของผู้เรียน ครูและบุคลากรทางการศึกษาและสถานศึกษา 75,800 บาท จัดสรรครั้งที่ 1 50,000 บาท</v>
      </c>
      <c r="C45" s="1267" t="str">
        <f>+[8]ระบบการควบคุมฯ!C926</f>
        <v>ศธ04002/ว46832 ลว.17 ต.ค. 68 ครั้งที่ 7  2,000,000 บาท</v>
      </c>
      <c r="D45" s="1224">
        <f>SUM(D46:D47)</f>
        <v>0</v>
      </c>
      <c r="E45" s="1224">
        <f t="shared" ref="E45:J45" si="43">SUM(E46:E47)</f>
        <v>25800</v>
      </c>
      <c r="F45" s="1224">
        <f t="shared" si="43"/>
        <v>25800</v>
      </c>
      <c r="G45" s="1224">
        <f t="shared" si="43"/>
        <v>0</v>
      </c>
      <c r="H45" s="1224">
        <f t="shared" si="43"/>
        <v>0</v>
      </c>
      <c r="I45" s="1224">
        <f t="shared" si="43"/>
        <v>25800</v>
      </c>
      <c r="J45" s="1224">
        <f t="shared" si="43"/>
        <v>0</v>
      </c>
      <c r="K45" s="1274"/>
      <c r="L45" s="1274">
        <f>SUM(L46:L47)</f>
        <v>50000</v>
      </c>
      <c r="M45" s="1274">
        <f t="shared" ref="M45:P45" si="44">SUM(M46:M47)</f>
        <v>50000</v>
      </c>
      <c r="N45" s="1274">
        <f t="shared" si="44"/>
        <v>0</v>
      </c>
      <c r="O45" s="1274">
        <f t="shared" si="44"/>
        <v>0</v>
      </c>
      <c r="P45" s="1274">
        <f t="shared" si="44"/>
        <v>44850</v>
      </c>
      <c r="Q45" s="1274">
        <f>SUM(Q46:Q47)</f>
        <v>5150</v>
      </c>
      <c r="R45" s="1274"/>
      <c r="S45" s="1274"/>
      <c r="T45" s="1274"/>
      <c r="U45" s="1274"/>
      <c r="V45" s="1274"/>
      <c r="W45" s="1274"/>
      <c r="X45" s="1274"/>
      <c r="Y45" s="1224">
        <f t="shared" si="39"/>
        <v>0</v>
      </c>
      <c r="Z45" s="1224">
        <f t="shared" si="39"/>
        <v>75800</v>
      </c>
      <c r="AA45" s="1224">
        <f t="shared" si="40"/>
        <v>75800</v>
      </c>
      <c r="AB45" s="1224">
        <f t="shared" si="41"/>
        <v>0</v>
      </c>
      <c r="AC45" s="1224">
        <f t="shared" si="41"/>
        <v>0</v>
      </c>
      <c r="AD45" s="1224">
        <f t="shared" si="41"/>
        <v>70650</v>
      </c>
      <c r="AE45" s="1224">
        <f t="shared" si="42"/>
        <v>5150</v>
      </c>
      <c r="AF45" s="1274"/>
      <c r="AG45" s="1275"/>
    </row>
    <row r="46" spans="1:33" s="990" customFormat="1" ht="55.8" x14ac:dyDescent="0.55000000000000004">
      <c r="A46" s="1271" t="str">
        <f>+[8]ระบบการควบคุมฯ!A927</f>
        <v>2.3.1)</v>
      </c>
      <c r="B46" s="1230" t="str">
        <f>+[8]ระบบการควบคุมฯ!B927</f>
        <v>โครงการส่งเสริมทักษะชีวิตให้กับนักเรียน 30,000 บาท</v>
      </c>
      <c r="C46" s="1229" t="str">
        <f>+[8]ระบบการควบคุมฯ!C927</f>
        <v>ศธ04002/ว46832 ลว.17 ต.ค. 68 ครั้งที่ 7  2,000,000 บาท</v>
      </c>
      <c r="D46" s="1220">
        <f>+[8]ระบบการควบคุมฯ!D793</f>
        <v>0</v>
      </c>
      <c r="E46" s="1220">
        <f>+[8]ระบบการควบคุมฯ!E793</f>
        <v>0</v>
      </c>
      <c r="F46" s="1220">
        <f>+[8]ระบบการควบคุมฯ!F793</f>
        <v>0</v>
      </c>
      <c r="G46" s="1227">
        <f>+[8]ระบบการควบคุมฯ!G793+[8]ระบบการควบคุมฯ!H793</f>
        <v>0</v>
      </c>
      <c r="H46" s="1227">
        <f>+[8]ระบบการควบคุมฯ!I793+[8]ระบบการควบคุมฯ!J793</f>
        <v>0</v>
      </c>
      <c r="I46" s="1278">
        <f>+[8]ระบบการควบคุมฯ!K793+[8]ระบบการควบคุมฯ!L793</f>
        <v>0</v>
      </c>
      <c r="J46" s="1206">
        <f t="shared" ref="J46:J61" si="45">+F46-G46-H46-I46</f>
        <v>0</v>
      </c>
      <c r="K46" s="1206"/>
      <c r="L46" s="1206">
        <f>+[8]ระบบการควบคุมฯ!E927</f>
        <v>30000</v>
      </c>
      <c r="M46" s="1206">
        <f>SUM(K46:L46)</f>
        <v>30000</v>
      </c>
      <c r="N46" s="1272">
        <f>+[8]ระบบการควบคุมฯ!G927+[8]ระบบการควบคุมฯ!H927</f>
        <v>0</v>
      </c>
      <c r="O46" s="1206"/>
      <c r="P46" s="1272">
        <f>+[8]ระบบการควบคุมฯ!K927+[8]ระบบการควบคุมฯ!L927</f>
        <v>24850</v>
      </c>
      <c r="Q46" s="1206">
        <f>+M46-N46-O46-P46</f>
        <v>5150</v>
      </c>
      <c r="R46" s="1206"/>
      <c r="S46" s="1206"/>
      <c r="T46" s="1206"/>
      <c r="U46" s="1206"/>
      <c r="V46" s="1206"/>
      <c r="W46" s="1206"/>
      <c r="X46" s="1206"/>
      <c r="Y46" s="1227">
        <f t="shared" si="39"/>
        <v>0</v>
      </c>
      <c r="Z46" s="1227">
        <f t="shared" si="39"/>
        <v>30000</v>
      </c>
      <c r="AA46" s="1227">
        <f t="shared" si="40"/>
        <v>30000</v>
      </c>
      <c r="AB46" s="1227">
        <f t="shared" si="41"/>
        <v>0</v>
      </c>
      <c r="AC46" s="1227">
        <f t="shared" si="41"/>
        <v>0</v>
      </c>
      <c r="AD46" s="1227">
        <f t="shared" si="41"/>
        <v>24850</v>
      </c>
      <c r="AE46" s="1227">
        <f t="shared" si="42"/>
        <v>5150</v>
      </c>
      <c r="AF46" s="1206"/>
      <c r="AG46" s="1273" t="s">
        <v>13</v>
      </c>
    </row>
    <row r="47" spans="1:33" s="990" customFormat="1" ht="55.8" x14ac:dyDescent="0.55000000000000004">
      <c r="A47" s="1271" t="str">
        <f>+[8]ระบบการควบคุมฯ!A928</f>
        <v>2.3.2)</v>
      </c>
      <c r="B47" s="1230" t="str">
        <f>+[8]ระบบการควบคุมฯ!B928</f>
        <v>โครงการพัฒนาระบบและกลไกดูแลความปลอดภัย 45,800 บาท อนุมัติครั้งที่ 1   20,000 บาท ครั้งที่ 3   25,800 บาท</v>
      </c>
      <c r="C47" s="1229" t="str">
        <f>+[8]ระบบการควบคุมฯ!C928</f>
        <v>ศธ04002/ว46832 ลว.17 ต.ค. 68 ครั้งที่ 7  2,000,000 บาท</v>
      </c>
      <c r="D47" s="1220">
        <f>+[8]ระบบการควบคุมฯ!D794</f>
        <v>0</v>
      </c>
      <c r="E47" s="1220">
        <f>+[8]ระบบการควบคุมฯ!E794</f>
        <v>25800</v>
      </c>
      <c r="F47" s="1220">
        <f>+[8]ระบบการควบคุมฯ!F794</f>
        <v>25800</v>
      </c>
      <c r="G47" s="1227">
        <f>+[8]ระบบการควบคุมฯ!G794+[8]ระบบการควบคุมฯ!H794</f>
        <v>0</v>
      </c>
      <c r="H47" s="1227">
        <f>+[8]ระบบการควบคุมฯ!I794+[8]ระบบการควบคุมฯ!J794</f>
        <v>0</v>
      </c>
      <c r="I47" s="1278">
        <f>+[8]ระบบการควบคุมฯ!K794+[8]ระบบการควบคุมฯ!L794</f>
        <v>25800</v>
      </c>
      <c r="J47" s="1206">
        <f t="shared" si="45"/>
        <v>0</v>
      </c>
      <c r="K47" s="1206"/>
      <c r="L47" s="1206">
        <f>+[8]ระบบการควบคุมฯ!E928</f>
        <v>20000</v>
      </c>
      <c r="M47" s="1206">
        <f>SUM(K47:L47)</f>
        <v>20000</v>
      </c>
      <c r="N47" s="1272">
        <f>+[8]ระบบการควบคุมฯ!G928+[8]ระบบการควบคุมฯ!H928</f>
        <v>0</v>
      </c>
      <c r="O47" s="1206"/>
      <c r="P47" s="1272">
        <f>+[8]ระบบการควบคุมฯ!K928+[8]ระบบการควบคุมฯ!L928</f>
        <v>20000</v>
      </c>
      <c r="Q47" s="1206">
        <f>+M47-N47-O47-P47</f>
        <v>0</v>
      </c>
      <c r="R47" s="1206"/>
      <c r="S47" s="1206"/>
      <c r="T47" s="1206"/>
      <c r="U47" s="1206"/>
      <c r="V47" s="1206"/>
      <c r="W47" s="1206"/>
      <c r="X47" s="1206"/>
      <c r="Y47" s="1227">
        <f t="shared" si="39"/>
        <v>0</v>
      </c>
      <c r="Z47" s="1227">
        <f t="shared" si="39"/>
        <v>45800</v>
      </c>
      <c r="AA47" s="1227">
        <f t="shared" si="40"/>
        <v>45800</v>
      </c>
      <c r="AB47" s="1227">
        <f t="shared" si="41"/>
        <v>0</v>
      </c>
      <c r="AC47" s="1227">
        <f t="shared" si="41"/>
        <v>0</v>
      </c>
      <c r="AD47" s="1227">
        <f t="shared" si="41"/>
        <v>45800</v>
      </c>
      <c r="AE47" s="1227">
        <f t="shared" si="42"/>
        <v>0</v>
      </c>
      <c r="AF47" s="1206"/>
      <c r="AG47" s="1221" t="s">
        <v>12</v>
      </c>
    </row>
    <row r="48" spans="1:33" s="990" customFormat="1" ht="37.200000000000003" customHeight="1" x14ac:dyDescent="0.55000000000000004">
      <c r="A48" s="1279" t="str">
        <f>+[8]ระบบการควบคุมฯ!A929</f>
        <v>2.4)</v>
      </c>
      <c r="B48" s="1280" t="str">
        <f>+[8]ระบบการควบคุมฯ!B929</f>
        <v xml:space="preserve">กลยุทธ์ที่ 4 เพิ่มประสิทธิภาพการบริหารจัดการศึกษา งบประมาณ 1,234,290 บาท จัดสรรครั้งที่ 1  554,400 บาท - โอนให้กลยุทธ์ที่ 1 ยืม 54400 </v>
      </c>
      <c r="C48" s="1281" t="str">
        <f>+[8]ระบบการควบคุมฯ!C929</f>
        <v>ศธ04002/ว46832 ลว.17 ต.ค. 68 ครั้งที่ 7  2,000,000 บาท</v>
      </c>
      <c r="D48" s="1282">
        <f>+[8]ระบบการควบคุมฯ!D795</f>
        <v>0</v>
      </c>
      <c r="E48" s="1282">
        <f>+[8]ระบบการควบคุมฯ!E795</f>
        <v>129290</v>
      </c>
      <c r="F48" s="1282">
        <f>+[8]ระบบการควบคุมฯ!F795</f>
        <v>129290</v>
      </c>
      <c r="G48" s="1282">
        <f>+[8]ระบบการควบคุมฯ!G795+[8]ระบบการควบคุมฯ!H795</f>
        <v>0</v>
      </c>
      <c r="H48" s="1282">
        <f>+[8]ระบบการควบคุมฯ!I795+[8]ระบบการควบคุมฯ!J795</f>
        <v>0</v>
      </c>
      <c r="I48" s="1283">
        <f>+[8]ระบบการควบคุมฯ!K795+[8]ระบบการควบคุมฯ!L795</f>
        <v>84290</v>
      </c>
      <c r="J48" s="1284">
        <f t="shared" si="45"/>
        <v>45000</v>
      </c>
      <c r="K48" s="1284">
        <f>SUM(K50:K62)</f>
        <v>0</v>
      </c>
      <c r="L48" s="1284">
        <f t="shared" ref="L48:Q48" si="46">SUM(L50:L62)</f>
        <v>1105000</v>
      </c>
      <c r="M48" s="1284">
        <f t="shared" si="46"/>
        <v>1105000</v>
      </c>
      <c r="N48" s="1284">
        <f t="shared" si="46"/>
        <v>0</v>
      </c>
      <c r="O48" s="1284">
        <f t="shared" si="46"/>
        <v>0</v>
      </c>
      <c r="P48" s="1284">
        <f t="shared" si="46"/>
        <v>671264</v>
      </c>
      <c r="Q48" s="1284">
        <f t="shared" si="46"/>
        <v>433736</v>
      </c>
      <c r="R48" s="1284"/>
      <c r="S48" s="1284"/>
      <c r="T48" s="1284"/>
      <c r="U48" s="1284"/>
      <c r="V48" s="1284"/>
      <c r="W48" s="1284"/>
      <c r="X48" s="1284">
        <f t="shared" ref="X48" si="47">+T48-U48-V48-W48</f>
        <v>0</v>
      </c>
      <c r="Y48" s="1282">
        <f t="shared" si="39"/>
        <v>0</v>
      </c>
      <c r="Z48" s="1282">
        <f t="shared" si="39"/>
        <v>1234290</v>
      </c>
      <c r="AA48" s="1282">
        <f t="shared" si="40"/>
        <v>1234290</v>
      </c>
      <c r="AB48" s="1282">
        <f t="shared" si="41"/>
        <v>0</v>
      </c>
      <c r="AC48" s="1282">
        <f t="shared" si="41"/>
        <v>0</v>
      </c>
      <c r="AD48" s="1282">
        <f t="shared" si="41"/>
        <v>755554</v>
      </c>
      <c r="AE48" s="1282">
        <f t="shared" si="42"/>
        <v>478736</v>
      </c>
      <c r="AF48" s="1284"/>
      <c r="AG48" s="1285"/>
    </row>
    <row r="49" spans="1:33" s="990" customFormat="1" x14ac:dyDescent="0.55000000000000004">
      <c r="A49" s="1286">
        <f>+[8]ระบบการควบคุมฯ!A930</f>
        <v>1</v>
      </c>
      <c r="B49" s="1287" t="str">
        <f>+[8]ระบบการควบคุมฯ!B930</f>
        <v>งบกลาง  กลยุทธ์ที่ 4</v>
      </c>
      <c r="C49" s="1288">
        <f>+[8]ระบบการควบคุมฯ!C930</f>
        <v>0</v>
      </c>
      <c r="D49" s="1289">
        <f>+[8]ระบบการควบคุมฯ!D796</f>
        <v>0</v>
      </c>
      <c r="E49" s="1289">
        <f>+[8]ระบบการควบคุมฯ!E796</f>
        <v>0</v>
      </c>
      <c r="F49" s="1289">
        <f>+[8]ระบบการควบคุมฯ!F796</f>
        <v>0</v>
      </c>
      <c r="G49" s="1289">
        <f>+[8]ระบบการควบคุมฯ!G796+[8]ระบบการควบคุมฯ!H796</f>
        <v>0</v>
      </c>
      <c r="H49" s="1289">
        <f>+[8]ระบบการควบคุมฯ!I796+[8]ระบบการควบคุมฯ!J796</f>
        <v>0</v>
      </c>
      <c r="I49" s="1290">
        <f>+[8]ระบบการควบคุมฯ!K796+[8]ระบบการควบคุมฯ!L796</f>
        <v>0</v>
      </c>
      <c r="J49" s="1291">
        <f t="shared" si="45"/>
        <v>0</v>
      </c>
      <c r="K49" s="1291"/>
      <c r="L49" s="1291"/>
      <c r="M49" s="1291"/>
      <c r="N49" s="1292"/>
      <c r="O49" s="1291"/>
      <c r="P49" s="1292"/>
      <c r="Q49" s="1291"/>
      <c r="R49" s="1291"/>
      <c r="S49" s="1291"/>
      <c r="T49" s="1291"/>
      <c r="U49" s="1291"/>
      <c r="V49" s="1291"/>
      <c r="W49" s="1291"/>
      <c r="X49" s="1291"/>
      <c r="Y49" s="1289">
        <f t="shared" si="39"/>
        <v>0</v>
      </c>
      <c r="Z49" s="1289">
        <f t="shared" si="39"/>
        <v>0</v>
      </c>
      <c r="AA49" s="1289">
        <f t="shared" si="40"/>
        <v>0</v>
      </c>
      <c r="AB49" s="1289">
        <f t="shared" si="41"/>
        <v>0</v>
      </c>
      <c r="AC49" s="1289">
        <f t="shared" si="41"/>
        <v>0</v>
      </c>
      <c r="AD49" s="1289">
        <f t="shared" si="41"/>
        <v>0</v>
      </c>
      <c r="AE49" s="1289">
        <f t="shared" si="42"/>
        <v>0</v>
      </c>
      <c r="AF49" s="1206"/>
      <c r="AG49" s="1221"/>
    </row>
    <row r="50" spans="1:33" s="990" customFormat="1" ht="55.8" x14ac:dyDescent="0.55000000000000004">
      <c r="A50" s="1271" t="str">
        <f>+[8]ระบบการควบคุมฯ!A931</f>
        <v>2.4.1)</v>
      </c>
      <c r="B50" s="1230" t="str">
        <f>+[8]ระบบการควบคุมฯ!B931</f>
        <v>โครงการเพิ่มประสิทธิภาพการบริหารจัดการงานนโยบายและแผนและการบริหารงบประมาณ 75,000 บาท อนุมัติครั้งที่ 1   47,000 บาท</v>
      </c>
      <c r="C50" s="1229" t="str">
        <f>+[8]ระบบการควบคุมฯ!C931</f>
        <v>ศธ04002/ว46832 ลว.17 ต.ค. 68 ครั้งที่ 7  2,000,000 บาท</v>
      </c>
      <c r="D50" s="1220">
        <f>+[8]ระบบการควบคุมฯ!D797</f>
        <v>0</v>
      </c>
      <c r="E50" s="1220">
        <f>+[8]ระบบการควบคุมฯ!E797</f>
        <v>0</v>
      </c>
      <c r="F50" s="1220">
        <f>+[8]ระบบการควบคุมฯ!F797</f>
        <v>0</v>
      </c>
      <c r="G50" s="1227">
        <f>+[8]ระบบการควบคุมฯ!G797+[8]ระบบการควบคุมฯ!H797</f>
        <v>0</v>
      </c>
      <c r="H50" s="1227">
        <f>+[8]ระบบการควบคุมฯ!I797+[8]ระบบการควบคุมฯ!J797</f>
        <v>0</v>
      </c>
      <c r="I50" s="1278">
        <f>+[8]ระบบการควบคุมฯ!K797+[8]ระบบการควบคุมฯ!L797</f>
        <v>0</v>
      </c>
      <c r="J50" s="1206">
        <f t="shared" si="45"/>
        <v>0</v>
      </c>
      <c r="K50" s="1220">
        <f>+[8]ระบบการควบคุมฯ!D931</f>
        <v>0</v>
      </c>
      <c r="L50" s="1220">
        <f>+[8]ระบบการควบคุมฯ!E931</f>
        <v>75000</v>
      </c>
      <c r="M50" s="1220">
        <f>+K50+L50</f>
        <v>75000</v>
      </c>
      <c r="N50" s="1272">
        <f>+[8]ระบบการควบคุมฯ!G931+[8]ระบบการควบคุมฯ!H931</f>
        <v>0</v>
      </c>
      <c r="O50" s="1272">
        <f>+[8]ระบบการควบคุมฯ!I931+[8]ระบบการควบคุมฯ!J931</f>
        <v>0</v>
      </c>
      <c r="P50" s="1272">
        <f>+[8]ระบบการควบคุมฯ!K931+[8]ระบบการควบคุมฯ!L931</f>
        <v>40285</v>
      </c>
      <c r="Q50" s="1220">
        <f>+M50-N50-O50-P50</f>
        <v>34715</v>
      </c>
      <c r="R50" s="1206"/>
      <c r="S50" s="1206"/>
      <c r="T50" s="1206"/>
      <c r="U50" s="1206"/>
      <c r="V50" s="1206"/>
      <c r="W50" s="1206"/>
      <c r="X50" s="1206"/>
      <c r="Y50" s="1227">
        <f t="shared" si="39"/>
        <v>0</v>
      </c>
      <c r="Z50" s="1227">
        <f t="shared" si="39"/>
        <v>75000</v>
      </c>
      <c r="AA50" s="1227">
        <f t="shared" si="40"/>
        <v>75000</v>
      </c>
      <c r="AB50" s="1227">
        <f t="shared" si="41"/>
        <v>0</v>
      </c>
      <c r="AC50" s="1227">
        <f t="shared" si="41"/>
        <v>0</v>
      </c>
      <c r="AD50" s="1227">
        <f t="shared" si="41"/>
        <v>40285</v>
      </c>
      <c r="AE50" s="1227">
        <f t="shared" si="42"/>
        <v>34715</v>
      </c>
      <c r="AF50" s="1206"/>
      <c r="AG50" s="1221" t="s">
        <v>15</v>
      </c>
    </row>
    <row r="51" spans="1:33" s="990" customFormat="1" ht="37.200000000000003" x14ac:dyDescent="0.55000000000000004">
      <c r="A51" s="1271" t="str">
        <f>+[8]ระบบการควบคุมฯ!A798</f>
        <v>2.4.2)</v>
      </c>
      <c r="B51" s="1230" t="str">
        <f>+[8]ระบบการควบคุมฯ!B798</f>
        <v>โครงการสร้างเครือข่ายตรวจสอบภายใน 25,000 บาท โอนไปกลุ่มอำนวยการอบรมผู้บริหาร  12070 บาท</v>
      </c>
      <c r="C51" s="1229">
        <f t="shared" ref="C51" si="48">+C49</f>
        <v>0</v>
      </c>
      <c r="D51" s="1220">
        <f>+[8]ระบบการควบคุมฯ!D798</f>
        <v>0</v>
      </c>
      <c r="E51" s="1220">
        <f>+[8]ระบบการควบคุมฯ!E798</f>
        <v>0</v>
      </c>
      <c r="F51" s="1220">
        <f>+[8]ระบบการควบคุมฯ!F798</f>
        <v>0</v>
      </c>
      <c r="G51" s="1227">
        <f>+[8]ระบบการควบคุมฯ!G798+[8]ระบบการควบคุมฯ!H798</f>
        <v>0</v>
      </c>
      <c r="H51" s="1227">
        <f>+[8]ระบบการควบคุมฯ!I798+[8]ระบบการควบคุมฯ!J798</f>
        <v>0</v>
      </c>
      <c r="I51" s="1278">
        <f>+[8]ระบบการควบคุมฯ!K798+[8]ระบบการควบคุมฯ!L798</f>
        <v>0</v>
      </c>
      <c r="J51" s="1206">
        <f t="shared" si="45"/>
        <v>0</v>
      </c>
      <c r="K51" s="1220">
        <f>+[8]ระบบการควบคุมฯ!D933</f>
        <v>0</v>
      </c>
      <c r="L51" s="1220">
        <f>+[8]ระบบการควบคุมฯ!E933</f>
        <v>12930</v>
      </c>
      <c r="M51" s="1220">
        <f t="shared" ref="M51:M62" si="49">+K51+L51</f>
        <v>12930</v>
      </c>
      <c r="N51" s="1272">
        <f>+[8]ระบบการควบคุมฯ!G933+[8]ระบบการควบคุมฯ!H933</f>
        <v>0</v>
      </c>
      <c r="O51" s="1272">
        <f>+[8]ระบบการควบคุมฯ!I933+[8]ระบบการควบคุมฯ!J933</f>
        <v>0</v>
      </c>
      <c r="P51" s="1272">
        <f>+[8]ระบบการควบคุมฯ!K933+[8]ระบบการควบคุมฯ!L933</f>
        <v>0</v>
      </c>
      <c r="Q51" s="1220">
        <f t="shared" ref="Q51:Q62" si="50">+M51-N51-O51-P51</f>
        <v>12930</v>
      </c>
      <c r="R51" s="1206"/>
      <c r="S51" s="1206"/>
      <c r="T51" s="1206"/>
      <c r="U51" s="1206"/>
      <c r="V51" s="1206"/>
      <c r="W51" s="1206"/>
      <c r="X51" s="1206"/>
      <c r="Y51" s="1227">
        <f t="shared" si="39"/>
        <v>0</v>
      </c>
      <c r="Z51" s="1227">
        <f t="shared" si="39"/>
        <v>12930</v>
      </c>
      <c r="AA51" s="1227">
        <f t="shared" si="40"/>
        <v>12930</v>
      </c>
      <c r="AB51" s="1227">
        <f t="shared" si="41"/>
        <v>0</v>
      </c>
      <c r="AC51" s="1227">
        <f t="shared" si="41"/>
        <v>0</v>
      </c>
      <c r="AD51" s="1227">
        <f t="shared" si="41"/>
        <v>0</v>
      </c>
      <c r="AE51" s="1227">
        <f t="shared" si="42"/>
        <v>12930</v>
      </c>
      <c r="AF51" s="1206"/>
      <c r="AG51" s="1221" t="s">
        <v>244</v>
      </c>
    </row>
    <row r="52" spans="1:33" s="990" customFormat="1" ht="20.399999999999999" hidden="1" customHeight="1" x14ac:dyDescent="0.55000000000000004">
      <c r="A52" s="1218" t="str">
        <f>+[8]ระบบการควบคุมฯ!A799</f>
        <v>2.4.3)</v>
      </c>
      <c r="B52" s="1230" t="str">
        <f>+[8]ระบบการควบคุมฯ!B799</f>
        <v>โครงการพัฒนาศักยภาพการจัดการศึกษาแบบมีส่วนร่วมของคณะกรรมการติดตาม ตรวจสอบ ประเมินผลและนิเทศการศึกษาของเขตพื้นที่การศึกษา (ก.ต.ป.น.) 92,000 บาท  อนุมัติครั้งที่ 1   25,550 บาท</v>
      </c>
      <c r="C52" s="1229" t="str">
        <f>+C46</f>
        <v>ศธ04002/ว46832 ลว.17 ต.ค. 68 ครั้งที่ 7  2,000,000 บาท</v>
      </c>
      <c r="D52" s="1220">
        <f>+[8]ระบบการควบคุมฯ!D799</f>
        <v>0</v>
      </c>
      <c r="E52" s="1220">
        <f>+[8]ระบบการควบคุมฯ!E799</f>
        <v>0</v>
      </c>
      <c r="F52" s="1220">
        <f>+[8]ระบบการควบคุมฯ!F799</f>
        <v>0</v>
      </c>
      <c r="G52" s="1227">
        <f>+[8]ระบบการควบคุมฯ!G799+[8]ระบบการควบคุมฯ!H799</f>
        <v>0</v>
      </c>
      <c r="H52" s="1227">
        <f>+[8]ระบบการควบคุมฯ!I799+[8]ระบบการควบคุมฯ!J799</f>
        <v>0</v>
      </c>
      <c r="I52" s="1227">
        <f>+[8]ระบบการควบคุมฯ!K799+[8]ระบบการควบคุมฯ!L799</f>
        <v>0</v>
      </c>
      <c r="J52" s="1220">
        <f t="shared" si="45"/>
        <v>0</v>
      </c>
      <c r="K52" s="1220">
        <f>+[8]ระบบการควบคุมฯ!D935</f>
        <v>0</v>
      </c>
      <c r="L52" s="1220">
        <f>+[8]ระบบการควบคุมฯ!E935</f>
        <v>92000</v>
      </c>
      <c r="M52" s="1220">
        <f t="shared" si="49"/>
        <v>92000</v>
      </c>
      <c r="N52" s="1272">
        <f>+[8]ระบบการควบคุมฯ!G935+[8]ระบบการควบคุมฯ!H935</f>
        <v>0</v>
      </c>
      <c r="O52" s="1272">
        <f>+[8]ระบบการควบคุมฯ!I935+[8]ระบบการควบคุมฯ!J935</f>
        <v>0</v>
      </c>
      <c r="P52" s="1272">
        <f>+[8]ระบบการควบคุมฯ!K935+[8]ระบบการควบคุมฯ!L935</f>
        <v>91935</v>
      </c>
      <c r="Q52" s="1220">
        <f t="shared" si="50"/>
        <v>65</v>
      </c>
      <c r="R52" s="1206"/>
      <c r="S52" s="1206"/>
      <c r="T52" s="1206"/>
      <c r="U52" s="1206"/>
      <c r="V52" s="1206"/>
      <c r="W52" s="1206"/>
      <c r="X52" s="1206"/>
      <c r="Y52" s="1227">
        <f t="shared" si="39"/>
        <v>0</v>
      </c>
      <c r="Z52" s="1227">
        <f t="shared" si="39"/>
        <v>92000</v>
      </c>
      <c r="AA52" s="1227">
        <f t="shared" si="40"/>
        <v>92000</v>
      </c>
      <c r="AB52" s="1227">
        <f t="shared" si="41"/>
        <v>0</v>
      </c>
      <c r="AC52" s="1227">
        <f t="shared" si="41"/>
        <v>0</v>
      </c>
      <c r="AD52" s="1227">
        <f t="shared" si="41"/>
        <v>91935</v>
      </c>
      <c r="AE52" s="1227">
        <f t="shared" si="42"/>
        <v>65</v>
      </c>
      <c r="AF52" s="1220"/>
      <c r="AG52" s="1221" t="s">
        <v>13</v>
      </c>
    </row>
    <row r="53" spans="1:33" ht="20.399999999999999" hidden="1" customHeight="1" x14ac:dyDescent="0.55000000000000004">
      <c r="A53" s="1218" t="str">
        <f>+[8]ระบบการควบคุมฯ!A800</f>
        <v>2.4.4)</v>
      </c>
      <c r="B53" s="1230" t="str">
        <f>+[8]ระบบการควบคุมฯ!B800</f>
        <v>โครงการประชุมเชิงปฏิบัติการเพื่อเพิ่มประสิทธิภาพการบริหารจัดการด้านงบประมาณ ด้านการเงินบัญชีและพัสดุ 65,000 บาท</v>
      </c>
      <c r="C53" s="1229" t="str">
        <f t="shared" ref="C53:C61" si="51">+C52</f>
        <v>ศธ04002/ว46832 ลว.17 ต.ค. 68 ครั้งที่ 7  2,000,000 บาท</v>
      </c>
      <c r="D53" s="1220">
        <f>+[8]ระบบการควบคุมฯ!D800</f>
        <v>0</v>
      </c>
      <c r="E53" s="1220">
        <f>+[8]ระบบการควบคุมฯ!E800</f>
        <v>65000</v>
      </c>
      <c r="F53" s="1220">
        <f>+[8]ระบบการควบคุมฯ!F800</f>
        <v>65000</v>
      </c>
      <c r="G53" s="1227">
        <f>+[8]ระบบการควบคุมฯ!G800+[8]ระบบการควบคุมฯ!H800</f>
        <v>0</v>
      </c>
      <c r="H53" s="1227">
        <f>+[8]ระบบการควบคุมฯ!I800+[8]ระบบการควบคุมฯ!J800</f>
        <v>0</v>
      </c>
      <c r="I53" s="1227">
        <f>+[8]ระบบการควบคุมฯ!K800+[8]ระบบการควบคุมฯ!L800</f>
        <v>65000</v>
      </c>
      <c r="J53" s="1220">
        <f t="shared" si="45"/>
        <v>0</v>
      </c>
      <c r="K53" s="1220">
        <f>+[8]ระบบการควบคุมฯ!D937</f>
        <v>0</v>
      </c>
      <c r="L53" s="1220">
        <f>+[8]ระบบการควบคุมฯ!E937</f>
        <v>0</v>
      </c>
      <c r="M53" s="1220">
        <f t="shared" si="49"/>
        <v>0</v>
      </c>
      <c r="N53" s="1272">
        <f>+[8]ระบบการควบคุมฯ!G937+[8]ระบบการควบคุมฯ!H937</f>
        <v>0</v>
      </c>
      <c r="O53" s="1272">
        <f>+[8]ระบบการควบคุมฯ!I937+[8]ระบบการควบคุมฯ!J937</f>
        <v>0</v>
      </c>
      <c r="P53" s="1272">
        <f>+[8]ระบบการควบคุมฯ!K937+[8]ระบบการควบคุมฯ!L937</f>
        <v>0</v>
      </c>
      <c r="Q53" s="1220">
        <f t="shared" si="50"/>
        <v>0</v>
      </c>
      <c r="R53" s="1206"/>
      <c r="S53" s="1206"/>
      <c r="T53" s="1206"/>
      <c r="U53" s="1206"/>
      <c r="V53" s="1206"/>
      <c r="W53" s="1206"/>
      <c r="X53" s="1206"/>
      <c r="Y53" s="1227">
        <f t="shared" si="39"/>
        <v>0</v>
      </c>
      <c r="Z53" s="1227">
        <f t="shared" si="39"/>
        <v>65000</v>
      </c>
      <c r="AA53" s="1227">
        <f t="shared" si="40"/>
        <v>65000</v>
      </c>
      <c r="AB53" s="1227">
        <f t="shared" si="41"/>
        <v>0</v>
      </c>
      <c r="AC53" s="1227">
        <f t="shared" si="41"/>
        <v>0</v>
      </c>
      <c r="AD53" s="1227">
        <f t="shared" si="41"/>
        <v>65000</v>
      </c>
      <c r="AE53" s="1227">
        <f t="shared" si="42"/>
        <v>0</v>
      </c>
      <c r="AF53" s="1220"/>
      <c r="AG53" s="1221" t="s">
        <v>14</v>
      </c>
    </row>
    <row r="54" spans="1:33" ht="55.8" x14ac:dyDescent="0.55000000000000004">
      <c r="A54" s="1218" t="str">
        <f>+[8]ระบบการควบคุมฯ!A801</f>
        <v>2.4.5)</v>
      </c>
      <c r="B54" s="1230" t="str">
        <f>+[8]ระบบการควบคุมฯ!B801</f>
        <v>โครงการงานศิลปหัตถกรรมนักเรียน ระดับเขตพื้นที่การศึกษา ปีการศึกษา 2568  250,000 บาท ศูนย์ประสานการดำเนินงาน ข้อ 13 อนุมัติครั้งที่ 1   24,195 บาท</v>
      </c>
      <c r="C54" s="1229" t="str">
        <f t="shared" si="51"/>
        <v>ศธ04002/ว46832 ลว.17 ต.ค. 68 ครั้งที่ 7  2,000,000 บาท</v>
      </c>
      <c r="D54" s="1220">
        <f>+[8]ระบบการควบคุมฯ!D801</f>
        <v>0</v>
      </c>
      <c r="E54" s="1220">
        <f>+[8]ระบบการควบคุมฯ!E801</f>
        <v>0</v>
      </c>
      <c r="F54" s="1220">
        <f>+[8]ระบบการควบคุมฯ!F801</f>
        <v>0</v>
      </c>
      <c r="G54" s="1227">
        <f>+[8]ระบบการควบคุมฯ!G801+[8]ระบบการควบคุมฯ!H801</f>
        <v>0</v>
      </c>
      <c r="H54" s="1227">
        <f>+[8]ระบบการควบคุมฯ!I801+[8]ระบบการควบคุมฯ!J801</f>
        <v>0</v>
      </c>
      <c r="I54" s="1227">
        <f>+[8]ระบบการควบคุมฯ!K801+[8]ระบบการควบคุมฯ!L801</f>
        <v>0</v>
      </c>
      <c r="J54" s="1220">
        <f t="shared" si="45"/>
        <v>0</v>
      </c>
      <c r="K54" s="1220">
        <f>+[8]ระบบการควบคุมฯ!D938</f>
        <v>0</v>
      </c>
      <c r="L54" s="1220">
        <f>+[8]ระบบการควบคุมฯ!E938</f>
        <v>250000</v>
      </c>
      <c r="M54" s="1220">
        <f t="shared" si="49"/>
        <v>250000</v>
      </c>
      <c r="N54" s="1272">
        <f>+[8]ระบบการควบคุมฯ!G938+[8]ระบบการควบคุมฯ!H938</f>
        <v>0</v>
      </c>
      <c r="O54" s="1272">
        <f>+[8]ระบบการควบคุมฯ!I938+[8]ระบบการควบคุมฯ!J938</f>
        <v>0</v>
      </c>
      <c r="P54" s="1272">
        <f>+[8]ระบบการควบคุมฯ!K938+[8]ระบบการควบคุมฯ!L938</f>
        <v>220260</v>
      </c>
      <c r="Q54" s="1220">
        <f t="shared" si="50"/>
        <v>29740</v>
      </c>
      <c r="R54" s="1206"/>
      <c r="S54" s="1206"/>
      <c r="T54" s="1206"/>
      <c r="U54" s="1206"/>
      <c r="V54" s="1206"/>
      <c r="W54" s="1206"/>
      <c r="X54" s="1206"/>
      <c r="Y54" s="1227">
        <f t="shared" si="39"/>
        <v>0</v>
      </c>
      <c r="Z54" s="1227">
        <f t="shared" si="39"/>
        <v>250000</v>
      </c>
      <c r="AA54" s="1227">
        <f t="shared" si="40"/>
        <v>250000</v>
      </c>
      <c r="AB54" s="1227">
        <f t="shared" si="41"/>
        <v>0</v>
      </c>
      <c r="AC54" s="1227">
        <f t="shared" si="41"/>
        <v>0</v>
      </c>
      <c r="AD54" s="1227">
        <f t="shared" si="41"/>
        <v>220260</v>
      </c>
      <c r="AE54" s="1227">
        <f t="shared" si="42"/>
        <v>29740</v>
      </c>
      <c r="AF54" s="1220"/>
      <c r="AG54" s="1221" t="s">
        <v>12</v>
      </c>
    </row>
    <row r="55" spans="1:33" ht="49.2" customHeight="1" x14ac:dyDescent="0.55000000000000004">
      <c r="A55" s="1218">
        <f>+[8]ระบบการควบคุมฯ!A802</f>
        <v>0</v>
      </c>
      <c r="B55" s="1230" t="str">
        <f>+[8]ระบบการควบคุมฯ!B802</f>
        <v>อนุมัติ ครั้งที่ 2  225,805 บาท</v>
      </c>
      <c r="C55" s="1229" t="str">
        <f t="shared" si="51"/>
        <v>ศธ04002/ว46832 ลว.17 ต.ค. 68 ครั้งที่ 7  2,000,000 บาท</v>
      </c>
      <c r="D55" s="1220">
        <f>+[8]ระบบการควบคุมฯ!D802</f>
        <v>0</v>
      </c>
      <c r="E55" s="1220">
        <f>+[8]ระบบการควบคุมฯ!E802</f>
        <v>0</v>
      </c>
      <c r="F55" s="1220">
        <f>+[8]ระบบการควบคุมฯ!F802</f>
        <v>0</v>
      </c>
      <c r="G55" s="1227">
        <f>+[8]ระบบการควบคุมฯ!G802+[8]ระบบการควบคุมฯ!H802</f>
        <v>0</v>
      </c>
      <c r="H55" s="1227">
        <f>+[8]ระบบการควบคุมฯ!I802+[8]ระบบการควบคุมฯ!J802</f>
        <v>0</v>
      </c>
      <c r="I55" s="1227">
        <f>+[8]ระบบการควบคุมฯ!K802+[8]ระบบการควบคุมฯ!L802</f>
        <v>0</v>
      </c>
      <c r="J55" s="1220">
        <f t="shared" si="45"/>
        <v>0</v>
      </c>
      <c r="K55" s="1220">
        <f>+[8]ระบบการควบคุมฯ!D939</f>
        <v>0</v>
      </c>
      <c r="L55" s="1220">
        <f>+[8]ระบบการควบคุมฯ!E939</f>
        <v>0</v>
      </c>
      <c r="M55" s="1220">
        <f t="shared" si="49"/>
        <v>0</v>
      </c>
      <c r="N55" s="1272">
        <f>+[8]ระบบการควบคุมฯ!G939+[8]ระบบการควบคุมฯ!H939</f>
        <v>0</v>
      </c>
      <c r="O55" s="1272">
        <f>+[8]ระบบการควบคุมฯ!I939+[8]ระบบการควบคุมฯ!J939</f>
        <v>0</v>
      </c>
      <c r="P55" s="1272">
        <f>+[8]ระบบการควบคุมฯ!K939+[8]ระบบการควบคุมฯ!L939</f>
        <v>0</v>
      </c>
      <c r="Q55" s="1220">
        <f t="shared" si="50"/>
        <v>0</v>
      </c>
      <c r="R55" s="1206"/>
      <c r="S55" s="1206"/>
      <c r="T55" s="1206"/>
      <c r="U55" s="1206"/>
      <c r="V55" s="1206"/>
      <c r="W55" s="1206"/>
      <c r="X55" s="1206"/>
      <c r="Y55" s="1227">
        <f t="shared" si="39"/>
        <v>0</v>
      </c>
      <c r="Z55" s="1227">
        <f t="shared" si="39"/>
        <v>0</v>
      </c>
      <c r="AA55" s="1227">
        <f t="shared" si="40"/>
        <v>0</v>
      </c>
      <c r="AB55" s="1227">
        <f t="shared" si="41"/>
        <v>0</v>
      </c>
      <c r="AC55" s="1227">
        <f t="shared" si="41"/>
        <v>0</v>
      </c>
      <c r="AD55" s="1227">
        <f t="shared" si="41"/>
        <v>0</v>
      </c>
      <c r="AE55" s="1227">
        <f t="shared" si="42"/>
        <v>0</v>
      </c>
      <c r="AF55" s="1220"/>
      <c r="AG55" s="1221"/>
    </row>
    <row r="56" spans="1:33" ht="74.400000000000006" customHeight="1" x14ac:dyDescent="0.55000000000000004">
      <c r="A56" s="1218" t="str">
        <f>+[8]ระบบการควบคุมฯ!A803</f>
        <v>2.4.6)</v>
      </c>
      <c r="B56" s="1230" t="str">
        <f>+[8]ระบบการควบคุมฯ!B803</f>
        <v>โครงการยกย่องเชิดชูเกียรติข้าราชการครูและบุคลากรทางการศึกษา 80,000 บาท อนุมัติครั้งที่ 1    30,000 บาท</v>
      </c>
      <c r="C56" s="1229" t="str">
        <f t="shared" si="51"/>
        <v>ศธ04002/ว46832 ลว.17 ต.ค. 68 ครั้งที่ 7  2,000,000 บาท</v>
      </c>
      <c r="D56" s="1220">
        <f>+[8]ระบบการควบคุมฯ!D803</f>
        <v>0</v>
      </c>
      <c r="E56" s="1220">
        <f>+[8]ระบบการควบคุมฯ!E803</f>
        <v>0</v>
      </c>
      <c r="F56" s="1220">
        <f>+[8]ระบบการควบคุมฯ!F803</f>
        <v>0</v>
      </c>
      <c r="G56" s="1227">
        <f>+[8]ระบบการควบคุมฯ!G803+[8]ระบบการควบคุมฯ!H803</f>
        <v>0</v>
      </c>
      <c r="H56" s="1227">
        <f>+[8]ระบบการควบคุมฯ!I803+[8]ระบบการควบคุมฯ!J803</f>
        <v>0</v>
      </c>
      <c r="I56" s="1227">
        <f>+[8]ระบบการควบคุมฯ!K803+[8]ระบบการควบคุมฯ!L803</f>
        <v>0</v>
      </c>
      <c r="J56" s="1220">
        <f t="shared" si="45"/>
        <v>0</v>
      </c>
      <c r="K56" s="1220">
        <f>+[8]ระบบการควบคุมฯ!D940</f>
        <v>0</v>
      </c>
      <c r="L56" s="1220">
        <f>+[8]ระบบการควบคุมฯ!E940</f>
        <v>80000</v>
      </c>
      <c r="M56" s="1220">
        <f t="shared" si="49"/>
        <v>80000</v>
      </c>
      <c r="N56" s="1272">
        <f>+[8]ระบบการควบคุมฯ!G940+[8]ระบบการควบคุมฯ!H940</f>
        <v>0</v>
      </c>
      <c r="O56" s="1272">
        <f>+[8]ระบบการควบคุมฯ!I940+[8]ระบบการควบคุมฯ!J940</f>
        <v>0</v>
      </c>
      <c r="P56" s="1272">
        <f>+[8]ระบบการควบคุมฯ!K940+[8]ระบบการควบคุมฯ!L940</f>
        <v>31625</v>
      </c>
      <c r="Q56" s="1220">
        <f t="shared" si="50"/>
        <v>48375</v>
      </c>
      <c r="R56" s="1206"/>
      <c r="S56" s="1206"/>
      <c r="T56" s="1206"/>
      <c r="U56" s="1206"/>
      <c r="V56" s="1206"/>
      <c r="W56" s="1206"/>
      <c r="X56" s="1206"/>
      <c r="Y56" s="1227">
        <f t="shared" si="39"/>
        <v>0</v>
      </c>
      <c r="Z56" s="1227">
        <f t="shared" si="39"/>
        <v>80000</v>
      </c>
      <c r="AA56" s="1227">
        <f t="shared" si="40"/>
        <v>80000</v>
      </c>
      <c r="AB56" s="1227">
        <f t="shared" si="41"/>
        <v>0</v>
      </c>
      <c r="AC56" s="1227">
        <f t="shared" si="41"/>
        <v>0</v>
      </c>
      <c r="AD56" s="1227">
        <f t="shared" si="41"/>
        <v>31625</v>
      </c>
      <c r="AE56" s="1227">
        <f t="shared" si="42"/>
        <v>48375</v>
      </c>
      <c r="AF56" s="1220"/>
      <c r="AG56" s="1221" t="s">
        <v>170</v>
      </c>
    </row>
    <row r="57" spans="1:33" ht="55.8" x14ac:dyDescent="0.55000000000000004">
      <c r="A57" s="1218" t="str">
        <f>+[8]ระบบการควบคุมฯ!A804</f>
        <v>2.4.7)</v>
      </c>
      <c r="B57" s="1230" t="str">
        <f>+[8]ระบบการควบคุมฯ!B804</f>
        <v xml:space="preserve">โครงการเสริมสร้างศักยภาพบุคลากรในสังกัดสพป.ปทุมธานี เขต 2 130,595 บาท  </v>
      </c>
      <c r="C57" s="1229" t="str">
        <f t="shared" si="51"/>
        <v>ศธ04002/ว46832 ลว.17 ต.ค. 68 ครั้งที่ 7  2,000,000 บาท</v>
      </c>
      <c r="D57" s="1220">
        <f>+[8]ระบบการควบคุมฯ!D804</f>
        <v>0</v>
      </c>
      <c r="E57" s="1220">
        <f>+[8]ระบบการควบคุมฯ!E804</f>
        <v>0</v>
      </c>
      <c r="F57" s="1220">
        <f>+[8]ระบบการควบคุมฯ!F804</f>
        <v>0</v>
      </c>
      <c r="G57" s="1227">
        <f>+[8]ระบบการควบคุมฯ!G804+[8]ระบบการควบคุมฯ!H804</f>
        <v>0</v>
      </c>
      <c r="H57" s="1227">
        <f>+[8]ระบบการควบคุมฯ!I804+[8]ระบบการควบคุมฯ!J804</f>
        <v>0</v>
      </c>
      <c r="I57" s="1227">
        <f>+[8]ระบบการควบคุมฯ!K804+[8]ระบบการควบคุมฯ!L804</f>
        <v>0</v>
      </c>
      <c r="J57" s="1220">
        <f t="shared" si="45"/>
        <v>0</v>
      </c>
      <c r="K57" s="1220">
        <f>+[8]ระบบการควบคุมฯ!D942</f>
        <v>0</v>
      </c>
      <c r="L57" s="1220">
        <f>+[8]ระบบการควบคุมฯ!E942</f>
        <v>130595</v>
      </c>
      <c r="M57" s="1220">
        <f t="shared" si="49"/>
        <v>130595</v>
      </c>
      <c r="N57" s="1272">
        <f>+[8]ระบบการควบคุมฯ!G942+[8]ระบบการควบคุมฯ!H942</f>
        <v>0</v>
      </c>
      <c r="O57" s="1272">
        <f>+[8]ระบบการควบคุมฯ!I942+[8]ระบบการควบคุมฯ!J942</f>
        <v>0</v>
      </c>
      <c r="P57" s="1272">
        <f>+[8]ระบบการควบคุมฯ!K942+[8]ระบบการควบคุมฯ!L942</f>
        <v>39320</v>
      </c>
      <c r="Q57" s="1220">
        <f t="shared" si="50"/>
        <v>91275</v>
      </c>
      <c r="R57" s="1206"/>
      <c r="S57" s="1206"/>
      <c r="T57" s="1206"/>
      <c r="U57" s="1206"/>
      <c r="V57" s="1206"/>
      <c r="W57" s="1206"/>
      <c r="X57" s="1206"/>
      <c r="Y57" s="1227">
        <f t="shared" si="39"/>
        <v>0</v>
      </c>
      <c r="Z57" s="1227">
        <f t="shared" si="39"/>
        <v>130595</v>
      </c>
      <c r="AA57" s="1227">
        <f t="shared" si="40"/>
        <v>130595</v>
      </c>
      <c r="AB57" s="1227">
        <f t="shared" si="41"/>
        <v>0</v>
      </c>
      <c r="AC57" s="1227">
        <f t="shared" si="41"/>
        <v>0</v>
      </c>
      <c r="AD57" s="1227">
        <f t="shared" si="41"/>
        <v>39320</v>
      </c>
      <c r="AE57" s="1227">
        <f t="shared" si="42"/>
        <v>91275</v>
      </c>
      <c r="AF57" s="1220"/>
      <c r="AG57" s="1221" t="str">
        <f>+AG56</f>
        <v>กลุ่มพัฒนาครูและบุคลากรทางการศึกษา</v>
      </c>
    </row>
    <row r="58" spans="1:33" ht="79.8" customHeight="1" x14ac:dyDescent="0.55000000000000004">
      <c r="A58" s="1218" t="str">
        <f>+[8]ระบบการควบคุมฯ!A805</f>
        <v>2.4.8)</v>
      </c>
      <c r="B58" s="1230" t="str">
        <f>+[8]ระบบการควบคุมฯ!B805</f>
        <v>โครงการประชุม อ.ก.ค.ศ. เขตพื้นที่ 258,060 บาท  อนุมัติครั้งที่ 1   95,000 บาท</v>
      </c>
      <c r="C58" s="1229" t="str">
        <f t="shared" si="51"/>
        <v>ศธ04002/ว46832 ลว.17 ต.ค. 68 ครั้งที่ 7  2,000,000 บาท</v>
      </c>
      <c r="D58" s="1220">
        <f>+[8]ระบบการควบคุมฯ!D805</f>
        <v>0</v>
      </c>
      <c r="E58" s="1220">
        <f>+[8]ระบบการควบคุมฯ!E805</f>
        <v>25000</v>
      </c>
      <c r="F58" s="1220">
        <f>+[8]ระบบการควบคุมฯ!F805</f>
        <v>25000</v>
      </c>
      <c r="G58" s="1227">
        <f>+[8]ระบบการควบคุมฯ!G805+[8]ระบบการควบคุมฯ!H805</f>
        <v>0</v>
      </c>
      <c r="H58" s="1227">
        <f>+[8]ระบบการควบคุมฯ!I805+[8]ระบบการควบคุมฯ!J805</f>
        <v>0</v>
      </c>
      <c r="I58" s="1227">
        <f>+[8]ระบบการควบคุมฯ!K805+[8]ระบบการควบคุมฯ!L805</f>
        <v>0</v>
      </c>
      <c r="J58" s="1220">
        <f t="shared" si="45"/>
        <v>25000</v>
      </c>
      <c r="K58" s="1220">
        <f>+[8]ระบบการควบคุมฯ!D943</f>
        <v>0</v>
      </c>
      <c r="L58" s="1220">
        <f>+[8]ระบบการควบคุมฯ!E943</f>
        <v>233060</v>
      </c>
      <c r="M58" s="1220">
        <f t="shared" si="49"/>
        <v>233060</v>
      </c>
      <c r="N58" s="1272">
        <f>+[8]ระบบการควบคุมฯ!G943+[8]ระบบการควบคุมฯ!H943</f>
        <v>0</v>
      </c>
      <c r="O58" s="1272">
        <f>+[8]ระบบการควบคุมฯ!I943+[8]ระบบการควบคุมฯ!J943</f>
        <v>0</v>
      </c>
      <c r="P58" s="1272">
        <f>+[8]ระบบการควบคุมฯ!K943+[8]ระบบการควบคุมฯ!L943</f>
        <v>79924</v>
      </c>
      <c r="Q58" s="1220">
        <f t="shared" si="50"/>
        <v>153136</v>
      </c>
      <c r="R58" s="1206"/>
      <c r="S58" s="1206"/>
      <c r="T58" s="1206"/>
      <c r="U58" s="1206"/>
      <c r="V58" s="1206"/>
      <c r="W58" s="1206"/>
      <c r="X58" s="1206"/>
      <c r="Y58" s="1227">
        <f t="shared" si="39"/>
        <v>0</v>
      </c>
      <c r="Z58" s="1227">
        <f t="shared" si="39"/>
        <v>258060</v>
      </c>
      <c r="AA58" s="1227">
        <f t="shared" si="40"/>
        <v>258060</v>
      </c>
      <c r="AB58" s="1227">
        <f t="shared" si="41"/>
        <v>0</v>
      </c>
      <c r="AC58" s="1227">
        <f t="shared" si="41"/>
        <v>0</v>
      </c>
      <c r="AD58" s="1227">
        <f t="shared" si="41"/>
        <v>79924</v>
      </c>
      <c r="AE58" s="1227">
        <f t="shared" si="42"/>
        <v>178136</v>
      </c>
      <c r="AF58" s="1220"/>
      <c r="AG58" s="1221" t="s">
        <v>17</v>
      </c>
    </row>
    <row r="59" spans="1:33" ht="37.200000000000003" customHeight="1" x14ac:dyDescent="0.55000000000000004">
      <c r="A59" s="1218" t="str">
        <f>+[8]ระบบการควบคุมฯ!A806</f>
        <v>2.4.9)</v>
      </c>
      <c r="B59" s="1230" t="str">
        <f>+[8]ระบบการควบคุมฯ!B806</f>
        <v>โครงการกิจกรรมการบริหารอัตรากำลังในสถานศึกษาระดับเขตพื้นที่การศึกษาฯ 80,145 บาท  อนุมัติครั้งที่ 1    30,000 บาทโอนไปกลุ่มอำนวยการอบรมผู้บริหาร  70525 บาท</v>
      </c>
      <c r="C59" s="1229" t="str">
        <f t="shared" si="51"/>
        <v>ศธ04002/ว46832 ลว.17 ต.ค. 68 ครั้งที่ 7  2,000,000 บาท</v>
      </c>
      <c r="D59" s="1220">
        <f>+[8]ระบบการควบคุมฯ!D806</f>
        <v>0</v>
      </c>
      <c r="E59" s="1220">
        <f>+[8]ระบบการควบคุมฯ!E806</f>
        <v>0</v>
      </c>
      <c r="F59" s="1220">
        <f>+[8]ระบบการควบคุมฯ!F806</f>
        <v>0</v>
      </c>
      <c r="G59" s="1227">
        <f>+[8]ระบบการควบคุมฯ!G806+[8]ระบบการควบคุมฯ!H806</f>
        <v>0</v>
      </c>
      <c r="H59" s="1227">
        <f>+[8]ระบบการควบคุมฯ!I806+[8]ระบบการควบคุมฯ!J806</f>
        <v>0</v>
      </c>
      <c r="I59" s="1227">
        <f>+[8]ระบบการควบคุมฯ!K806+[8]ระบบการควบคุมฯ!L806</f>
        <v>0</v>
      </c>
      <c r="J59" s="1220">
        <f t="shared" si="45"/>
        <v>0</v>
      </c>
      <c r="K59" s="1220">
        <f>+[8]ระบบการควบคุมฯ!D945</f>
        <v>0</v>
      </c>
      <c r="L59" s="1220">
        <f>+[8]ระบบการควบคุมฯ!E945</f>
        <v>9620</v>
      </c>
      <c r="M59" s="1220">
        <f t="shared" si="49"/>
        <v>9620</v>
      </c>
      <c r="N59" s="1272">
        <f>+[8]ระบบการควบคุมฯ!G945+[8]ระบบการควบคุมฯ!H945</f>
        <v>0</v>
      </c>
      <c r="O59" s="1272">
        <f>+[8]ระบบการควบคุมฯ!I945+[8]ระบบการควบคุมฯ!J945</f>
        <v>0</v>
      </c>
      <c r="P59" s="1272">
        <f>+[8]ระบบการควบคุมฯ!K945+[8]ระบบการควบคุมฯ!L945</f>
        <v>9620</v>
      </c>
      <c r="Q59" s="1220">
        <f t="shared" si="50"/>
        <v>0</v>
      </c>
      <c r="R59" s="1206"/>
      <c r="S59" s="1206"/>
      <c r="T59" s="1206"/>
      <c r="U59" s="1206"/>
      <c r="V59" s="1206"/>
      <c r="W59" s="1206"/>
      <c r="X59" s="1206"/>
      <c r="Y59" s="1227">
        <f t="shared" si="39"/>
        <v>0</v>
      </c>
      <c r="Z59" s="1227">
        <f t="shared" si="39"/>
        <v>9620</v>
      </c>
      <c r="AA59" s="1227">
        <f t="shared" si="40"/>
        <v>9620</v>
      </c>
      <c r="AB59" s="1227">
        <f t="shared" si="41"/>
        <v>0</v>
      </c>
      <c r="AC59" s="1227">
        <f t="shared" si="41"/>
        <v>0</v>
      </c>
      <c r="AD59" s="1227">
        <f t="shared" si="41"/>
        <v>9620</v>
      </c>
      <c r="AE59" s="1227">
        <f t="shared" si="42"/>
        <v>0</v>
      </c>
      <c r="AF59" s="1220"/>
      <c r="AG59" s="1221" t="str">
        <f>+AG58</f>
        <v>กลุ่มบริหารงานบุคคล</v>
      </c>
    </row>
    <row r="60" spans="1:33" ht="26.4" customHeight="1" x14ac:dyDescent="0.55000000000000004">
      <c r="A60" s="1218" t="str">
        <f>+[8]ระบบการควบคุมฯ!A807</f>
        <v>2.4.10)</v>
      </c>
      <c r="B60" s="1230" t="str">
        <f>+[8]ระบบการควบคุมฯ!B807</f>
        <v>โครงการพัฒนาประสิทธิภาพการบริหารจัดการงานอำนวยการ 148,490 บาท  อนุมัติครั้งที่ 1    41,650 บาท รับโอนจากกลุ่มบุคคล 70,525 บาท ตรวจสอบภายใน 12,070 บาท</v>
      </c>
      <c r="C60" s="1229" t="str">
        <f t="shared" si="51"/>
        <v>ศธ04002/ว46832 ลว.17 ต.ค. 68 ครั้งที่ 7  2,000,000 บาท</v>
      </c>
      <c r="D60" s="1220">
        <f>+[8]ระบบการควบคุมฯ!D807</f>
        <v>0</v>
      </c>
      <c r="E60" s="1220">
        <f>+[8]ระบบการควบคุมฯ!E807</f>
        <v>19290</v>
      </c>
      <c r="F60" s="1220">
        <f>+[8]ระบบการควบคุมฯ!F807</f>
        <v>19290</v>
      </c>
      <c r="G60" s="1227">
        <f>+[8]ระบบการควบคุมฯ!G807+[8]ระบบการควบคุมฯ!H807</f>
        <v>0</v>
      </c>
      <c r="H60" s="1227">
        <f>+[8]ระบบการควบคุมฯ!I807+[8]ระบบการควบคุมฯ!J807</f>
        <v>0</v>
      </c>
      <c r="I60" s="1227">
        <f>+[8]ระบบการควบคุมฯ!K807+[8]ระบบการควบคุมฯ!L807</f>
        <v>19290</v>
      </c>
      <c r="J60" s="1220">
        <f t="shared" si="45"/>
        <v>0</v>
      </c>
      <c r="K60" s="1220">
        <f>+[8]ระบบการควบคุมฯ!D947</f>
        <v>0</v>
      </c>
      <c r="L60" s="1220">
        <f>+[8]ระบบการควบคุมฯ!E947</f>
        <v>211795</v>
      </c>
      <c r="M60" s="1220">
        <f t="shared" si="49"/>
        <v>211795</v>
      </c>
      <c r="N60" s="1272">
        <f>+[8]ระบบการควบคุมฯ!G947+[8]ระบบการควบคุมฯ!H947</f>
        <v>0</v>
      </c>
      <c r="O60" s="1272">
        <f>+[8]ระบบการควบคุมฯ!I947+[8]ระบบการควบคุมฯ!J947</f>
        <v>0</v>
      </c>
      <c r="P60" s="1272">
        <f>+[8]ระบบการควบคุมฯ!K947+[8]ระบบการควบคุมฯ!L947</f>
        <v>158295</v>
      </c>
      <c r="Q60" s="1220">
        <f t="shared" si="50"/>
        <v>53500</v>
      </c>
      <c r="R60" s="1206"/>
      <c r="S60" s="1206"/>
      <c r="T60" s="1206"/>
      <c r="U60" s="1206"/>
      <c r="V60" s="1206"/>
      <c r="W60" s="1206"/>
      <c r="X60" s="1206"/>
      <c r="Y60" s="1227">
        <f t="shared" ref="Y60:Z62" si="52">+R60+K60+D60</f>
        <v>0</v>
      </c>
      <c r="Z60" s="1227">
        <f t="shared" si="52"/>
        <v>231085</v>
      </c>
      <c r="AA60" s="1227">
        <f t="shared" si="40"/>
        <v>231085</v>
      </c>
      <c r="AB60" s="1227">
        <f t="shared" ref="AB60:AD62" si="53">+G60+N60+U60</f>
        <v>0</v>
      </c>
      <c r="AC60" s="1227">
        <f t="shared" si="53"/>
        <v>0</v>
      </c>
      <c r="AD60" s="1227">
        <f t="shared" si="53"/>
        <v>177585</v>
      </c>
      <c r="AE60" s="1227">
        <f t="shared" si="42"/>
        <v>53500</v>
      </c>
      <c r="AF60" s="1220"/>
      <c r="AG60" s="1221" t="s">
        <v>16</v>
      </c>
    </row>
    <row r="61" spans="1:33" ht="31.8" customHeight="1" x14ac:dyDescent="0.55000000000000004">
      <c r="A61" s="1218" t="str">
        <f>+[8]ระบบการควบคุมฯ!A808</f>
        <v>2.4.11)</v>
      </c>
      <c r="B61" s="1230" t="str">
        <f>+[8]ระบบการควบคุมฯ!B808</f>
        <v>โครงการพัฒนาระบบข้อมูลสารสนเทศ 30,000 บาท</v>
      </c>
      <c r="C61" s="1229" t="str">
        <f t="shared" si="51"/>
        <v>ศธ04002/ว46832 ลว.17 ต.ค. 68 ครั้งที่ 7  2,000,000 บาท</v>
      </c>
      <c r="D61" s="1220">
        <f>+[8]ระบบการควบคุมฯ!D808</f>
        <v>0</v>
      </c>
      <c r="E61" s="1220">
        <f>+[8]ระบบการควบคุมฯ!E808</f>
        <v>20000</v>
      </c>
      <c r="F61" s="1220">
        <f>+[8]ระบบการควบคุมฯ!F808</f>
        <v>20000</v>
      </c>
      <c r="G61" s="1227">
        <f>+[8]ระบบการควบคุมฯ!G808+[8]ระบบการควบคุมฯ!H808</f>
        <v>0</v>
      </c>
      <c r="H61" s="1227">
        <f>+[8]ระบบการควบคุมฯ!I808+[8]ระบบการควบคุมฯ!J808</f>
        <v>0</v>
      </c>
      <c r="I61" s="1227">
        <f>+[8]ระบบการควบคุมฯ!K808+[8]ระบบการควบคุมฯ!L808</f>
        <v>0</v>
      </c>
      <c r="J61" s="1220">
        <f t="shared" si="45"/>
        <v>20000</v>
      </c>
      <c r="K61" s="1220">
        <f>+[8]ระบบการควบคุมฯ!D949</f>
        <v>0</v>
      </c>
      <c r="L61" s="1220">
        <f>+[8]ระบบการควบคุมฯ!E949</f>
        <v>10000</v>
      </c>
      <c r="M61" s="1220">
        <f t="shared" si="49"/>
        <v>10000</v>
      </c>
      <c r="N61" s="1272">
        <f>+[8]ระบบการควบคุมฯ!G949+[8]ระบบการควบคุมฯ!H949</f>
        <v>0</v>
      </c>
      <c r="O61" s="1272">
        <f>+[8]ระบบการควบคุมฯ!I949+[8]ระบบการควบคุมฯ!J949</f>
        <v>0</v>
      </c>
      <c r="P61" s="1272">
        <f>+[8]ระบบการควบคุมฯ!K949+[8]ระบบการควบคุมฯ!L949</f>
        <v>0</v>
      </c>
      <c r="Q61" s="1220">
        <f t="shared" si="50"/>
        <v>10000</v>
      </c>
      <c r="R61" s="1206"/>
      <c r="S61" s="1206"/>
      <c r="T61" s="1206"/>
      <c r="U61" s="1206"/>
      <c r="V61" s="1206"/>
      <c r="W61" s="1206"/>
      <c r="X61" s="1206"/>
      <c r="Y61" s="1227">
        <f t="shared" si="52"/>
        <v>0</v>
      </c>
      <c r="Z61" s="1227">
        <f t="shared" si="52"/>
        <v>30000</v>
      </c>
      <c r="AA61" s="1227">
        <f t="shared" si="40"/>
        <v>30000</v>
      </c>
      <c r="AB61" s="1227">
        <f t="shared" si="53"/>
        <v>0</v>
      </c>
      <c r="AC61" s="1227">
        <f t="shared" si="53"/>
        <v>0</v>
      </c>
      <c r="AD61" s="1227">
        <f t="shared" si="53"/>
        <v>0</v>
      </c>
      <c r="AE61" s="1227">
        <f t="shared" si="42"/>
        <v>30000</v>
      </c>
      <c r="AF61" s="1220"/>
      <c r="AG61" s="1221" t="s">
        <v>245</v>
      </c>
    </row>
    <row r="62" spans="1:33" ht="37.200000000000003" customHeight="1" x14ac:dyDescent="0.55000000000000004">
      <c r="A62" s="1218"/>
      <c r="B62" s="1230"/>
      <c r="C62" s="1229"/>
      <c r="D62" s="1220"/>
      <c r="E62" s="1220"/>
      <c r="F62" s="1220"/>
      <c r="G62" s="1227"/>
      <c r="H62" s="1227"/>
      <c r="I62" s="1227"/>
      <c r="J62" s="1220"/>
      <c r="K62" s="1220">
        <f>+[8]ระบบการควบคุมฯ!D950</f>
        <v>0</v>
      </c>
      <c r="L62" s="1220">
        <f>+[8]ระบบการควบคุมฯ!E950</f>
        <v>0</v>
      </c>
      <c r="M62" s="1220">
        <f t="shared" si="49"/>
        <v>0</v>
      </c>
      <c r="N62" s="1272">
        <f>+[8]ระบบการควบคุมฯ!G950+[8]ระบบการควบคุมฯ!H950</f>
        <v>0</v>
      </c>
      <c r="O62" s="1272">
        <f>+[8]ระบบการควบคุมฯ!I950+[8]ระบบการควบคุมฯ!J950</f>
        <v>0</v>
      </c>
      <c r="P62" s="1272">
        <f>+[8]ระบบการควบคุมฯ!K950+[8]ระบบการควบคุมฯ!L950</f>
        <v>0</v>
      </c>
      <c r="Q62" s="1220">
        <f t="shared" si="50"/>
        <v>0</v>
      </c>
      <c r="R62" s="1206"/>
      <c r="S62" s="1206"/>
      <c r="T62" s="1206"/>
      <c r="U62" s="1206"/>
      <c r="V62" s="1206"/>
      <c r="W62" s="1206"/>
      <c r="X62" s="1206"/>
      <c r="Y62" s="1227">
        <f t="shared" si="52"/>
        <v>0</v>
      </c>
      <c r="Z62" s="1227">
        <f t="shared" si="52"/>
        <v>0</v>
      </c>
      <c r="AA62" s="1227">
        <f t="shared" si="40"/>
        <v>0</v>
      </c>
      <c r="AB62" s="1227">
        <f t="shared" si="53"/>
        <v>0</v>
      </c>
      <c r="AC62" s="1227">
        <f t="shared" si="53"/>
        <v>0</v>
      </c>
      <c r="AD62" s="1227">
        <f t="shared" si="53"/>
        <v>0</v>
      </c>
      <c r="AE62" s="1227">
        <f t="shared" si="42"/>
        <v>0</v>
      </c>
      <c r="AF62" s="1220"/>
      <c r="AG62" s="1221"/>
    </row>
    <row r="63" spans="1:33" ht="37.200000000000003" customHeight="1" x14ac:dyDescent="0.55000000000000004">
      <c r="A63" s="1293"/>
      <c r="B63" s="1294" t="s">
        <v>18</v>
      </c>
      <c r="C63" s="1295"/>
      <c r="D63" s="1296">
        <f>+D10</f>
        <v>772710</v>
      </c>
      <c r="E63" s="1296">
        <f>+E10</f>
        <v>227290</v>
      </c>
      <c r="F63" s="1296">
        <f>+F10</f>
        <v>1000000</v>
      </c>
      <c r="G63" s="1296">
        <f>+G10</f>
        <v>0</v>
      </c>
      <c r="H63" s="1296">
        <f>+H10</f>
        <v>0</v>
      </c>
      <c r="I63" s="1296">
        <f>+I10</f>
        <v>806901.78</v>
      </c>
      <c r="J63" s="1296">
        <f>+J10</f>
        <v>193098.22</v>
      </c>
      <c r="K63" s="1296">
        <f>+K10</f>
        <v>2519790</v>
      </c>
      <c r="L63" s="1296">
        <f>+L10</f>
        <v>1622710</v>
      </c>
      <c r="M63" s="1296">
        <f>+M10</f>
        <v>4142500</v>
      </c>
      <c r="N63" s="1296">
        <f>+N10</f>
        <v>0</v>
      </c>
      <c r="O63" s="1296">
        <f>+O10</f>
        <v>0</v>
      </c>
      <c r="P63" s="1296">
        <f>+P10</f>
        <v>2872817.96</v>
      </c>
      <c r="Q63" s="1296">
        <f>+Q10</f>
        <v>1269682.04</v>
      </c>
      <c r="R63" s="1296">
        <f>+R10</f>
        <v>0</v>
      </c>
      <c r="S63" s="1296">
        <f>+S10</f>
        <v>0</v>
      </c>
      <c r="T63" s="1296">
        <f>+T10</f>
        <v>0</v>
      </c>
      <c r="U63" s="1296">
        <f>+U10</f>
        <v>0</v>
      </c>
      <c r="V63" s="1296">
        <f>+V10</f>
        <v>0</v>
      </c>
      <c r="W63" s="1296">
        <f>+W10</f>
        <v>0</v>
      </c>
      <c r="X63" s="1296">
        <f>+X10</f>
        <v>0</v>
      </c>
      <c r="Y63" s="1296">
        <f t="shared" ref="Y63:AE63" si="54">+Y12</f>
        <v>3292500</v>
      </c>
      <c r="Z63" s="1296">
        <f t="shared" si="54"/>
        <v>1850000</v>
      </c>
      <c r="AA63" s="1296">
        <f t="shared" si="54"/>
        <v>5142500</v>
      </c>
      <c r="AB63" s="1296">
        <f t="shared" si="54"/>
        <v>0</v>
      </c>
      <c r="AC63" s="1296">
        <f t="shared" si="54"/>
        <v>0</v>
      </c>
      <c r="AD63" s="1296">
        <f t="shared" si="54"/>
        <v>3679719.7399999998</v>
      </c>
      <c r="AE63" s="1296">
        <f t="shared" si="54"/>
        <v>1462780.26</v>
      </c>
      <c r="AF63" s="1296"/>
      <c r="AG63" s="1297">
        <f>+AG12</f>
        <v>0</v>
      </c>
    </row>
    <row r="64" spans="1:33" x14ac:dyDescent="0.55000000000000004">
      <c r="A64" s="1298"/>
      <c r="B64" s="1299" t="s">
        <v>19</v>
      </c>
      <c r="C64" s="1222"/>
      <c r="D64" s="1300"/>
      <c r="E64" s="1301"/>
      <c r="F64" s="1302"/>
      <c r="G64" s="1303"/>
      <c r="H64" s="1304"/>
      <c r="I64" s="1300"/>
      <c r="J64" s="1305"/>
      <c r="K64" s="1305"/>
      <c r="L64" s="1305"/>
      <c r="M64" s="1305"/>
      <c r="N64" s="1305"/>
      <c r="O64" s="1305"/>
      <c r="P64" s="1305">
        <v>0</v>
      </c>
      <c r="Q64" s="1305"/>
      <c r="R64" s="1305"/>
      <c r="S64" s="1305"/>
      <c r="T64" s="1305"/>
      <c r="U64" s="1305"/>
      <c r="V64" s="1305"/>
      <c r="W64" s="1305"/>
      <c r="X64" s="1305"/>
      <c r="Y64" s="1306">
        <f>+Z63+Y63</f>
        <v>5142500</v>
      </c>
      <c r="Z64" s="1307"/>
      <c r="AA64" s="1305">
        <f>SUM(AB64:AE64)</f>
        <v>100</v>
      </c>
      <c r="AB64" s="1305">
        <f>+AB63*100/AA63</f>
        <v>0</v>
      </c>
      <c r="AC64" s="1305">
        <f>+AC63*100/AA63</f>
        <v>0</v>
      </c>
      <c r="AD64" s="1305">
        <f>+AD63*100/AA63</f>
        <v>71.555075157997081</v>
      </c>
      <c r="AE64" s="1305">
        <f>+AE63*100/AA63</f>
        <v>28.444924842002916</v>
      </c>
      <c r="AF64" s="1305"/>
      <c r="AG64" s="1219"/>
    </row>
    <row r="65" spans="1:33" ht="24.6" customHeight="1" x14ac:dyDescent="0.55000000000000004">
      <c r="A65" s="1308"/>
      <c r="B65" s="1309"/>
      <c r="C65" s="1309"/>
      <c r="D65" s="1310"/>
      <c r="E65" s="1310"/>
      <c r="F65" s="1311" t="s">
        <v>105</v>
      </c>
      <c r="G65" s="1311"/>
      <c r="H65" s="1311"/>
      <c r="I65" s="1311"/>
      <c r="J65" s="1312"/>
      <c r="K65" s="1312"/>
      <c r="L65" s="1312"/>
      <c r="M65" s="1312"/>
      <c r="N65" s="1313" t="s">
        <v>246</v>
      </c>
      <c r="O65" s="1312"/>
      <c r="P65" s="1312"/>
      <c r="Q65" s="1312"/>
      <c r="R65" s="1312"/>
      <c r="S65" s="1312"/>
      <c r="T65" s="1312"/>
      <c r="U65" s="1312"/>
      <c r="V65" s="1312"/>
      <c r="W65" s="1312"/>
      <c r="X65" s="1312"/>
      <c r="Y65" s="1312"/>
      <c r="Z65" s="1312"/>
      <c r="AA65" s="1312"/>
      <c r="AB65" s="1312"/>
      <c r="AC65" s="1312"/>
      <c r="AD65" s="1312"/>
      <c r="AE65" s="1312"/>
      <c r="AF65" s="1312"/>
      <c r="AG65" s="1314"/>
    </row>
    <row r="66" spans="1:33" x14ac:dyDescent="0.55000000000000004">
      <c r="A66" s="1308"/>
      <c r="B66" s="1309"/>
      <c r="C66" s="1309"/>
      <c r="D66" s="1315"/>
      <c r="E66" s="1310"/>
      <c r="F66" s="1310"/>
      <c r="G66" s="1316"/>
      <c r="H66" s="1316"/>
      <c r="I66" s="1316"/>
      <c r="J66" s="1316"/>
      <c r="K66" s="1316"/>
      <c r="L66" s="1316"/>
      <c r="M66" s="1316"/>
      <c r="N66" s="1316"/>
      <c r="O66" s="1316"/>
      <c r="P66" s="1316"/>
      <c r="Q66" s="1316"/>
      <c r="R66" s="1316"/>
      <c r="S66" s="1316"/>
      <c r="T66" s="1316"/>
      <c r="U66" s="1316"/>
      <c r="V66" s="1316"/>
      <c r="W66" s="1316"/>
      <c r="X66" s="1316"/>
      <c r="Y66" s="1317" t="s">
        <v>271</v>
      </c>
      <c r="Z66" s="1317"/>
      <c r="AA66" s="1317"/>
      <c r="AB66" s="1317"/>
      <c r="AC66" s="1317"/>
      <c r="AD66" s="1316"/>
      <c r="AE66" s="1316"/>
      <c r="AF66" s="1316"/>
      <c r="AG66" s="1314"/>
    </row>
    <row r="67" spans="1:33" x14ac:dyDescent="0.55000000000000004">
      <c r="A67" s="1318" t="s">
        <v>106</v>
      </c>
      <c r="B67" s="1319"/>
      <c r="C67" s="1319"/>
      <c r="D67" s="1316"/>
      <c r="E67" s="1316"/>
      <c r="F67" s="1316"/>
      <c r="G67" s="1316"/>
      <c r="H67" s="1316"/>
      <c r="I67" s="1320"/>
      <c r="J67" s="1316"/>
      <c r="K67" s="1316"/>
      <c r="L67" s="1316"/>
      <c r="M67" s="1318" t="s">
        <v>238</v>
      </c>
      <c r="N67" s="1319"/>
      <c r="O67" s="1319"/>
      <c r="P67" s="1316"/>
      <c r="Q67" s="1316"/>
      <c r="R67" s="1316"/>
      <c r="S67" s="1316"/>
      <c r="T67" s="1316"/>
      <c r="U67" s="1316"/>
      <c r="V67" s="1316"/>
      <c r="W67" s="1316"/>
      <c r="X67" s="1316"/>
      <c r="Y67" s="1321"/>
      <c r="Z67" s="1322"/>
      <c r="AA67" s="1323"/>
      <c r="AB67" s="1324"/>
      <c r="AC67" s="1325"/>
      <c r="AD67" s="1316"/>
      <c r="AE67" s="1316"/>
      <c r="AF67" s="1316"/>
      <c r="AG67" s="1314"/>
    </row>
    <row r="68" spans="1:33" x14ac:dyDescent="0.55000000000000004">
      <c r="A68" s="1326" t="s">
        <v>258</v>
      </c>
      <c r="B68" s="1326"/>
      <c r="C68" s="1325"/>
      <c r="D68" s="1316"/>
      <c r="E68" s="1316"/>
      <c r="F68" s="1316"/>
      <c r="G68" s="1316"/>
      <c r="H68" s="1316"/>
      <c r="I68" s="1316"/>
      <c r="J68" s="1316"/>
      <c r="K68" s="1316"/>
      <c r="L68" s="1316"/>
      <c r="M68" s="1326"/>
      <c r="N68" s="1326"/>
      <c r="O68" s="1325" t="s">
        <v>241</v>
      </c>
      <c r="P68" s="1316"/>
      <c r="Q68" s="1327" t="s">
        <v>20</v>
      </c>
      <c r="R68" s="1316"/>
      <c r="S68" s="1328" t="s">
        <v>107</v>
      </c>
      <c r="T68" s="1316" t="s">
        <v>108</v>
      </c>
      <c r="U68" s="1329"/>
      <c r="V68" s="1316"/>
      <c r="W68" s="1316"/>
      <c r="X68" s="1316"/>
      <c r="Y68" s="1330" t="s">
        <v>20</v>
      </c>
      <c r="Z68" s="1331"/>
      <c r="AA68" s="1332"/>
      <c r="AB68" s="1316" t="s">
        <v>103</v>
      </c>
      <c r="AC68" s="1332"/>
      <c r="AD68" s="1316"/>
      <c r="AE68" s="1316"/>
      <c r="AF68" s="1316"/>
      <c r="AG68" s="1314"/>
    </row>
    <row r="69" spans="1:33" x14ac:dyDescent="0.55000000000000004">
      <c r="D69" s="993"/>
      <c r="E69" s="993"/>
      <c r="F69" s="993"/>
      <c r="G69" s="993"/>
      <c r="H69" s="993"/>
      <c r="I69" s="993"/>
    </row>
    <row r="70" spans="1:33" x14ac:dyDescent="0.55000000000000004">
      <c r="D70" s="993"/>
      <c r="E70" s="993"/>
      <c r="F70" s="993"/>
      <c r="G70" s="993"/>
      <c r="H70" s="993"/>
      <c r="I70" s="993"/>
    </row>
    <row r="71" spans="1:33" x14ac:dyDescent="0.55000000000000004">
      <c r="D71" s="993"/>
      <c r="E71" s="993"/>
      <c r="F71" s="993"/>
      <c r="G71" s="993"/>
      <c r="H71" s="993"/>
      <c r="I71" s="993"/>
    </row>
    <row r="72" spans="1:33" x14ac:dyDescent="0.55000000000000004">
      <c r="D72" s="993"/>
      <c r="E72" s="993"/>
      <c r="F72" s="993"/>
      <c r="G72" s="993"/>
      <c r="H72" s="993"/>
      <c r="I72" s="993"/>
    </row>
    <row r="73" spans="1:33" x14ac:dyDescent="0.55000000000000004">
      <c r="D73" s="993"/>
      <c r="E73" s="993"/>
      <c r="F73" s="993"/>
      <c r="G73" s="993"/>
      <c r="H73" s="993"/>
      <c r="I73" s="993"/>
    </row>
    <row r="74" spans="1:33" x14ac:dyDescent="0.55000000000000004">
      <c r="D74" s="993"/>
      <c r="E74" s="993"/>
      <c r="F74" s="993"/>
      <c r="G74" s="993"/>
      <c r="H74" s="993"/>
      <c r="I74" s="993"/>
    </row>
    <row r="75" spans="1:33" x14ac:dyDescent="0.55000000000000004">
      <c r="D75" s="993"/>
      <c r="E75" s="993"/>
      <c r="F75" s="993"/>
      <c r="G75" s="993"/>
      <c r="H75" s="993"/>
      <c r="I75" s="993"/>
    </row>
    <row r="76" spans="1:33" x14ac:dyDescent="0.55000000000000004">
      <c r="D76" s="993"/>
      <c r="E76" s="993"/>
      <c r="F76" s="993"/>
      <c r="G76" s="993"/>
      <c r="H76" s="993"/>
      <c r="I76" s="993"/>
    </row>
    <row r="77" spans="1:33" x14ac:dyDescent="0.55000000000000004">
      <c r="D77" s="993"/>
      <c r="E77" s="993"/>
      <c r="F77" s="993"/>
      <c r="G77" s="993"/>
      <c r="H77" s="993"/>
      <c r="I77" s="993"/>
    </row>
    <row r="78" spans="1:33" x14ac:dyDescent="0.55000000000000004">
      <c r="D78" s="993"/>
      <c r="E78" s="993"/>
      <c r="F78" s="993"/>
      <c r="G78" s="993"/>
      <c r="H78" s="993"/>
      <c r="I78" s="993"/>
    </row>
    <row r="79" spans="1:33" x14ac:dyDescent="0.55000000000000004">
      <c r="D79" s="993"/>
      <c r="E79" s="993"/>
      <c r="F79" s="993"/>
      <c r="G79" s="993"/>
      <c r="H79" s="993"/>
      <c r="I79" s="993"/>
    </row>
    <row r="80" spans="1:33" x14ac:dyDescent="0.55000000000000004">
      <c r="D80" s="993"/>
      <c r="E80" s="993"/>
      <c r="F80" s="993"/>
      <c r="G80" s="993"/>
      <c r="H80" s="993"/>
      <c r="I80" s="993"/>
    </row>
    <row r="81" spans="4:9" x14ac:dyDescent="0.55000000000000004">
      <c r="D81" s="993"/>
      <c r="E81" s="993"/>
      <c r="F81" s="993"/>
      <c r="G81" s="993"/>
      <c r="H81" s="993"/>
      <c r="I81" s="993"/>
    </row>
    <row r="82" spans="4:9" x14ac:dyDescent="0.55000000000000004">
      <c r="D82" s="993"/>
      <c r="E82" s="993"/>
      <c r="F82" s="993"/>
      <c r="G82" s="993"/>
      <c r="H82" s="993"/>
      <c r="I82" s="993"/>
    </row>
    <row r="83" spans="4:9" x14ac:dyDescent="0.55000000000000004">
      <c r="D83" s="993"/>
      <c r="E83" s="993"/>
      <c r="F83" s="993"/>
      <c r="G83" s="993"/>
      <c r="H83" s="993"/>
      <c r="I83" s="993"/>
    </row>
    <row r="84" spans="4:9" x14ac:dyDescent="0.55000000000000004">
      <c r="D84" s="993"/>
      <c r="E84" s="993"/>
      <c r="F84" s="993"/>
      <c r="G84" s="993"/>
      <c r="H84" s="993"/>
      <c r="I84" s="993"/>
    </row>
    <row r="85" spans="4:9" x14ac:dyDescent="0.55000000000000004">
      <c r="D85" s="993"/>
      <c r="E85" s="993"/>
      <c r="F85" s="993"/>
      <c r="G85" s="993"/>
      <c r="H85" s="993"/>
      <c r="I85" s="993"/>
    </row>
    <row r="86" spans="4:9" x14ac:dyDescent="0.55000000000000004">
      <c r="D86" s="993"/>
      <c r="E86" s="993"/>
      <c r="F86" s="993"/>
      <c r="G86" s="993"/>
      <c r="H86" s="993"/>
      <c r="I86" s="993"/>
    </row>
    <row r="87" spans="4:9" x14ac:dyDescent="0.55000000000000004">
      <c r="D87" s="993"/>
      <c r="E87" s="993"/>
      <c r="F87" s="993"/>
      <c r="G87" s="993"/>
      <c r="H87" s="993"/>
      <c r="I87" s="993"/>
    </row>
    <row r="88" spans="4:9" x14ac:dyDescent="0.55000000000000004">
      <c r="D88" s="993"/>
      <c r="E88" s="993"/>
      <c r="F88" s="993"/>
      <c r="G88" s="993"/>
      <c r="H88" s="993"/>
      <c r="I88" s="993"/>
    </row>
    <row r="89" spans="4:9" x14ac:dyDescent="0.55000000000000004">
      <c r="D89" s="993"/>
      <c r="E89" s="993"/>
      <c r="F89" s="993"/>
      <c r="G89" s="993"/>
      <c r="H89" s="993"/>
      <c r="I89" s="993"/>
    </row>
    <row r="90" spans="4:9" x14ac:dyDescent="0.55000000000000004">
      <c r="D90" s="993"/>
      <c r="E90" s="993"/>
      <c r="F90" s="993"/>
      <c r="G90" s="993"/>
      <c r="H90" s="993"/>
      <c r="I90" s="993"/>
    </row>
    <row r="91" spans="4:9" x14ac:dyDescent="0.55000000000000004">
      <c r="D91" s="993"/>
      <c r="E91" s="993"/>
      <c r="F91" s="993"/>
      <c r="G91" s="993"/>
      <c r="H91" s="993"/>
      <c r="I91" s="993"/>
    </row>
    <row r="92" spans="4:9" x14ac:dyDescent="0.55000000000000004">
      <c r="D92" s="993"/>
      <c r="E92" s="993"/>
      <c r="F92" s="993"/>
      <c r="G92" s="993"/>
      <c r="H92" s="993"/>
      <c r="I92" s="993"/>
    </row>
    <row r="93" spans="4:9" x14ac:dyDescent="0.55000000000000004">
      <c r="D93" s="993"/>
      <c r="E93" s="993"/>
      <c r="F93" s="993"/>
      <c r="G93" s="993"/>
      <c r="H93" s="993"/>
      <c r="I93" s="993"/>
    </row>
    <row r="94" spans="4:9" x14ac:dyDescent="0.55000000000000004">
      <c r="D94" s="993"/>
      <c r="E94" s="993"/>
      <c r="F94" s="993"/>
      <c r="G94" s="993"/>
      <c r="H94" s="993"/>
      <c r="I94" s="993"/>
    </row>
    <row r="95" spans="4:9" x14ac:dyDescent="0.55000000000000004">
      <c r="D95" s="993"/>
      <c r="E95" s="993"/>
      <c r="F95" s="993"/>
      <c r="G95" s="993"/>
      <c r="H95" s="993"/>
      <c r="I95" s="993"/>
    </row>
    <row r="96" spans="4:9" x14ac:dyDescent="0.55000000000000004">
      <c r="D96" s="993"/>
      <c r="E96" s="993"/>
      <c r="F96" s="993"/>
      <c r="G96" s="993"/>
      <c r="H96" s="993"/>
      <c r="I96" s="993"/>
    </row>
    <row r="97" spans="4:9" x14ac:dyDescent="0.55000000000000004">
      <c r="D97" s="993"/>
      <c r="E97" s="993"/>
      <c r="F97" s="993"/>
      <c r="G97" s="993"/>
      <c r="H97" s="993"/>
      <c r="I97" s="993"/>
    </row>
    <row r="98" spans="4:9" x14ac:dyDescent="0.55000000000000004">
      <c r="D98" s="993"/>
      <c r="E98" s="993"/>
      <c r="F98" s="993"/>
      <c r="G98" s="993"/>
      <c r="H98" s="993"/>
      <c r="I98" s="993"/>
    </row>
    <row r="99" spans="4:9" x14ac:dyDescent="0.55000000000000004">
      <c r="D99" s="993"/>
      <c r="E99" s="993"/>
      <c r="F99" s="993"/>
      <c r="G99" s="993"/>
      <c r="H99" s="993"/>
      <c r="I99" s="993"/>
    </row>
    <row r="100" spans="4:9" x14ac:dyDescent="0.55000000000000004">
      <c r="D100" s="993"/>
      <c r="E100" s="993"/>
      <c r="F100" s="993"/>
      <c r="G100" s="993"/>
      <c r="H100" s="993"/>
      <c r="I100" s="993"/>
    </row>
    <row r="101" spans="4:9" x14ac:dyDescent="0.55000000000000004">
      <c r="D101" s="993"/>
      <c r="E101" s="993"/>
      <c r="F101" s="993"/>
      <c r="G101" s="993"/>
      <c r="H101" s="993"/>
      <c r="I101" s="993"/>
    </row>
    <row r="102" spans="4:9" x14ac:dyDescent="0.55000000000000004">
      <c r="D102" s="993"/>
      <c r="E102" s="993"/>
      <c r="F102" s="993"/>
      <c r="G102" s="993"/>
      <c r="H102" s="993"/>
      <c r="I102" s="993"/>
    </row>
    <row r="103" spans="4:9" x14ac:dyDescent="0.55000000000000004">
      <c r="D103" s="993"/>
      <c r="E103" s="993"/>
      <c r="F103" s="993"/>
      <c r="G103" s="993"/>
      <c r="H103" s="993"/>
      <c r="I103" s="993"/>
    </row>
    <row r="104" spans="4:9" x14ac:dyDescent="0.55000000000000004">
      <c r="D104" s="993"/>
      <c r="E104" s="993"/>
      <c r="F104" s="993"/>
      <c r="G104" s="993"/>
      <c r="H104" s="993"/>
      <c r="I104" s="993"/>
    </row>
    <row r="105" spans="4:9" x14ac:dyDescent="0.55000000000000004">
      <c r="D105" s="993"/>
      <c r="E105" s="993"/>
      <c r="F105" s="993"/>
      <c r="G105" s="993"/>
      <c r="H105" s="993"/>
      <c r="I105" s="993"/>
    </row>
    <row r="106" spans="4:9" x14ac:dyDescent="0.55000000000000004">
      <c r="D106" s="993"/>
      <c r="E106" s="993"/>
      <c r="F106" s="993"/>
      <c r="G106" s="993"/>
      <c r="H106" s="993"/>
      <c r="I106" s="993"/>
    </row>
    <row r="107" spans="4:9" x14ac:dyDescent="0.55000000000000004">
      <c r="D107" s="993"/>
      <c r="E107" s="993"/>
      <c r="F107" s="993"/>
      <c r="G107" s="993"/>
      <c r="H107" s="993"/>
      <c r="I107" s="993"/>
    </row>
    <row r="108" spans="4:9" x14ac:dyDescent="0.55000000000000004">
      <c r="D108" s="993"/>
      <c r="E108" s="993"/>
      <c r="F108" s="993"/>
      <c r="G108" s="993"/>
      <c r="H108" s="993"/>
      <c r="I108" s="993"/>
    </row>
    <row r="109" spans="4:9" x14ac:dyDescent="0.55000000000000004">
      <c r="D109" s="993"/>
      <c r="E109" s="993"/>
      <c r="F109" s="993"/>
      <c r="G109" s="993"/>
      <c r="H109" s="993"/>
      <c r="I109" s="993"/>
    </row>
    <row r="110" spans="4:9" x14ac:dyDescent="0.55000000000000004">
      <c r="D110" s="993"/>
      <c r="E110" s="993"/>
      <c r="F110" s="993"/>
      <c r="G110" s="993"/>
      <c r="H110" s="993"/>
      <c r="I110" s="993"/>
    </row>
    <row r="111" spans="4:9" x14ac:dyDescent="0.55000000000000004">
      <c r="D111" s="993"/>
      <c r="E111" s="993"/>
      <c r="F111" s="993"/>
      <c r="G111" s="993"/>
      <c r="H111" s="993"/>
      <c r="I111" s="993"/>
    </row>
    <row r="112" spans="4:9" x14ac:dyDescent="0.55000000000000004">
      <c r="D112" s="993"/>
      <c r="E112" s="993"/>
      <c r="F112" s="993"/>
      <c r="G112" s="993"/>
      <c r="H112" s="993"/>
      <c r="I112" s="993"/>
    </row>
    <row r="113" spans="4:9" x14ac:dyDescent="0.55000000000000004">
      <c r="D113" s="993"/>
      <c r="E113" s="993"/>
      <c r="F113" s="993"/>
      <c r="G113" s="993"/>
      <c r="H113" s="993"/>
      <c r="I113" s="993"/>
    </row>
    <row r="114" spans="4:9" x14ac:dyDescent="0.55000000000000004">
      <c r="D114" s="993"/>
      <c r="E114" s="993"/>
      <c r="F114" s="993"/>
      <c r="G114" s="993"/>
      <c r="H114" s="993"/>
      <c r="I114" s="993"/>
    </row>
    <row r="115" spans="4:9" x14ac:dyDescent="0.55000000000000004">
      <c r="D115" s="993"/>
      <c r="E115" s="993"/>
      <c r="F115" s="993"/>
      <c r="G115" s="993"/>
      <c r="H115" s="993"/>
      <c r="I115" s="993"/>
    </row>
    <row r="116" spans="4:9" x14ac:dyDescent="0.55000000000000004">
      <c r="D116" s="993"/>
      <c r="E116" s="993"/>
      <c r="F116" s="993"/>
      <c r="G116" s="993"/>
      <c r="H116" s="993"/>
      <c r="I116" s="993"/>
    </row>
    <row r="117" spans="4:9" x14ac:dyDescent="0.55000000000000004">
      <c r="D117" s="993"/>
      <c r="E117" s="993"/>
      <c r="F117" s="993"/>
      <c r="G117" s="993"/>
      <c r="H117" s="993"/>
      <c r="I117" s="993"/>
    </row>
    <row r="118" spans="4:9" x14ac:dyDescent="0.55000000000000004">
      <c r="D118" s="993"/>
      <c r="E118" s="993"/>
      <c r="F118" s="993"/>
      <c r="G118" s="993"/>
      <c r="H118" s="993"/>
      <c r="I118" s="993"/>
    </row>
    <row r="119" spans="4:9" x14ac:dyDescent="0.55000000000000004">
      <c r="D119" s="993"/>
      <c r="E119" s="993"/>
      <c r="F119" s="993"/>
      <c r="G119" s="993"/>
      <c r="H119" s="993"/>
      <c r="I119" s="993"/>
    </row>
    <row r="120" spans="4:9" x14ac:dyDescent="0.55000000000000004">
      <c r="D120" s="993"/>
      <c r="E120" s="993"/>
      <c r="F120" s="993"/>
      <c r="G120" s="993"/>
      <c r="H120" s="993"/>
      <c r="I120" s="993"/>
    </row>
    <row r="121" spans="4:9" x14ac:dyDescent="0.55000000000000004">
      <c r="D121" s="993"/>
      <c r="E121" s="993"/>
      <c r="F121" s="993"/>
      <c r="G121" s="993"/>
      <c r="H121" s="993"/>
      <c r="I121" s="993"/>
    </row>
    <row r="122" spans="4:9" x14ac:dyDescent="0.55000000000000004">
      <c r="D122" s="993"/>
      <c r="E122" s="993"/>
      <c r="F122" s="993"/>
      <c r="G122" s="993"/>
      <c r="H122" s="993"/>
      <c r="I122" s="993"/>
    </row>
    <row r="123" spans="4:9" x14ac:dyDescent="0.55000000000000004">
      <c r="D123" s="993"/>
      <c r="E123" s="993"/>
      <c r="F123" s="993"/>
      <c r="G123" s="993"/>
      <c r="H123" s="993"/>
      <c r="I123" s="993"/>
    </row>
    <row r="124" spans="4:9" x14ac:dyDescent="0.55000000000000004">
      <c r="D124" s="993"/>
      <c r="E124" s="993"/>
      <c r="F124" s="993"/>
      <c r="G124" s="993"/>
      <c r="H124" s="993"/>
      <c r="I124" s="993"/>
    </row>
    <row r="125" spans="4:9" x14ac:dyDescent="0.55000000000000004">
      <c r="D125" s="993"/>
      <c r="E125" s="993"/>
      <c r="F125" s="993"/>
      <c r="G125" s="993"/>
      <c r="H125" s="993"/>
      <c r="I125" s="993"/>
    </row>
    <row r="126" spans="4:9" x14ac:dyDescent="0.55000000000000004">
      <c r="D126" s="993"/>
      <c r="E126" s="993"/>
      <c r="F126" s="993"/>
      <c r="G126" s="993"/>
      <c r="H126" s="993"/>
      <c r="I126" s="993"/>
    </row>
    <row r="127" spans="4:9" x14ac:dyDescent="0.55000000000000004">
      <c r="D127" s="993"/>
      <c r="E127" s="993"/>
      <c r="F127" s="993"/>
      <c r="G127" s="993"/>
      <c r="H127" s="993"/>
      <c r="I127" s="993"/>
    </row>
    <row r="128" spans="4:9" x14ac:dyDescent="0.55000000000000004">
      <c r="D128" s="993"/>
      <c r="E128" s="993"/>
      <c r="F128" s="993"/>
      <c r="G128" s="993"/>
      <c r="H128" s="993"/>
      <c r="I128" s="993"/>
    </row>
    <row r="129" spans="4:9" x14ac:dyDescent="0.55000000000000004">
      <c r="D129" s="993"/>
      <c r="E129" s="993"/>
      <c r="F129" s="993"/>
      <c r="G129" s="993"/>
      <c r="H129" s="993"/>
      <c r="I129" s="993"/>
    </row>
    <row r="130" spans="4:9" x14ac:dyDescent="0.55000000000000004">
      <c r="D130" s="993"/>
      <c r="E130" s="993"/>
      <c r="F130" s="993"/>
      <c r="G130" s="993"/>
      <c r="H130" s="993"/>
      <c r="I130" s="993"/>
    </row>
    <row r="131" spans="4:9" x14ac:dyDescent="0.55000000000000004">
      <c r="D131" s="993"/>
      <c r="E131" s="993"/>
      <c r="F131" s="993"/>
      <c r="G131" s="993"/>
      <c r="H131" s="993"/>
      <c r="I131" s="993"/>
    </row>
    <row r="132" spans="4:9" x14ac:dyDescent="0.55000000000000004">
      <c r="D132" s="993"/>
      <c r="E132" s="993"/>
      <c r="F132" s="993"/>
      <c r="G132" s="993"/>
      <c r="H132" s="993"/>
      <c r="I132" s="993"/>
    </row>
    <row r="133" spans="4:9" x14ac:dyDescent="0.55000000000000004">
      <c r="D133" s="993"/>
      <c r="E133" s="993"/>
      <c r="F133" s="993"/>
      <c r="G133" s="993"/>
      <c r="H133" s="993"/>
      <c r="I133" s="993"/>
    </row>
    <row r="134" spans="4:9" x14ac:dyDescent="0.55000000000000004">
      <c r="D134" s="993"/>
      <c r="E134" s="993"/>
      <c r="F134" s="993"/>
      <c r="G134" s="993"/>
      <c r="H134" s="993"/>
      <c r="I134" s="993"/>
    </row>
    <row r="135" spans="4:9" x14ac:dyDescent="0.55000000000000004">
      <c r="D135" s="993"/>
      <c r="E135" s="993"/>
      <c r="F135" s="993"/>
      <c r="G135" s="993"/>
      <c r="H135" s="993"/>
      <c r="I135" s="993"/>
    </row>
    <row r="136" spans="4:9" x14ac:dyDescent="0.55000000000000004">
      <c r="D136" s="993"/>
      <c r="E136" s="993"/>
      <c r="F136" s="993"/>
      <c r="G136" s="993"/>
      <c r="H136" s="993"/>
      <c r="I136" s="993"/>
    </row>
    <row r="137" spans="4:9" x14ac:dyDescent="0.55000000000000004">
      <c r="D137" s="993"/>
      <c r="E137" s="993"/>
      <c r="F137" s="993"/>
      <c r="G137" s="993"/>
      <c r="H137" s="993"/>
      <c r="I137" s="993"/>
    </row>
    <row r="138" spans="4:9" x14ac:dyDescent="0.55000000000000004">
      <c r="D138" s="993"/>
      <c r="E138" s="993"/>
      <c r="F138" s="993"/>
      <c r="G138" s="993"/>
      <c r="H138" s="993"/>
      <c r="I138" s="993"/>
    </row>
    <row r="139" spans="4:9" x14ac:dyDescent="0.55000000000000004">
      <c r="D139" s="993"/>
      <c r="E139" s="993"/>
      <c r="F139" s="993"/>
      <c r="G139" s="993"/>
      <c r="H139" s="993"/>
      <c r="I139" s="993"/>
    </row>
    <row r="140" spans="4:9" x14ac:dyDescent="0.55000000000000004">
      <c r="D140" s="993"/>
      <c r="E140" s="993"/>
      <c r="F140" s="993"/>
      <c r="G140" s="993"/>
      <c r="H140" s="993"/>
      <c r="I140" s="993"/>
    </row>
    <row r="141" spans="4:9" x14ac:dyDescent="0.55000000000000004">
      <c r="D141" s="993"/>
      <c r="E141" s="993"/>
      <c r="F141" s="993"/>
      <c r="G141" s="993"/>
      <c r="H141" s="993"/>
      <c r="I141" s="993"/>
    </row>
    <row r="142" spans="4:9" x14ac:dyDescent="0.55000000000000004">
      <c r="D142" s="993"/>
      <c r="E142" s="993"/>
      <c r="F142" s="993"/>
      <c r="G142" s="993"/>
      <c r="H142" s="993"/>
      <c r="I142" s="993"/>
    </row>
    <row r="143" spans="4:9" x14ac:dyDescent="0.55000000000000004">
      <c r="D143" s="993"/>
      <c r="E143" s="993"/>
      <c r="F143" s="993"/>
      <c r="G143" s="993"/>
      <c r="H143" s="993"/>
      <c r="I143" s="993"/>
    </row>
    <row r="144" spans="4:9" x14ac:dyDescent="0.55000000000000004">
      <c r="D144" s="993"/>
      <c r="E144" s="993"/>
      <c r="F144" s="993"/>
      <c r="G144" s="993"/>
      <c r="H144" s="993"/>
      <c r="I144" s="993"/>
    </row>
    <row r="145" spans="4:9" x14ac:dyDescent="0.55000000000000004">
      <c r="D145" s="993"/>
      <c r="E145" s="993"/>
      <c r="F145" s="993"/>
      <c r="G145" s="993"/>
      <c r="H145" s="993"/>
      <c r="I145" s="993"/>
    </row>
    <row r="146" spans="4:9" x14ac:dyDescent="0.55000000000000004">
      <c r="D146" s="993"/>
      <c r="E146" s="993"/>
      <c r="F146" s="993"/>
      <c r="G146" s="993"/>
      <c r="H146" s="993"/>
      <c r="I146" s="993"/>
    </row>
    <row r="147" spans="4:9" x14ac:dyDescent="0.55000000000000004">
      <c r="D147" s="993"/>
      <c r="E147" s="993"/>
      <c r="F147" s="993"/>
      <c r="G147" s="993"/>
      <c r="H147" s="993"/>
      <c r="I147" s="993"/>
    </row>
    <row r="148" spans="4:9" x14ac:dyDescent="0.55000000000000004">
      <c r="D148" s="993"/>
      <c r="E148" s="993"/>
      <c r="F148" s="993"/>
      <c r="G148" s="993"/>
      <c r="H148" s="993"/>
      <c r="I148" s="993"/>
    </row>
    <row r="149" spans="4:9" x14ac:dyDescent="0.55000000000000004">
      <c r="D149" s="993"/>
      <c r="E149" s="993"/>
      <c r="F149" s="993"/>
      <c r="G149" s="993"/>
      <c r="H149" s="993"/>
      <c r="I149" s="993"/>
    </row>
    <row r="150" spans="4:9" x14ac:dyDescent="0.55000000000000004">
      <c r="D150" s="993"/>
      <c r="E150" s="993"/>
      <c r="F150" s="993"/>
      <c r="G150" s="993"/>
      <c r="H150" s="993"/>
      <c r="I150" s="993"/>
    </row>
    <row r="151" spans="4:9" x14ac:dyDescent="0.55000000000000004">
      <c r="D151" s="993"/>
      <c r="E151" s="993"/>
      <c r="F151" s="993"/>
      <c r="G151" s="993"/>
      <c r="H151" s="993"/>
      <c r="I151" s="993"/>
    </row>
    <row r="152" spans="4:9" x14ac:dyDescent="0.55000000000000004">
      <c r="D152" s="993"/>
      <c r="E152" s="993"/>
      <c r="F152" s="993"/>
      <c r="G152" s="993"/>
      <c r="H152" s="993"/>
      <c r="I152" s="993"/>
    </row>
    <row r="153" spans="4:9" x14ac:dyDescent="0.55000000000000004">
      <c r="D153" s="993"/>
      <c r="E153" s="993"/>
      <c r="F153" s="993"/>
      <c r="G153" s="993"/>
      <c r="H153" s="993"/>
      <c r="I153" s="993"/>
    </row>
    <row r="154" spans="4:9" x14ac:dyDescent="0.55000000000000004">
      <c r="D154" s="993"/>
      <c r="E154" s="993"/>
      <c r="F154" s="993"/>
      <c r="G154" s="993"/>
      <c r="H154" s="993"/>
      <c r="I154" s="993"/>
    </row>
    <row r="155" spans="4:9" x14ac:dyDescent="0.55000000000000004">
      <c r="D155" s="993"/>
      <c r="E155" s="993"/>
      <c r="F155" s="993"/>
      <c r="G155" s="993"/>
      <c r="H155" s="993"/>
      <c r="I155" s="993"/>
    </row>
    <row r="156" spans="4:9" x14ac:dyDescent="0.55000000000000004">
      <c r="D156" s="993"/>
      <c r="E156" s="993"/>
      <c r="F156" s="993"/>
      <c r="G156" s="993"/>
      <c r="H156" s="993"/>
      <c r="I156" s="993"/>
    </row>
    <row r="157" spans="4:9" x14ac:dyDescent="0.55000000000000004">
      <c r="D157" s="993"/>
      <c r="E157" s="993"/>
      <c r="F157" s="993"/>
      <c r="G157" s="993"/>
      <c r="H157" s="993"/>
      <c r="I157" s="993"/>
    </row>
    <row r="158" spans="4:9" x14ac:dyDescent="0.55000000000000004">
      <c r="D158" s="993"/>
      <c r="E158" s="993"/>
      <c r="F158" s="993"/>
      <c r="G158" s="993"/>
      <c r="H158" s="993"/>
      <c r="I158" s="993"/>
    </row>
    <row r="159" spans="4:9" x14ac:dyDescent="0.55000000000000004">
      <c r="D159" s="993"/>
      <c r="E159" s="993"/>
      <c r="F159" s="993"/>
      <c r="G159" s="993"/>
      <c r="H159" s="993"/>
      <c r="I159" s="993"/>
    </row>
    <row r="160" spans="4:9" x14ac:dyDescent="0.55000000000000004">
      <c r="D160" s="993"/>
      <c r="E160" s="993"/>
      <c r="F160" s="993"/>
      <c r="G160" s="993"/>
      <c r="H160" s="993"/>
      <c r="I160" s="993"/>
    </row>
    <row r="161" spans="4:9" x14ac:dyDescent="0.55000000000000004">
      <c r="D161" s="993"/>
      <c r="E161" s="993"/>
      <c r="F161" s="993"/>
      <c r="G161" s="993"/>
      <c r="H161" s="993"/>
      <c r="I161" s="993"/>
    </row>
    <row r="162" spans="4:9" x14ac:dyDescent="0.55000000000000004">
      <c r="D162" s="993"/>
      <c r="E162" s="993"/>
      <c r="F162" s="993"/>
      <c r="G162" s="993"/>
      <c r="H162" s="993"/>
      <c r="I162" s="993"/>
    </row>
    <row r="163" spans="4:9" x14ac:dyDescent="0.55000000000000004">
      <c r="D163" s="993"/>
      <c r="E163" s="993"/>
      <c r="F163" s="993"/>
      <c r="G163" s="993"/>
      <c r="H163" s="993"/>
      <c r="I163" s="993"/>
    </row>
    <row r="164" spans="4:9" x14ac:dyDescent="0.55000000000000004">
      <c r="D164" s="993"/>
      <c r="E164" s="993"/>
      <c r="F164" s="993"/>
      <c r="G164" s="993"/>
      <c r="H164" s="993"/>
      <c r="I164" s="993"/>
    </row>
    <row r="165" spans="4:9" x14ac:dyDescent="0.55000000000000004">
      <c r="D165" s="993"/>
      <c r="E165" s="993"/>
      <c r="F165" s="993"/>
      <c r="G165" s="993"/>
      <c r="H165" s="993"/>
      <c r="I165" s="993"/>
    </row>
    <row r="166" spans="4:9" x14ac:dyDescent="0.55000000000000004">
      <c r="D166" s="993"/>
      <c r="E166" s="993"/>
      <c r="F166" s="993"/>
      <c r="G166" s="993"/>
      <c r="H166" s="993"/>
      <c r="I166" s="993"/>
    </row>
    <row r="167" spans="4:9" x14ac:dyDescent="0.55000000000000004">
      <c r="D167" s="993"/>
      <c r="E167" s="993"/>
      <c r="F167" s="993"/>
      <c r="G167" s="993"/>
      <c r="H167" s="993"/>
      <c r="I167" s="993"/>
    </row>
    <row r="168" spans="4:9" x14ac:dyDescent="0.55000000000000004">
      <c r="D168" s="993"/>
      <c r="E168" s="993"/>
      <c r="F168" s="993"/>
      <c r="G168" s="993"/>
      <c r="H168" s="993"/>
      <c r="I168" s="993"/>
    </row>
    <row r="169" spans="4:9" x14ac:dyDescent="0.55000000000000004">
      <c r="D169" s="993"/>
      <c r="E169" s="993"/>
      <c r="F169" s="993"/>
      <c r="G169" s="993"/>
      <c r="H169" s="993"/>
      <c r="I169" s="993"/>
    </row>
    <row r="170" spans="4:9" x14ac:dyDescent="0.55000000000000004">
      <c r="D170" s="993"/>
      <c r="E170" s="993"/>
      <c r="F170" s="993"/>
      <c r="G170" s="993"/>
      <c r="H170" s="993"/>
      <c r="I170" s="993"/>
    </row>
    <row r="171" spans="4:9" x14ac:dyDescent="0.55000000000000004">
      <c r="D171" s="993"/>
      <c r="E171" s="993"/>
      <c r="F171" s="993"/>
      <c r="G171" s="993"/>
      <c r="H171" s="993"/>
      <c r="I171" s="993"/>
    </row>
    <row r="172" spans="4:9" x14ac:dyDescent="0.55000000000000004">
      <c r="D172" s="993"/>
      <c r="E172" s="993"/>
      <c r="F172" s="993"/>
      <c r="G172" s="993"/>
      <c r="H172" s="993"/>
      <c r="I172" s="993"/>
    </row>
    <row r="173" spans="4:9" x14ac:dyDescent="0.55000000000000004">
      <c r="D173" s="993"/>
      <c r="E173" s="993"/>
      <c r="F173" s="993"/>
      <c r="G173" s="993"/>
      <c r="H173" s="993"/>
      <c r="I173" s="993"/>
    </row>
    <row r="174" spans="4:9" x14ac:dyDescent="0.55000000000000004">
      <c r="D174" s="993"/>
      <c r="E174" s="993"/>
      <c r="F174" s="993"/>
      <c r="G174" s="993"/>
      <c r="H174" s="993"/>
      <c r="I174" s="993"/>
    </row>
    <row r="175" spans="4:9" x14ac:dyDescent="0.55000000000000004">
      <c r="D175" s="993"/>
      <c r="E175" s="993"/>
      <c r="F175" s="993"/>
      <c r="G175" s="993"/>
      <c r="H175" s="993"/>
      <c r="I175" s="993"/>
    </row>
    <row r="176" spans="4:9" x14ac:dyDescent="0.55000000000000004">
      <c r="D176" s="993"/>
      <c r="E176" s="993"/>
      <c r="F176" s="993"/>
      <c r="G176" s="993"/>
      <c r="H176" s="993"/>
      <c r="I176" s="993"/>
    </row>
    <row r="177" spans="4:9" x14ac:dyDescent="0.55000000000000004">
      <c r="D177" s="993"/>
      <c r="E177" s="993"/>
      <c r="F177" s="993"/>
      <c r="G177" s="993"/>
      <c r="H177" s="993"/>
      <c r="I177" s="993"/>
    </row>
    <row r="178" spans="4:9" x14ac:dyDescent="0.55000000000000004">
      <c r="D178" s="993"/>
      <c r="E178" s="993"/>
      <c r="F178" s="993"/>
      <c r="G178" s="993"/>
      <c r="H178" s="993"/>
      <c r="I178" s="993"/>
    </row>
    <row r="179" spans="4:9" x14ac:dyDescent="0.55000000000000004">
      <c r="D179" s="993"/>
      <c r="E179" s="993"/>
      <c r="F179" s="993"/>
      <c r="G179" s="993"/>
      <c r="H179" s="993"/>
      <c r="I179" s="993"/>
    </row>
    <row r="180" spans="4:9" x14ac:dyDescent="0.55000000000000004">
      <c r="D180" s="993"/>
      <c r="E180" s="993"/>
      <c r="F180" s="993"/>
      <c r="G180" s="993"/>
      <c r="H180" s="993"/>
      <c r="I180" s="993"/>
    </row>
    <row r="181" spans="4:9" x14ac:dyDescent="0.55000000000000004">
      <c r="D181" s="993"/>
      <c r="E181" s="993"/>
      <c r="F181" s="993"/>
      <c r="G181" s="993"/>
      <c r="H181" s="993"/>
      <c r="I181" s="993"/>
    </row>
    <row r="182" spans="4:9" x14ac:dyDescent="0.55000000000000004">
      <c r="D182" s="993"/>
      <c r="E182" s="993"/>
      <c r="F182" s="993"/>
      <c r="G182" s="993"/>
      <c r="H182" s="993"/>
      <c r="I182" s="993"/>
    </row>
    <row r="183" spans="4:9" x14ac:dyDescent="0.55000000000000004">
      <c r="D183" s="993"/>
      <c r="E183" s="993"/>
      <c r="F183" s="993"/>
      <c r="G183" s="993"/>
      <c r="H183" s="993"/>
      <c r="I183" s="993"/>
    </row>
    <row r="184" spans="4:9" x14ac:dyDescent="0.55000000000000004">
      <c r="D184" s="993"/>
      <c r="E184" s="993"/>
      <c r="F184" s="993"/>
      <c r="G184" s="993"/>
      <c r="H184" s="993"/>
      <c r="I184" s="993"/>
    </row>
    <row r="185" spans="4:9" x14ac:dyDescent="0.55000000000000004">
      <c r="D185" s="993"/>
      <c r="E185" s="993"/>
      <c r="F185" s="993"/>
      <c r="G185" s="993"/>
      <c r="H185" s="993"/>
      <c r="I185" s="993"/>
    </row>
    <row r="186" spans="4:9" x14ac:dyDescent="0.55000000000000004">
      <c r="D186" s="993"/>
      <c r="E186" s="993"/>
      <c r="F186" s="993"/>
      <c r="G186" s="993"/>
      <c r="H186" s="993"/>
      <c r="I186" s="993"/>
    </row>
    <row r="187" spans="4:9" x14ac:dyDescent="0.55000000000000004">
      <c r="D187" s="993"/>
      <c r="E187" s="993"/>
      <c r="F187" s="993"/>
      <c r="G187" s="993"/>
      <c r="H187" s="993"/>
      <c r="I187" s="993"/>
    </row>
    <row r="188" spans="4:9" x14ac:dyDescent="0.55000000000000004">
      <c r="D188" s="993"/>
      <c r="E188" s="993"/>
      <c r="F188" s="993"/>
      <c r="G188" s="993"/>
      <c r="H188" s="993"/>
      <c r="I188" s="993"/>
    </row>
    <row r="189" spans="4:9" x14ac:dyDescent="0.55000000000000004">
      <c r="D189" s="993"/>
      <c r="E189" s="993"/>
      <c r="F189" s="993"/>
      <c r="G189" s="993"/>
      <c r="H189" s="993"/>
      <c r="I189" s="993"/>
    </row>
    <row r="190" spans="4:9" x14ac:dyDescent="0.55000000000000004">
      <c r="D190" s="993"/>
      <c r="E190" s="993"/>
      <c r="F190" s="993"/>
      <c r="G190" s="993"/>
      <c r="H190" s="993"/>
      <c r="I190" s="993"/>
    </row>
    <row r="191" spans="4:9" x14ac:dyDescent="0.55000000000000004">
      <c r="D191" s="993"/>
      <c r="E191" s="993"/>
      <c r="F191" s="993"/>
      <c r="G191" s="993"/>
      <c r="H191" s="993"/>
      <c r="I191" s="993"/>
    </row>
    <row r="192" spans="4:9" x14ac:dyDescent="0.55000000000000004">
      <c r="D192" s="993"/>
      <c r="E192" s="993"/>
      <c r="F192" s="993"/>
      <c r="G192" s="993"/>
      <c r="H192" s="993"/>
      <c r="I192" s="993"/>
    </row>
    <row r="193" spans="4:9" x14ac:dyDescent="0.55000000000000004">
      <c r="D193" s="993"/>
      <c r="E193" s="993"/>
      <c r="F193" s="993"/>
      <c r="G193" s="993"/>
      <c r="H193" s="993"/>
      <c r="I193" s="993"/>
    </row>
    <row r="194" spans="4:9" x14ac:dyDescent="0.55000000000000004">
      <c r="D194" s="993"/>
      <c r="E194" s="993"/>
      <c r="F194" s="993"/>
      <c r="G194" s="993"/>
      <c r="H194" s="993"/>
      <c r="I194" s="993"/>
    </row>
    <row r="195" spans="4:9" x14ac:dyDescent="0.55000000000000004">
      <c r="D195" s="993"/>
      <c r="E195" s="993"/>
      <c r="F195" s="993"/>
      <c r="G195" s="993"/>
      <c r="H195" s="993"/>
      <c r="I195" s="993"/>
    </row>
    <row r="196" spans="4:9" x14ac:dyDescent="0.55000000000000004">
      <c r="D196" s="993"/>
      <c r="E196" s="993"/>
      <c r="F196" s="993"/>
      <c r="G196" s="993"/>
      <c r="H196" s="993"/>
      <c r="I196" s="993"/>
    </row>
    <row r="197" spans="4:9" x14ac:dyDescent="0.55000000000000004">
      <c r="D197" s="993"/>
      <c r="E197" s="993"/>
      <c r="F197" s="993"/>
      <c r="G197" s="993"/>
      <c r="H197" s="993"/>
      <c r="I197" s="993"/>
    </row>
    <row r="198" spans="4:9" x14ac:dyDescent="0.55000000000000004">
      <c r="D198" s="993"/>
      <c r="E198" s="993"/>
      <c r="F198" s="993"/>
      <c r="G198" s="993"/>
      <c r="H198" s="993"/>
      <c r="I198" s="993"/>
    </row>
    <row r="199" spans="4:9" x14ac:dyDescent="0.55000000000000004">
      <c r="D199" s="993"/>
      <c r="E199" s="993"/>
      <c r="F199" s="993"/>
      <c r="G199" s="993"/>
      <c r="H199" s="993"/>
      <c r="I199" s="993"/>
    </row>
    <row r="200" spans="4:9" x14ac:dyDescent="0.55000000000000004">
      <c r="D200" s="993"/>
      <c r="E200" s="993"/>
      <c r="F200" s="993"/>
      <c r="G200" s="993"/>
      <c r="H200" s="993"/>
      <c r="I200" s="993"/>
    </row>
    <row r="201" spans="4:9" x14ac:dyDescent="0.55000000000000004">
      <c r="D201" s="993"/>
      <c r="E201" s="993"/>
      <c r="F201" s="993"/>
      <c r="G201" s="993"/>
      <c r="H201" s="993"/>
      <c r="I201" s="993"/>
    </row>
    <row r="202" spans="4:9" x14ac:dyDescent="0.55000000000000004">
      <c r="D202" s="993"/>
      <c r="E202" s="993"/>
      <c r="F202" s="993"/>
      <c r="G202" s="993"/>
      <c r="H202" s="993"/>
      <c r="I202" s="993"/>
    </row>
    <row r="203" spans="4:9" x14ac:dyDescent="0.55000000000000004">
      <c r="D203" s="993"/>
      <c r="E203" s="993"/>
      <c r="F203" s="993"/>
      <c r="G203" s="993"/>
      <c r="H203" s="993"/>
      <c r="I203" s="993"/>
    </row>
    <row r="204" spans="4:9" x14ac:dyDescent="0.55000000000000004">
      <c r="D204" s="993"/>
      <c r="E204" s="993"/>
      <c r="F204" s="993"/>
      <c r="G204" s="993"/>
      <c r="H204" s="993"/>
      <c r="I204" s="993"/>
    </row>
    <row r="205" spans="4:9" x14ac:dyDescent="0.55000000000000004">
      <c r="D205" s="993"/>
      <c r="E205" s="993"/>
      <c r="F205" s="993"/>
      <c r="G205" s="993"/>
      <c r="H205" s="993"/>
      <c r="I205" s="993"/>
    </row>
    <row r="206" spans="4:9" x14ac:dyDescent="0.55000000000000004">
      <c r="D206" s="993"/>
      <c r="E206" s="993"/>
      <c r="F206" s="993"/>
      <c r="G206" s="993"/>
      <c r="H206" s="993"/>
      <c r="I206" s="993"/>
    </row>
    <row r="207" spans="4:9" x14ac:dyDescent="0.55000000000000004">
      <c r="D207" s="993"/>
      <c r="E207" s="993"/>
      <c r="F207" s="993"/>
      <c r="G207" s="993"/>
      <c r="H207" s="993"/>
      <c r="I207" s="993"/>
    </row>
    <row r="208" spans="4:9" x14ac:dyDescent="0.55000000000000004">
      <c r="D208" s="993"/>
      <c r="E208" s="993"/>
      <c r="F208" s="993"/>
      <c r="G208" s="993"/>
      <c r="H208" s="993"/>
      <c r="I208" s="993"/>
    </row>
    <row r="209" spans="4:9" x14ac:dyDescent="0.55000000000000004">
      <c r="D209" s="993"/>
      <c r="E209" s="993"/>
      <c r="F209" s="993"/>
      <c r="G209" s="993"/>
      <c r="H209" s="993"/>
      <c r="I209" s="993"/>
    </row>
    <row r="210" spans="4:9" x14ac:dyDescent="0.55000000000000004">
      <c r="D210" s="993"/>
      <c r="E210" s="993"/>
      <c r="F210" s="993"/>
      <c r="G210" s="993"/>
      <c r="H210" s="993"/>
      <c r="I210" s="993"/>
    </row>
    <row r="211" spans="4:9" x14ac:dyDescent="0.55000000000000004">
      <c r="D211" s="993"/>
      <c r="E211" s="993"/>
      <c r="F211" s="993"/>
      <c r="G211" s="993"/>
      <c r="H211" s="993"/>
      <c r="I211" s="993"/>
    </row>
    <row r="212" spans="4:9" x14ac:dyDescent="0.55000000000000004">
      <c r="D212" s="993"/>
      <c r="E212" s="993"/>
      <c r="F212" s="993"/>
      <c r="G212" s="993"/>
      <c r="H212" s="993"/>
      <c r="I212" s="993"/>
    </row>
    <row r="213" spans="4:9" x14ac:dyDescent="0.55000000000000004">
      <c r="D213" s="993"/>
      <c r="E213" s="993"/>
      <c r="F213" s="993"/>
      <c r="G213" s="993"/>
      <c r="H213" s="993"/>
      <c r="I213" s="993"/>
    </row>
    <row r="214" spans="4:9" x14ac:dyDescent="0.55000000000000004">
      <c r="D214" s="993"/>
      <c r="E214" s="993"/>
      <c r="F214" s="993"/>
      <c r="G214" s="993"/>
      <c r="H214" s="993"/>
      <c r="I214" s="993"/>
    </row>
    <row r="215" spans="4:9" x14ac:dyDescent="0.55000000000000004">
      <c r="D215" s="993"/>
      <c r="E215" s="993"/>
      <c r="F215" s="993"/>
      <c r="G215" s="993"/>
      <c r="H215" s="993"/>
      <c r="I215" s="993"/>
    </row>
    <row r="216" spans="4:9" x14ac:dyDescent="0.55000000000000004">
      <c r="D216" s="993"/>
      <c r="E216" s="993"/>
      <c r="F216" s="993"/>
      <c r="G216" s="993"/>
      <c r="H216" s="993"/>
      <c r="I216" s="993"/>
    </row>
    <row r="217" spans="4:9" x14ac:dyDescent="0.55000000000000004">
      <c r="D217" s="993"/>
      <c r="E217" s="993"/>
      <c r="F217" s="993"/>
      <c r="G217" s="993"/>
      <c r="H217" s="993"/>
      <c r="I217" s="993"/>
    </row>
    <row r="218" spans="4:9" x14ac:dyDescent="0.55000000000000004">
      <c r="D218" s="993"/>
      <c r="E218" s="993"/>
      <c r="F218" s="993"/>
      <c r="G218" s="993"/>
      <c r="H218" s="993"/>
      <c r="I218" s="993"/>
    </row>
    <row r="219" spans="4:9" x14ac:dyDescent="0.55000000000000004">
      <c r="D219" s="993"/>
      <c r="E219" s="993"/>
      <c r="F219" s="993"/>
      <c r="G219" s="993"/>
      <c r="H219" s="993"/>
      <c r="I219" s="993"/>
    </row>
    <row r="220" spans="4:9" x14ac:dyDescent="0.55000000000000004">
      <c r="D220" s="993"/>
      <c r="E220" s="993"/>
      <c r="F220" s="993"/>
      <c r="G220" s="993"/>
      <c r="H220" s="993"/>
      <c r="I220" s="993"/>
    </row>
    <row r="221" spans="4:9" x14ac:dyDescent="0.55000000000000004">
      <c r="D221" s="993"/>
      <c r="E221" s="993"/>
      <c r="F221" s="993"/>
      <c r="G221" s="993"/>
      <c r="H221" s="993"/>
      <c r="I221" s="993"/>
    </row>
    <row r="222" spans="4:9" x14ac:dyDescent="0.55000000000000004">
      <c r="D222" s="993"/>
      <c r="E222" s="993"/>
      <c r="F222" s="993"/>
      <c r="G222" s="993"/>
      <c r="H222" s="993"/>
      <c r="I222" s="993"/>
    </row>
    <row r="223" spans="4:9" x14ac:dyDescent="0.55000000000000004">
      <c r="D223" s="993"/>
      <c r="E223" s="993"/>
      <c r="F223" s="993"/>
      <c r="G223" s="993"/>
      <c r="H223" s="993"/>
      <c r="I223" s="993"/>
    </row>
    <row r="224" spans="4:9" x14ac:dyDescent="0.55000000000000004">
      <c r="D224" s="993"/>
      <c r="E224" s="993"/>
      <c r="F224" s="993"/>
      <c r="G224" s="993"/>
      <c r="H224" s="993"/>
      <c r="I224" s="993"/>
    </row>
    <row r="225" spans="4:9" x14ac:dyDescent="0.55000000000000004">
      <c r="D225" s="993"/>
      <c r="E225" s="993"/>
      <c r="F225" s="993"/>
      <c r="G225" s="993"/>
      <c r="H225" s="993"/>
      <c r="I225" s="993"/>
    </row>
    <row r="226" spans="4:9" x14ac:dyDescent="0.55000000000000004">
      <c r="D226" s="993"/>
      <c r="E226" s="993"/>
      <c r="F226" s="993"/>
      <c r="G226" s="993"/>
      <c r="H226" s="993"/>
      <c r="I226" s="993"/>
    </row>
    <row r="227" spans="4:9" x14ac:dyDescent="0.55000000000000004">
      <c r="D227" s="993"/>
      <c r="E227" s="993"/>
      <c r="F227" s="993"/>
      <c r="G227" s="993"/>
      <c r="H227" s="993"/>
      <c r="I227" s="993"/>
    </row>
    <row r="228" spans="4:9" x14ac:dyDescent="0.55000000000000004">
      <c r="D228" s="993"/>
      <c r="E228" s="993"/>
      <c r="F228" s="993"/>
      <c r="G228" s="993"/>
      <c r="H228" s="993"/>
      <c r="I228" s="993"/>
    </row>
    <row r="229" spans="4:9" x14ac:dyDescent="0.55000000000000004">
      <c r="D229" s="993"/>
      <c r="E229" s="993"/>
      <c r="F229" s="993"/>
      <c r="G229" s="993"/>
      <c r="H229" s="993"/>
      <c r="I229" s="993"/>
    </row>
    <row r="230" spans="4:9" x14ac:dyDescent="0.55000000000000004">
      <c r="D230" s="993"/>
      <c r="E230" s="993"/>
      <c r="F230" s="993"/>
      <c r="G230" s="993"/>
      <c r="H230" s="993"/>
      <c r="I230" s="993"/>
    </row>
    <row r="231" spans="4:9" x14ac:dyDescent="0.55000000000000004">
      <c r="D231" s="993"/>
      <c r="E231" s="993"/>
      <c r="F231" s="993"/>
      <c r="G231" s="993"/>
      <c r="H231" s="993"/>
      <c r="I231" s="993"/>
    </row>
    <row r="232" spans="4:9" x14ac:dyDescent="0.55000000000000004">
      <c r="D232" s="993"/>
      <c r="E232" s="993"/>
      <c r="F232" s="993"/>
      <c r="G232" s="993"/>
      <c r="H232" s="993"/>
      <c r="I232" s="993"/>
    </row>
    <row r="233" spans="4:9" x14ac:dyDescent="0.55000000000000004">
      <c r="D233" s="993"/>
      <c r="E233" s="993"/>
      <c r="F233" s="993"/>
      <c r="G233" s="993"/>
      <c r="H233" s="993"/>
      <c r="I233" s="993"/>
    </row>
    <row r="234" spans="4:9" x14ac:dyDescent="0.55000000000000004">
      <c r="D234" s="993"/>
      <c r="E234" s="993"/>
      <c r="F234" s="993"/>
      <c r="G234" s="993"/>
      <c r="H234" s="993"/>
      <c r="I234" s="993"/>
    </row>
    <row r="235" spans="4:9" x14ac:dyDescent="0.55000000000000004">
      <c r="D235" s="993"/>
      <c r="E235" s="993"/>
      <c r="F235" s="993"/>
      <c r="G235" s="993"/>
      <c r="H235" s="993"/>
      <c r="I235" s="993"/>
    </row>
    <row r="236" spans="4:9" x14ac:dyDescent="0.55000000000000004">
      <c r="D236" s="993"/>
      <c r="E236" s="993"/>
      <c r="F236" s="993"/>
      <c r="G236" s="993"/>
      <c r="H236" s="993"/>
      <c r="I236" s="993"/>
    </row>
    <row r="237" spans="4:9" x14ac:dyDescent="0.55000000000000004">
      <c r="D237" s="993"/>
      <c r="E237" s="993"/>
      <c r="F237" s="993"/>
      <c r="G237" s="993"/>
      <c r="H237" s="993"/>
      <c r="I237" s="993"/>
    </row>
    <row r="238" spans="4:9" x14ac:dyDescent="0.55000000000000004">
      <c r="D238" s="993"/>
      <c r="E238" s="993"/>
      <c r="F238" s="993"/>
      <c r="G238" s="993"/>
      <c r="H238" s="993"/>
      <c r="I238" s="993"/>
    </row>
    <row r="239" spans="4:9" x14ac:dyDescent="0.55000000000000004">
      <c r="D239" s="993"/>
      <c r="E239" s="993"/>
      <c r="F239" s="993"/>
      <c r="G239" s="993"/>
      <c r="H239" s="993"/>
      <c r="I239" s="993"/>
    </row>
    <row r="240" spans="4:9" x14ac:dyDescent="0.55000000000000004">
      <c r="D240" s="993"/>
      <c r="E240" s="993"/>
      <c r="F240" s="993"/>
      <c r="G240" s="993"/>
      <c r="H240" s="993"/>
      <c r="I240" s="993"/>
    </row>
    <row r="241" spans="4:9" x14ac:dyDescent="0.55000000000000004">
      <c r="D241" s="993"/>
      <c r="E241" s="993"/>
      <c r="F241" s="993"/>
      <c r="G241" s="993"/>
      <c r="H241" s="993"/>
      <c r="I241" s="993"/>
    </row>
    <row r="242" spans="4:9" x14ac:dyDescent="0.55000000000000004">
      <c r="D242" s="993"/>
      <c r="E242" s="993"/>
      <c r="F242" s="993"/>
      <c r="G242" s="993"/>
      <c r="H242" s="993"/>
      <c r="I242" s="993"/>
    </row>
    <row r="243" spans="4:9" x14ac:dyDescent="0.55000000000000004">
      <c r="D243" s="993"/>
      <c r="E243" s="993"/>
      <c r="F243" s="993"/>
      <c r="G243" s="993"/>
      <c r="H243" s="993"/>
      <c r="I243" s="993"/>
    </row>
    <row r="244" spans="4:9" x14ac:dyDescent="0.55000000000000004">
      <c r="D244" s="993"/>
      <c r="E244" s="993"/>
      <c r="F244" s="993"/>
      <c r="G244" s="993"/>
      <c r="H244" s="993"/>
      <c r="I244" s="993"/>
    </row>
    <row r="245" spans="4:9" x14ac:dyDescent="0.55000000000000004">
      <c r="D245" s="993"/>
      <c r="E245" s="993"/>
      <c r="F245" s="993"/>
      <c r="G245" s="993"/>
      <c r="H245" s="993"/>
      <c r="I245" s="993"/>
    </row>
    <row r="246" spans="4:9" x14ac:dyDescent="0.55000000000000004">
      <c r="D246" s="993"/>
      <c r="E246" s="993"/>
      <c r="F246" s="993"/>
      <c r="G246" s="993"/>
      <c r="H246" s="993"/>
      <c r="I246" s="993"/>
    </row>
    <row r="247" spans="4:9" x14ac:dyDescent="0.55000000000000004">
      <c r="D247" s="993"/>
      <c r="E247" s="993"/>
      <c r="F247" s="993"/>
      <c r="G247" s="993"/>
      <c r="H247" s="993"/>
      <c r="I247" s="993"/>
    </row>
    <row r="248" spans="4:9" x14ac:dyDescent="0.55000000000000004">
      <c r="D248" s="993"/>
      <c r="E248" s="993"/>
      <c r="F248" s="993"/>
      <c r="G248" s="993"/>
      <c r="H248" s="993"/>
      <c r="I248" s="993"/>
    </row>
    <row r="249" spans="4:9" x14ac:dyDescent="0.55000000000000004">
      <c r="D249" s="993"/>
      <c r="E249" s="993"/>
      <c r="F249" s="993"/>
      <c r="G249" s="993"/>
      <c r="H249" s="993"/>
      <c r="I249" s="993"/>
    </row>
    <row r="250" spans="4:9" x14ac:dyDescent="0.55000000000000004">
      <c r="D250" s="993"/>
      <c r="E250" s="993"/>
      <c r="F250" s="993"/>
      <c r="G250" s="993"/>
      <c r="H250" s="993"/>
      <c r="I250" s="993"/>
    </row>
    <row r="251" spans="4:9" x14ac:dyDescent="0.55000000000000004">
      <c r="D251" s="993"/>
      <c r="E251" s="993"/>
      <c r="F251" s="993"/>
      <c r="G251" s="993"/>
      <c r="H251" s="993"/>
      <c r="I251" s="993"/>
    </row>
    <row r="252" spans="4:9" x14ac:dyDescent="0.55000000000000004">
      <c r="D252" s="993"/>
      <c r="E252" s="993"/>
      <c r="F252" s="993"/>
      <c r="G252" s="993"/>
      <c r="H252" s="993"/>
      <c r="I252" s="993"/>
    </row>
    <row r="253" spans="4:9" x14ac:dyDescent="0.55000000000000004">
      <c r="D253" s="993"/>
      <c r="E253" s="993"/>
      <c r="F253" s="993"/>
      <c r="G253" s="993"/>
      <c r="H253" s="993"/>
      <c r="I253" s="993"/>
    </row>
    <row r="254" spans="4:9" x14ac:dyDescent="0.55000000000000004">
      <c r="D254" s="993"/>
      <c r="E254" s="993"/>
      <c r="F254" s="993"/>
      <c r="G254" s="993"/>
      <c r="H254" s="993"/>
      <c r="I254" s="993"/>
    </row>
    <row r="255" spans="4:9" x14ac:dyDescent="0.55000000000000004">
      <c r="D255" s="993"/>
      <c r="E255" s="993"/>
      <c r="F255" s="993"/>
      <c r="G255" s="993"/>
      <c r="H255" s="993"/>
      <c r="I255" s="993"/>
    </row>
    <row r="256" spans="4:9" x14ac:dyDescent="0.55000000000000004">
      <c r="D256" s="993"/>
      <c r="E256" s="993"/>
      <c r="F256" s="993"/>
      <c r="G256" s="993"/>
      <c r="H256" s="993"/>
      <c r="I256" s="993"/>
    </row>
    <row r="257" spans="4:9" x14ac:dyDescent="0.55000000000000004">
      <c r="D257" s="993"/>
      <c r="E257" s="993"/>
      <c r="F257" s="993"/>
      <c r="G257" s="993"/>
      <c r="H257" s="993"/>
      <c r="I257" s="993"/>
    </row>
    <row r="258" spans="4:9" x14ac:dyDescent="0.55000000000000004">
      <c r="D258" s="993"/>
      <c r="E258" s="993"/>
      <c r="F258" s="993"/>
      <c r="G258" s="993"/>
      <c r="H258" s="993"/>
      <c r="I258" s="993"/>
    </row>
    <row r="259" spans="4:9" x14ac:dyDescent="0.55000000000000004">
      <c r="D259" s="993"/>
      <c r="E259" s="993"/>
      <c r="F259" s="993"/>
      <c r="G259" s="993"/>
      <c r="H259" s="993"/>
      <c r="I259" s="993"/>
    </row>
    <row r="260" spans="4:9" x14ac:dyDescent="0.55000000000000004">
      <c r="D260" s="993"/>
      <c r="E260" s="993"/>
      <c r="F260" s="993"/>
      <c r="G260" s="993"/>
      <c r="H260" s="993"/>
      <c r="I260" s="993"/>
    </row>
    <row r="261" spans="4:9" x14ac:dyDescent="0.55000000000000004">
      <c r="D261" s="993"/>
      <c r="E261" s="993"/>
      <c r="F261" s="993"/>
      <c r="G261" s="993"/>
      <c r="H261" s="993"/>
      <c r="I261" s="993"/>
    </row>
    <row r="262" spans="4:9" x14ac:dyDescent="0.55000000000000004">
      <c r="D262" s="993"/>
      <c r="E262" s="993"/>
      <c r="F262" s="993"/>
      <c r="G262" s="993"/>
      <c r="H262" s="993"/>
      <c r="I262" s="993"/>
    </row>
    <row r="263" spans="4:9" x14ac:dyDescent="0.55000000000000004">
      <c r="D263" s="993"/>
      <c r="E263" s="993"/>
      <c r="F263" s="993"/>
      <c r="G263" s="993"/>
      <c r="H263" s="993"/>
      <c r="I263" s="993"/>
    </row>
    <row r="264" spans="4:9" x14ac:dyDescent="0.55000000000000004">
      <c r="D264" s="993"/>
      <c r="E264" s="993"/>
      <c r="F264" s="993"/>
      <c r="G264" s="993"/>
      <c r="H264" s="993"/>
      <c r="I264" s="993"/>
    </row>
    <row r="265" spans="4:9" x14ac:dyDescent="0.55000000000000004">
      <c r="D265" s="993"/>
      <c r="E265" s="993"/>
      <c r="F265" s="993"/>
      <c r="G265" s="993"/>
      <c r="H265" s="993"/>
      <c r="I265" s="993"/>
    </row>
    <row r="266" spans="4:9" x14ac:dyDescent="0.55000000000000004">
      <c r="D266" s="993"/>
      <c r="E266" s="993"/>
      <c r="F266" s="993"/>
      <c r="G266" s="993"/>
      <c r="H266" s="993"/>
      <c r="I266" s="993"/>
    </row>
    <row r="267" spans="4:9" x14ac:dyDescent="0.55000000000000004">
      <c r="D267" s="993"/>
      <c r="E267" s="993"/>
      <c r="F267" s="993"/>
      <c r="G267" s="993"/>
      <c r="H267" s="993"/>
      <c r="I267" s="993"/>
    </row>
    <row r="268" spans="4:9" x14ac:dyDescent="0.55000000000000004">
      <c r="D268" s="993"/>
      <c r="E268" s="993"/>
      <c r="F268" s="993"/>
      <c r="G268" s="993"/>
      <c r="H268" s="993"/>
      <c r="I268" s="993"/>
    </row>
    <row r="269" spans="4:9" x14ac:dyDescent="0.55000000000000004">
      <c r="D269" s="993"/>
      <c r="E269" s="993"/>
      <c r="F269" s="993"/>
      <c r="G269" s="993"/>
      <c r="H269" s="993"/>
      <c r="I269" s="993"/>
    </row>
    <row r="270" spans="4:9" x14ac:dyDescent="0.55000000000000004">
      <c r="D270" s="993"/>
      <c r="E270" s="993"/>
      <c r="F270" s="993"/>
      <c r="G270" s="993"/>
      <c r="H270" s="993"/>
      <c r="I270" s="993"/>
    </row>
    <row r="271" spans="4:9" x14ac:dyDescent="0.55000000000000004">
      <c r="D271" s="993"/>
      <c r="E271" s="993"/>
      <c r="F271" s="993"/>
      <c r="G271" s="993"/>
      <c r="H271" s="993"/>
      <c r="I271" s="993"/>
    </row>
    <row r="272" spans="4:9" x14ac:dyDescent="0.55000000000000004">
      <c r="D272" s="993"/>
      <c r="E272" s="993"/>
      <c r="F272" s="993"/>
      <c r="G272" s="993"/>
      <c r="H272" s="993"/>
      <c r="I272" s="993"/>
    </row>
    <row r="273" spans="4:9" x14ac:dyDescent="0.55000000000000004">
      <c r="D273" s="993"/>
      <c r="E273" s="993"/>
      <c r="F273" s="993"/>
      <c r="G273" s="993"/>
      <c r="H273" s="993"/>
      <c r="I273" s="993"/>
    </row>
    <row r="274" spans="4:9" x14ac:dyDescent="0.55000000000000004">
      <c r="D274" s="993"/>
      <c r="E274" s="993"/>
      <c r="F274" s="993"/>
      <c r="G274" s="993"/>
      <c r="H274" s="993"/>
      <c r="I274" s="993"/>
    </row>
    <row r="275" spans="4:9" x14ac:dyDescent="0.55000000000000004">
      <c r="D275" s="993"/>
      <c r="E275" s="993"/>
      <c r="F275" s="993"/>
      <c r="G275" s="993"/>
      <c r="H275" s="993"/>
      <c r="I275" s="993"/>
    </row>
    <row r="276" spans="4:9" x14ac:dyDescent="0.55000000000000004">
      <c r="D276" s="993"/>
      <c r="E276" s="993"/>
      <c r="F276" s="993"/>
      <c r="G276" s="993"/>
      <c r="H276" s="993"/>
      <c r="I276" s="993"/>
    </row>
    <row r="277" spans="4:9" x14ac:dyDescent="0.55000000000000004">
      <c r="D277" s="993"/>
      <c r="E277" s="993"/>
      <c r="F277" s="993"/>
      <c r="G277" s="993"/>
      <c r="H277" s="993"/>
      <c r="I277" s="993"/>
    </row>
    <row r="278" spans="4:9" x14ac:dyDescent="0.55000000000000004">
      <c r="D278" s="993"/>
      <c r="E278" s="993"/>
      <c r="F278" s="993"/>
      <c r="G278" s="993"/>
      <c r="H278" s="993"/>
      <c r="I278" s="993"/>
    </row>
    <row r="279" spans="4:9" x14ac:dyDescent="0.55000000000000004">
      <c r="D279" s="993"/>
      <c r="E279" s="993"/>
      <c r="F279" s="993"/>
      <c r="G279" s="993"/>
      <c r="H279" s="993"/>
      <c r="I279" s="993"/>
    </row>
    <row r="280" spans="4:9" x14ac:dyDescent="0.55000000000000004">
      <c r="D280" s="993"/>
      <c r="E280" s="993"/>
      <c r="F280" s="993"/>
      <c r="G280" s="993"/>
      <c r="H280" s="993"/>
      <c r="I280" s="993"/>
    </row>
    <row r="281" spans="4:9" x14ac:dyDescent="0.55000000000000004">
      <c r="D281" s="993"/>
      <c r="E281" s="993"/>
      <c r="F281" s="993"/>
      <c r="G281" s="993"/>
      <c r="H281" s="993"/>
      <c r="I281" s="993"/>
    </row>
    <row r="282" spans="4:9" x14ac:dyDescent="0.55000000000000004">
      <c r="D282" s="993"/>
      <c r="E282" s="993"/>
      <c r="F282" s="993"/>
      <c r="G282" s="993"/>
      <c r="H282" s="993"/>
      <c r="I282" s="993"/>
    </row>
    <row r="283" spans="4:9" x14ac:dyDescent="0.55000000000000004">
      <c r="D283" s="993"/>
      <c r="E283" s="993"/>
      <c r="F283" s="993"/>
      <c r="G283" s="993"/>
      <c r="H283" s="993"/>
      <c r="I283" s="993"/>
    </row>
    <row r="284" spans="4:9" x14ac:dyDescent="0.55000000000000004">
      <c r="D284" s="993"/>
      <c r="E284" s="993"/>
      <c r="F284" s="993"/>
      <c r="G284" s="993"/>
      <c r="H284" s="993"/>
      <c r="I284" s="993"/>
    </row>
    <row r="285" spans="4:9" x14ac:dyDescent="0.55000000000000004">
      <c r="D285" s="993"/>
      <c r="E285" s="993"/>
      <c r="F285" s="993"/>
      <c r="G285" s="993"/>
      <c r="H285" s="993"/>
      <c r="I285" s="993"/>
    </row>
    <row r="286" spans="4:9" x14ac:dyDescent="0.55000000000000004">
      <c r="D286" s="993"/>
      <c r="E286" s="993"/>
      <c r="F286" s="993"/>
      <c r="G286" s="993"/>
      <c r="H286" s="993"/>
      <c r="I286" s="993"/>
    </row>
    <row r="287" spans="4:9" x14ac:dyDescent="0.55000000000000004">
      <c r="D287" s="993"/>
      <c r="E287" s="993"/>
      <c r="F287" s="993"/>
      <c r="G287" s="993"/>
      <c r="H287" s="993"/>
      <c r="I287" s="993"/>
    </row>
    <row r="288" spans="4:9" x14ac:dyDescent="0.55000000000000004">
      <c r="D288" s="993"/>
      <c r="E288" s="993"/>
      <c r="F288" s="993"/>
      <c r="G288" s="993"/>
      <c r="H288" s="993"/>
      <c r="I288" s="993"/>
    </row>
    <row r="289" spans="4:9" x14ac:dyDescent="0.55000000000000004">
      <c r="D289" s="993"/>
      <c r="E289" s="993"/>
      <c r="F289" s="993"/>
      <c r="G289" s="993"/>
      <c r="H289" s="993"/>
      <c r="I289" s="993"/>
    </row>
    <row r="290" spans="4:9" x14ac:dyDescent="0.55000000000000004">
      <c r="D290" s="993"/>
      <c r="E290" s="993"/>
      <c r="F290" s="993"/>
      <c r="G290" s="993"/>
      <c r="H290" s="993"/>
      <c r="I290" s="993"/>
    </row>
    <row r="291" spans="4:9" x14ac:dyDescent="0.55000000000000004">
      <c r="D291" s="993"/>
      <c r="E291" s="993"/>
      <c r="F291" s="993"/>
      <c r="G291" s="993"/>
      <c r="H291" s="993"/>
      <c r="I291" s="993"/>
    </row>
    <row r="292" spans="4:9" x14ac:dyDescent="0.55000000000000004">
      <c r="D292" s="993"/>
      <c r="E292" s="993"/>
      <c r="F292" s="993"/>
      <c r="G292" s="993"/>
      <c r="H292" s="993"/>
      <c r="I292" s="993"/>
    </row>
    <row r="293" spans="4:9" x14ac:dyDescent="0.55000000000000004">
      <c r="D293" s="993"/>
      <c r="E293" s="993"/>
      <c r="F293" s="993"/>
      <c r="G293" s="993"/>
      <c r="H293" s="993"/>
      <c r="I293" s="993"/>
    </row>
    <row r="294" spans="4:9" x14ac:dyDescent="0.55000000000000004">
      <c r="D294" s="993"/>
      <c r="E294" s="993"/>
      <c r="F294" s="993"/>
      <c r="G294" s="993"/>
      <c r="H294" s="993"/>
      <c r="I294" s="993"/>
    </row>
    <row r="295" spans="4:9" x14ac:dyDescent="0.55000000000000004">
      <c r="D295" s="993"/>
      <c r="E295" s="993"/>
      <c r="F295" s="993"/>
      <c r="G295" s="993"/>
      <c r="H295" s="993"/>
      <c r="I295" s="993"/>
    </row>
    <row r="296" spans="4:9" x14ac:dyDescent="0.55000000000000004">
      <c r="D296" s="993"/>
      <c r="E296" s="993"/>
      <c r="F296" s="993"/>
      <c r="G296" s="993"/>
      <c r="H296" s="993"/>
      <c r="I296" s="993"/>
    </row>
    <row r="297" spans="4:9" x14ac:dyDescent="0.55000000000000004">
      <c r="D297" s="993"/>
      <c r="E297" s="993"/>
      <c r="F297" s="993"/>
      <c r="G297" s="993"/>
      <c r="H297" s="993"/>
      <c r="I297" s="993"/>
    </row>
    <row r="298" spans="4:9" x14ac:dyDescent="0.55000000000000004">
      <c r="D298" s="993"/>
      <c r="E298" s="993"/>
      <c r="F298" s="993"/>
      <c r="G298" s="993"/>
      <c r="H298" s="993"/>
      <c r="I298" s="993"/>
    </row>
    <row r="299" spans="4:9" x14ac:dyDescent="0.55000000000000004">
      <c r="D299" s="993"/>
      <c r="E299" s="993"/>
      <c r="F299" s="993"/>
      <c r="G299" s="993"/>
      <c r="H299" s="993"/>
      <c r="I299" s="993"/>
    </row>
    <row r="300" spans="4:9" x14ac:dyDescent="0.55000000000000004">
      <c r="D300" s="993"/>
      <c r="E300" s="993"/>
      <c r="F300" s="993"/>
      <c r="G300" s="993"/>
      <c r="H300" s="993"/>
      <c r="I300" s="993"/>
    </row>
    <row r="301" spans="4:9" x14ac:dyDescent="0.55000000000000004">
      <c r="D301" s="993"/>
      <c r="E301" s="993"/>
      <c r="F301" s="993"/>
      <c r="G301" s="993"/>
      <c r="H301" s="993"/>
      <c r="I301" s="993"/>
    </row>
    <row r="302" spans="4:9" x14ac:dyDescent="0.55000000000000004">
      <c r="D302" s="993"/>
      <c r="E302" s="993"/>
      <c r="F302" s="993"/>
      <c r="G302" s="993"/>
      <c r="H302" s="993"/>
      <c r="I302" s="993"/>
    </row>
    <row r="303" spans="4:9" x14ac:dyDescent="0.55000000000000004">
      <c r="D303" s="993"/>
      <c r="E303" s="993"/>
      <c r="F303" s="993"/>
      <c r="G303" s="993"/>
      <c r="H303" s="993"/>
      <c r="I303" s="993"/>
    </row>
    <row r="304" spans="4:9" x14ac:dyDescent="0.55000000000000004">
      <c r="D304" s="993"/>
      <c r="E304" s="993"/>
      <c r="F304" s="993"/>
      <c r="G304" s="993"/>
      <c r="H304" s="993"/>
      <c r="I304" s="993"/>
    </row>
    <row r="305" spans="4:9" x14ac:dyDescent="0.55000000000000004">
      <c r="D305" s="993"/>
      <c r="E305" s="993"/>
      <c r="F305" s="993"/>
      <c r="G305" s="993"/>
      <c r="H305" s="993"/>
      <c r="I305" s="993"/>
    </row>
    <row r="306" spans="4:9" x14ac:dyDescent="0.55000000000000004">
      <c r="D306" s="993"/>
      <c r="E306" s="993"/>
      <c r="F306" s="993"/>
      <c r="G306" s="993"/>
      <c r="H306" s="993"/>
      <c r="I306" s="993"/>
    </row>
    <row r="307" spans="4:9" x14ac:dyDescent="0.55000000000000004">
      <c r="D307" s="993"/>
      <c r="E307" s="993"/>
      <c r="F307" s="993"/>
      <c r="G307" s="993"/>
      <c r="H307" s="993"/>
      <c r="I307" s="993"/>
    </row>
    <row r="308" spans="4:9" x14ac:dyDescent="0.55000000000000004">
      <c r="D308" s="993"/>
      <c r="E308" s="993"/>
      <c r="F308" s="993"/>
      <c r="G308" s="993"/>
      <c r="H308" s="993"/>
      <c r="I308" s="993"/>
    </row>
    <row r="309" spans="4:9" x14ac:dyDescent="0.55000000000000004">
      <c r="D309" s="993"/>
      <c r="E309" s="993"/>
      <c r="F309" s="993"/>
      <c r="G309" s="993"/>
      <c r="H309" s="993"/>
      <c r="I309" s="993"/>
    </row>
    <row r="310" spans="4:9" x14ac:dyDescent="0.55000000000000004">
      <c r="D310" s="993"/>
      <c r="E310" s="993"/>
      <c r="F310" s="993"/>
      <c r="G310" s="993"/>
      <c r="H310" s="993"/>
      <c r="I310" s="993"/>
    </row>
    <row r="311" spans="4:9" x14ac:dyDescent="0.55000000000000004">
      <c r="D311" s="993"/>
      <c r="E311" s="993"/>
      <c r="F311" s="993"/>
      <c r="G311" s="993"/>
      <c r="H311" s="993"/>
      <c r="I311" s="993"/>
    </row>
    <row r="312" spans="4:9" x14ac:dyDescent="0.55000000000000004">
      <c r="D312" s="993"/>
      <c r="E312" s="993"/>
      <c r="F312" s="993"/>
      <c r="G312" s="993"/>
      <c r="H312" s="993"/>
      <c r="I312" s="993"/>
    </row>
    <row r="313" spans="4:9" x14ac:dyDescent="0.55000000000000004">
      <c r="D313" s="993"/>
      <c r="E313" s="993"/>
      <c r="F313" s="993"/>
      <c r="G313" s="993"/>
      <c r="H313" s="993"/>
      <c r="I313" s="993"/>
    </row>
    <row r="314" spans="4:9" x14ac:dyDescent="0.55000000000000004">
      <c r="D314" s="993"/>
      <c r="E314" s="993"/>
      <c r="F314" s="993"/>
      <c r="G314" s="993"/>
      <c r="H314" s="993"/>
      <c r="I314" s="993"/>
    </row>
    <row r="315" spans="4:9" x14ac:dyDescent="0.55000000000000004">
      <c r="D315" s="993"/>
      <c r="E315" s="993"/>
      <c r="F315" s="993"/>
      <c r="G315" s="993"/>
      <c r="H315" s="993"/>
      <c r="I315" s="993"/>
    </row>
    <row r="316" spans="4:9" x14ac:dyDescent="0.55000000000000004">
      <c r="D316" s="993"/>
      <c r="E316" s="993"/>
      <c r="F316" s="993"/>
      <c r="G316" s="993"/>
      <c r="H316" s="993"/>
      <c r="I316" s="993"/>
    </row>
    <row r="317" spans="4:9" x14ac:dyDescent="0.55000000000000004">
      <c r="D317" s="993"/>
      <c r="E317" s="993"/>
      <c r="F317" s="993"/>
      <c r="G317" s="993"/>
      <c r="H317" s="993"/>
      <c r="I317" s="993"/>
    </row>
    <row r="318" spans="4:9" x14ac:dyDescent="0.55000000000000004">
      <c r="D318" s="993"/>
      <c r="E318" s="993"/>
      <c r="F318" s="993"/>
      <c r="G318" s="993"/>
      <c r="H318" s="993"/>
      <c r="I318" s="993"/>
    </row>
    <row r="319" spans="4:9" x14ac:dyDescent="0.55000000000000004">
      <c r="D319" s="993"/>
      <c r="E319" s="993"/>
      <c r="F319" s="993"/>
      <c r="G319" s="993"/>
      <c r="H319" s="993"/>
      <c r="I319" s="993"/>
    </row>
    <row r="320" spans="4:9" x14ac:dyDescent="0.55000000000000004">
      <c r="D320" s="993"/>
      <c r="E320" s="993"/>
      <c r="F320" s="993"/>
      <c r="G320" s="993"/>
      <c r="H320" s="993"/>
      <c r="I320" s="993"/>
    </row>
    <row r="321" spans="4:9" x14ac:dyDescent="0.55000000000000004">
      <c r="D321" s="993"/>
      <c r="E321" s="993"/>
      <c r="F321" s="993"/>
      <c r="G321" s="993"/>
      <c r="H321" s="993"/>
      <c r="I321" s="993"/>
    </row>
    <row r="322" spans="4:9" x14ac:dyDescent="0.55000000000000004">
      <c r="D322" s="993"/>
      <c r="E322" s="993"/>
      <c r="F322" s="993"/>
      <c r="G322" s="993"/>
      <c r="H322" s="993"/>
      <c r="I322" s="993"/>
    </row>
    <row r="323" spans="4:9" x14ac:dyDescent="0.55000000000000004">
      <c r="D323" s="993"/>
      <c r="E323" s="993"/>
      <c r="F323" s="993"/>
      <c r="G323" s="993"/>
      <c r="H323" s="993"/>
      <c r="I323" s="993"/>
    </row>
    <row r="324" spans="4:9" x14ac:dyDescent="0.55000000000000004">
      <c r="D324" s="993"/>
      <c r="E324" s="993"/>
      <c r="F324" s="993"/>
      <c r="G324" s="993"/>
      <c r="H324" s="993"/>
      <c r="I324" s="993"/>
    </row>
    <row r="325" spans="4:9" x14ac:dyDescent="0.55000000000000004">
      <c r="D325" s="993"/>
      <c r="E325" s="993"/>
      <c r="F325" s="993"/>
      <c r="G325" s="993"/>
      <c r="H325" s="993"/>
      <c r="I325" s="993"/>
    </row>
    <row r="326" spans="4:9" x14ac:dyDescent="0.55000000000000004">
      <c r="D326" s="993"/>
      <c r="E326" s="993"/>
      <c r="F326" s="993"/>
      <c r="G326" s="993"/>
      <c r="H326" s="993"/>
      <c r="I326" s="993"/>
    </row>
    <row r="327" spans="4:9" x14ac:dyDescent="0.55000000000000004">
      <c r="D327" s="993"/>
      <c r="E327" s="993"/>
      <c r="F327" s="993"/>
      <c r="G327" s="993"/>
      <c r="H327" s="993"/>
      <c r="I327" s="993"/>
    </row>
    <row r="328" spans="4:9" x14ac:dyDescent="0.55000000000000004">
      <c r="D328" s="993"/>
      <c r="E328" s="993"/>
      <c r="F328" s="993"/>
      <c r="G328" s="993"/>
      <c r="H328" s="993"/>
      <c r="I328" s="993"/>
    </row>
    <row r="329" spans="4:9" x14ac:dyDescent="0.55000000000000004">
      <c r="D329" s="993"/>
      <c r="E329" s="993"/>
      <c r="F329" s="993"/>
      <c r="G329" s="993"/>
      <c r="H329" s="993"/>
      <c r="I329" s="993"/>
    </row>
    <row r="330" spans="4:9" x14ac:dyDescent="0.55000000000000004">
      <c r="D330" s="993"/>
      <c r="E330" s="993"/>
      <c r="F330" s="993"/>
      <c r="G330" s="993"/>
      <c r="H330" s="993"/>
      <c r="I330" s="993"/>
    </row>
    <row r="331" spans="4:9" x14ac:dyDescent="0.55000000000000004">
      <c r="D331" s="993"/>
      <c r="E331" s="993"/>
      <c r="F331" s="993"/>
      <c r="G331" s="993"/>
      <c r="H331" s="993"/>
      <c r="I331" s="993"/>
    </row>
    <row r="332" spans="4:9" x14ac:dyDescent="0.55000000000000004">
      <c r="D332" s="993"/>
      <c r="E332" s="993"/>
      <c r="F332" s="993"/>
      <c r="G332" s="993"/>
      <c r="H332" s="993"/>
      <c r="I332" s="993"/>
    </row>
    <row r="333" spans="4:9" x14ac:dyDescent="0.55000000000000004">
      <c r="D333" s="993"/>
      <c r="E333" s="993"/>
      <c r="F333" s="993"/>
      <c r="G333" s="993"/>
      <c r="H333" s="993"/>
      <c r="I333" s="993"/>
    </row>
    <row r="334" spans="4:9" x14ac:dyDescent="0.55000000000000004">
      <c r="D334" s="993"/>
      <c r="E334" s="993"/>
      <c r="F334" s="993"/>
      <c r="G334" s="993"/>
      <c r="H334" s="993"/>
      <c r="I334" s="993"/>
    </row>
    <row r="335" spans="4:9" x14ac:dyDescent="0.55000000000000004">
      <c r="D335" s="993"/>
      <c r="E335" s="993"/>
      <c r="F335" s="993"/>
      <c r="G335" s="993"/>
      <c r="H335" s="993"/>
      <c r="I335" s="993"/>
    </row>
    <row r="336" spans="4:9" x14ac:dyDescent="0.55000000000000004">
      <c r="D336" s="993"/>
      <c r="E336" s="993"/>
      <c r="F336" s="993"/>
      <c r="G336" s="993"/>
      <c r="H336" s="993"/>
      <c r="I336" s="993"/>
    </row>
    <row r="337" spans="4:9" x14ac:dyDescent="0.55000000000000004">
      <c r="D337" s="993"/>
      <c r="E337" s="993"/>
      <c r="F337" s="993"/>
      <c r="G337" s="993"/>
      <c r="H337" s="993"/>
      <c r="I337" s="993"/>
    </row>
    <row r="338" spans="4:9" x14ac:dyDescent="0.55000000000000004">
      <c r="D338" s="993"/>
      <c r="E338" s="993"/>
      <c r="F338" s="993"/>
      <c r="G338" s="993"/>
      <c r="H338" s="993"/>
      <c r="I338" s="993"/>
    </row>
    <row r="339" spans="4:9" x14ac:dyDescent="0.55000000000000004">
      <c r="D339" s="993"/>
      <c r="E339" s="993"/>
      <c r="F339" s="993"/>
      <c r="G339" s="993"/>
      <c r="H339" s="993"/>
      <c r="I339" s="993"/>
    </row>
    <row r="340" spans="4:9" x14ac:dyDescent="0.55000000000000004">
      <c r="D340" s="993"/>
      <c r="E340" s="993"/>
      <c r="F340" s="993"/>
      <c r="G340" s="993"/>
      <c r="H340" s="993"/>
      <c r="I340" s="993"/>
    </row>
    <row r="341" spans="4:9" x14ac:dyDescent="0.55000000000000004">
      <c r="D341" s="993"/>
      <c r="E341" s="993"/>
      <c r="F341" s="993"/>
      <c r="G341" s="993"/>
      <c r="H341" s="993"/>
      <c r="I341" s="993"/>
    </row>
    <row r="342" spans="4:9" x14ac:dyDescent="0.55000000000000004">
      <c r="D342" s="993"/>
      <c r="E342" s="993"/>
      <c r="F342" s="993"/>
      <c r="G342" s="993"/>
      <c r="H342" s="993"/>
      <c r="I342" s="993"/>
    </row>
    <row r="343" spans="4:9" x14ac:dyDescent="0.55000000000000004">
      <c r="D343" s="993"/>
      <c r="E343" s="993"/>
      <c r="F343" s="993"/>
      <c r="G343" s="993"/>
      <c r="H343" s="993"/>
      <c r="I343" s="993"/>
    </row>
    <row r="344" spans="4:9" x14ac:dyDescent="0.55000000000000004">
      <c r="D344" s="993"/>
      <c r="E344" s="993"/>
      <c r="F344" s="993"/>
      <c r="G344" s="993"/>
      <c r="H344" s="993"/>
      <c r="I344" s="993"/>
    </row>
    <row r="345" spans="4:9" x14ac:dyDescent="0.55000000000000004">
      <c r="D345" s="993"/>
      <c r="E345" s="993"/>
      <c r="F345" s="993"/>
      <c r="G345" s="993"/>
      <c r="H345" s="993"/>
      <c r="I345" s="993"/>
    </row>
    <row r="346" spans="4:9" x14ac:dyDescent="0.55000000000000004">
      <c r="D346" s="993"/>
      <c r="E346" s="993"/>
      <c r="F346" s="993"/>
      <c r="G346" s="993"/>
      <c r="H346" s="993"/>
      <c r="I346" s="993"/>
    </row>
    <row r="347" spans="4:9" x14ac:dyDescent="0.55000000000000004">
      <c r="D347" s="993"/>
      <c r="E347" s="993"/>
      <c r="F347" s="993"/>
      <c r="G347" s="993"/>
      <c r="H347" s="993"/>
      <c r="I347" s="993"/>
    </row>
    <row r="348" spans="4:9" x14ac:dyDescent="0.55000000000000004">
      <c r="D348" s="993"/>
      <c r="E348" s="993"/>
      <c r="F348" s="993"/>
      <c r="G348" s="993"/>
      <c r="H348" s="993"/>
      <c r="I348" s="993"/>
    </row>
    <row r="349" spans="4:9" x14ac:dyDescent="0.55000000000000004">
      <c r="D349" s="993"/>
      <c r="E349" s="993"/>
      <c r="F349" s="993"/>
      <c r="G349" s="993"/>
      <c r="H349" s="993"/>
      <c r="I349" s="993"/>
    </row>
    <row r="350" spans="4:9" x14ac:dyDescent="0.55000000000000004">
      <c r="D350" s="993"/>
      <c r="E350" s="993"/>
      <c r="F350" s="993"/>
      <c r="G350" s="993"/>
      <c r="H350" s="993"/>
      <c r="I350" s="993"/>
    </row>
    <row r="351" spans="4:9" x14ac:dyDescent="0.55000000000000004">
      <c r="D351" s="993"/>
      <c r="E351" s="993"/>
      <c r="F351" s="993"/>
      <c r="G351" s="993"/>
      <c r="H351" s="993"/>
      <c r="I351" s="993"/>
    </row>
    <row r="352" spans="4:9" x14ac:dyDescent="0.55000000000000004">
      <c r="D352" s="993"/>
      <c r="E352" s="993"/>
      <c r="F352" s="993"/>
      <c r="G352" s="993"/>
      <c r="H352" s="993"/>
      <c r="I352" s="993"/>
    </row>
    <row r="353" spans="4:9" x14ac:dyDescent="0.55000000000000004">
      <c r="D353" s="993"/>
      <c r="E353" s="993"/>
      <c r="F353" s="993"/>
      <c r="G353" s="993"/>
      <c r="H353" s="993"/>
      <c r="I353" s="993"/>
    </row>
    <row r="354" spans="4:9" x14ac:dyDescent="0.55000000000000004">
      <c r="D354" s="993"/>
      <c r="E354" s="993"/>
      <c r="F354" s="993"/>
      <c r="G354" s="993"/>
      <c r="H354" s="993"/>
      <c r="I354" s="993"/>
    </row>
    <row r="355" spans="4:9" x14ac:dyDescent="0.55000000000000004">
      <c r="D355" s="993"/>
      <c r="E355" s="993"/>
      <c r="F355" s="993"/>
      <c r="G355" s="993"/>
      <c r="H355" s="993"/>
      <c r="I355" s="993"/>
    </row>
    <row r="356" spans="4:9" x14ac:dyDescent="0.55000000000000004">
      <c r="D356" s="993"/>
      <c r="E356" s="993"/>
      <c r="F356" s="993"/>
      <c r="G356" s="993"/>
      <c r="H356" s="993"/>
      <c r="I356" s="993"/>
    </row>
    <row r="357" spans="4:9" x14ac:dyDescent="0.55000000000000004">
      <c r="D357" s="993"/>
      <c r="E357" s="993"/>
      <c r="F357" s="993"/>
      <c r="G357" s="993"/>
      <c r="H357" s="993"/>
      <c r="I357" s="993"/>
    </row>
    <row r="358" spans="4:9" x14ac:dyDescent="0.55000000000000004">
      <c r="D358" s="993"/>
      <c r="E358" s="993"/>
      <c r="F358" s="993"/>
      <c r="G358" s="993"/>
      <c r="H358" s="993"/>
      <c r="I358" s="993"/>
    </row>
    <row r="359" spans="4:9" x14ac:dyDescent="0.55000000000000004">
      <c r="D359" s="993"/>
      <c r="E359" s="993"/>
      <c r="F359" s="993"/>
      <c r="G359" s="993"/>
      <c r="H359" s="993"/>
      <c r="I359" s="993"/>
    </row>
    <row r="360" spans="4:9" x14ac:dyDescent="0.55000000000000004">
      <c r="D360" s="993"/>
      <c r="E360" s="993"/>
      <c r="F360" s="993"/>
      <c r="G360" s="993"/>
      <c r="H360" s="993"/>
      <c r="I360" s="993"/>
    </row>
    <row r="361" spans="4:9" x14ac:dyDescent="0.55000000000000004">
      <c r="D361" s="993"/>
      <c r="E361" s="993"/>
      <c r="F361" s="993"/>
      <c r="G361" s="993"/>
      <c r="H361" s="993"/>
      <c r="I361" s="993"/>
    </row>
    <row r="362" spans="4:9" x14ac:dyDescent="0.55000000000000004">
      <c r="D362" s="993"/>
      <c r="E362" s="993"/>
      <c r="F362" s="993"/>
      <c r="G362" s="993"/>
      <c r="H362" s="993"/>
      <c r="I362" s="993"/>
    </row>
    <row r="363" spans="4:9" x14ac:dyDescent="0.55000000000000004">
      <c r="D363" s="993"/>
      <c r="E363" s="993"/>
      <c r="F363" s="993"/>
      <c r="G363" s="993"/>
      <c r="H363" s="993"/>
      <c r="I363" s="993"/>
    </row>
    <row r="364" spans="4:9" x14ac:dyDescent="0.55000000000000004">
      <c r="D364" s="993"/>
      <c r="E364" s="993"/>
      <c r="F364" s="993"/>
      <c r="G364" s="993"/>
      <c r="H364" s="993"/>
      <c r="I364" s="993"/>
    </row>
    <row r="365" spans="4:9" x14ac:dyDescent="0.55000000000000004">
      <c r="D365" s="993"/>
      <c r="E365" s="993"/>
      <c r="F365" s="993"/>
      <c r="G365" s="993"/>
      <c r="H365" s="993"/>
      <c r="I365" s="993"/>
    </row>
    <row r="366" spans="4:9" x14ac:dyDescent="0.55000000000000004">
      <c r="D366" s="993"/>
      <c r="E366" s="993"/>
      <c r="F366" s="993"/>
      <c r="G366" s="993"/>
      <c r="H366" s="993"/>
      <c r="I366" s="993"/>
    </row>
    <row r="367" spans="4:9" x14ac:dyDescent="0.55000000000000004">
      <c r="D367" s="993"/>
      <c r="E367" s="993"/>
      <c r="F367" s="993"/>
      <c r="G367" s="993"/>
      <c r="H367" s="993"/>
      <c r="I367" s="993"/>
    </row>
    <row r="368" spans="4:9" x14ac:dyDescent="0.55000000000000004">
      <c r="D368" s="993"/>
      <c r="E368" s="993"/>
      <c r="F368" s="993"/>
      <c r="G368" s="993"/>
      <c r="H368" s="993"/>
      <c r="I368" s="993"/>
    </row>
    <row r="369" spans="4:9" x14ac:dyDescent="0.55000000000000004">
      <c r="D369" s="993"/>
      <c r="E369" s="993"/>
      <c r="F369" s="993"/>
      <c r="G369" s="993"/>
      <c r="H369" s="993"/>
      <c r="I369" s="993"/>
    </row>
    <row r="370" spans="4:9" x14ac:dyDescent="0.55000000000000004">
      <c r="D370" s="993"/>
      <c r="E370" s="993"/>
      <c r="F370" s="993"/>
      <c r="G370" s="993"/>
      <c r="H370" s="993"/>
      <c r="I370" s="993"/>
    </row>
    <row r="371" spans="4:9" x14ac:dyDescent="0.55000000000000004">
      <c r="D371" s="993"/>
      <c r="E371" s="993"/>
      <c r="F371" s="993"/>
      <c r="G371" s="993"/>
      <c r="H371" s="993"/>
      <c r="I371" s="993"/>
    </row>
    <row r="372" spans="4:9" x14ac:dyDescent="0.55000000000000004">
      <c r="D372" s="993"/>
      <c r="E372" s="993"/>
      <c r="F372" s="993"/>
      <c r="G372" s="993"/>
      <c r="H372" s="993"/>
      <c r="I372" s="993"/>
    </row>
    <row r="373" spans="4:9" x14ac:dyDescent="0.55000000000000004">
      <c r="D373" s="993"/>
      <c r="E373" s="993"/>
      <c r="F373" s="993"/>
      <c r="G373" s="993"/>
      <c r="H373" s="993"/>
      <c r="I373" s="993"/>
    </row>
    <row r="374" spans="4:9" x14ac:dyDescent="0.55000000000000004">
      <c r="D374" s="993"/>
      <c r="E374" s="993"/>
      <c r="F374" s="993"/>
      <c r="G374" s="993"/>
      <c r="H374" s="993"/>
      <c r="I374" s="993"/>
    </row>
    <row r="375" spans="4:9" x14ac:dyDescent="0.55000000000000004">
      <c r="D375" s="993"/>
      <c r="E375" s="993"/>
      <c r="F375" s="993"/>
      <c r="G375" s="993"/>
      <c r="H375" s="993"/>
      <c r="I375" s="993"/>
    </row>
    <row r="376" spans="4:9" x14ac:dyDescent="0.55000000000000004">
      <c r="D376" s="993"/>
      <c r="E376" s="993"/>
      <c r="F376" s="993"/>
      <c r="G376" s="993"/>
      <c r="H376" s="993"/>
      <c r="I376" s="993"/>
    </row>
    <row r="377" spans="4:9" x14ac:dyDescent="0.55000000000000004">
      <c r="D377" s="993"/>
      <c r="E377" s="993"/>
      <c r="F377" s="993"/>
      <c r="G377" s="993"/>
      <c r="H377" s="993"/>
      <c r="I377" s="993"/>
    </row>
    <row r="378" spans="4:9" x14ac:dyDescent="0.55000000000000004">
      <c r="D378" s="993"/>
      <c r="E378" s="993"/>
      <c r="F378" s="993"/>
      <c r="G378" s="993"/>
      <c r="H378" s="993"/>
      <c r="I378" s="993"/>
    </row>
    <row r="379" spans="4:9" x14ac:dyDescent="0.55000000000000004">
      <c r="D379" s="993"/>
      <c r="E379" s="993"/>
      <c r="F379" s="993"/>
      <c r="G379" s="993"/>
      <c r="H379" s="993"/>
      <c r="I379" s="993"/>
    </row>
    <row r="380" spans="4:9" x14ac:dyDescent="0.55000000000000004">
      <c r="D380" s="993"/>
      <c r="E380" s="993"/>
      <c r="F380" s="993"/>
      <c r="G380" s="993"/>
      <c r="H380" s="993"/>
      <c r="I380" s="993"/>
    </row>
    <row r="381" spans="4:9" x14ac:dyDescent="0.55000000000000004">
      <c r="D381" s="993"/>
      <c r="E381" s="993"/>
      <c r="F381" s="993"/>
      <c r="G381" s="993"/>
      <c r="H381" s="993"/>
      <c r="I381" s="993"/>
    </row>
    <row r="382" spans="4:9" x14ac:dyDescent="0.55000000000000004">
      <c r="D382" s="993"/>
      <c r="E382" s="993"/>
      <c r="F382" s="993"/>
      <c r="G382" s="993"/>
      <c r="H382" s="993"/>
      <c r="I382" s="993"/>
    </row>
    <row r="383" spans="4:9" x14ac:dyDescent="0.55000000000000004">
      <c r="D383" s="993"/>
      <c r="E383" s="993"/>
      <c r="F383" s="993"/>
      <c r="G383" s="993"/>
      <c r="H383" s="993"/>
      <c r="I383" s="993"/>
    </row>
    <row r="384" spans="4:9" x14ac:dyDescent="0.55000000000000004">
      <c r="D384" s="993"/>
      <c r="E384" s="993"/>
      <c r="F384" s="993"/>
      <c r="G384" s="993"/>
      <c r="H384" s="993"/>
      <c r="I384" s="993"/>
    </row>
    <row r="385" spans="4:9" x14ac:dyDescent="0.55000000000000004">
      <c r="D385" s="993"/>
      <c r="E385" s="993"/>
      <c r="F385" s="993"/>
      <c r="G385" s="993"/>
      <c r="H385" s="993"/>
      <c r="I385" s="993"/>
    </row>
    <row r="386" spans="4:9" x14ac:dyDescent="0.55000000000000004">
      <c r="D386" s="993"/>
      <c r="E386" s="993"/>
      <c r="F386" s="993"/>
      <c r="G386" s="993"/>
      <c r="H386" s="993"/>
      <c r="I386" s="993"/>
    </row>
    <row r="387" spans="4:9" x14ac:dyDescent="0.55000000000000004">
      <c r="D387" s="993"/>
      <c r="E387" s="993"/>
      <c r="F387" s="993"/>
      <c r="G387" s="993"/>
      <c r="H387" s="993"/>
      <c r="I387" s="993"/>
    </row>
    <row r="388" spans="4:9" x14ac:dyDescent="0.55000000000000004">
      <c r="D388" s="993"/>
      <c r="E388" s="993"/>
      <c r="F388" s="993"/>
      <c r="G388" s="993"/>
      <c r="H388" s="993"/>
      <c r="I388" s="993"/>
    </row>
    <row r="389" spans="4:9" x14ac:dyDescent="0.55000000000000004">
      <c r="D389" s="993"/>
      <c r="E389" s="993"/>
      <c r="F389" s="993"/>
      <c r="G389" s="993"/>
      <c r="H389" s="993"/>
      <c r="I389" s="993"/>
    </row>
    <row r="390" spans="4:9" x14ac:dyDescent="0.55000000000000004">
      <c r="D390" s="993"/>
      <c r="E390" s="993"/>
      <c r="F390" s="993"/>
      <c r="G390" s="993"/>
      <c r="H390" s="993"/>
      <c r="I390" s="993"/>
    </row>
    <row r="391" spans="4:9" x14ac:dyDescent="0.55000000000000004">
      <c r="D391" s="993"/>
      <c r="E391" s="993"/>
      <c r="F391" s="993"/>
      <c r="G391" s="993"/>
      <c r="H391" s="993"/>
      <c r="I391" s="993"/>
    </row>
    <row r="392" spans="4:9" x14ac:dyDescent="0.55000000000000004">
      <c r="D392" s="993"/>
      <c r="E392" s="993"/>
      <c r="F392" s="993"/>
      <c r="G392" s="993"/>
      <c r="H392" s="993"/>
      <c r="I392" s="993"/>
    </row>
    <row r="393" spans="4:9" x14ac:dyDescent="0.55000000000000004">
      <c r="D393" s="993"/>
      <c r="E393" s="993"/>
      <c r="F393" s="993"/>
      <c r="G393" s="993"/>
      <c r="H393" s="993"/>
      <c r="I393" s="993"/>
    </row>
    <row r="394" spans="4:9" x14ac:dyDescent="0.55000000000000004">
      <c r="D394" s="993"/>
      <c r="E394" s="993"/>
      <c r="F394" s="993"/>
      <c r="G394" s="993"/>
      <c r="H394" s="993"/>
      <c r="I394" s="993"/>
    </row>
    <row r="395" spans="4:9" x14ac:dyDescent="0.55000000000000004">
      <c r="D395" s="993"/>
      <c r="E395" s="993"/>
      <c r="F395" s="993"/>
      <c r="G395" s="993"/>
      <c r="H395" s="993"/>
      <c r="I395" s="993"/>
    </row>
    <row r="396" spans="4:9" x14ac:dyDescent="0.55000000000000004">
      <c r="D396" s="993"/>
      <c r="E396" s="993"/>
      <c r="F396" s="993"/>
      <c r="G396" s="993"/>
      <c r="H396" s="993"/>
      <c r="I396" s="993"/>
    </row>
    <row r="397" spans="4:9" x14ac:dyDescent="0.55000000000000004">
      <c r="D397" s="993"/>
      <c r="E397" s="993"/>
      <c r="F397" s="993"/>
      <c r="G397" s="993"/>
      <c r="H397" s="993"/>
      <c r="I397" s="993"/>
    </row>
    <row r="398" spans="4:9" x14ac:dyDescent="0.55000000000000004">
      <c r="D398" s="993"/>
      <c r="E398" s="993"/>
      <c r="F398" s="993"/>
      <c r="G398" s="993"/>
      <c r="H398" s="993"/>
      <c r="I398" s="993"/>
    </row>
    <row r="399" spans="4:9" x14ac:dyDescent="0.55000000000000004">
      <c r="D399" s="993"/>
      <c r="E399" s="993"/>
      <c r="F399" s="993"/>
      <c r="G399" s="993"/>
      <c r="H399" s="993"/>
      <c r="I399" s="993"/>
    </row>
    <row r="400" spans="4:9" x14ac:dyDescent="0.55000000000000004">
      <c r="D400" s="993"/>
      <c r="E400" s="993"/>
      <c r="F400" s="993"/>
      <c r="G400" s="993"/>
      <c r="H400" s="993"/>
      <c r="I400" s="993"/>
    </row>
    <row r="401" spans="4:9" x14ac:dyDescent="0.55000000000000004">
      <c r="D401" s="993"/>
      <c r="E401" s="993"/>
      <c r="F401" s="993"/>
      <c r="G401" s="993"/>
      <c r="H401" s="993"/>
      <c r="I401" s="993"/>
    </row>
    <row r="402" spans="4:9" x14ac:dyDescent="0.55000000000000004">
      <c r="D402" s="993"/>
      <c r="E402" s="993"/>
      <c r="F402" s="993"/>
      <c r="G402" s="993"/>
      <c r="H402" s="993"/>
      <c r="I402" s="993"/>
    </row>
    <row r="403" spans="4:9" x14ac:dyDescent="0.55000000000000004">
      <c r="D403" s="993"/>
      <c r="E403" s="993"/>
      <c r="F403" s="993"/>
      <c r="G403" s="993"/>
      <c r="H403" s="993"/>
      <c r="I403" s="993"/>
    </row>
    <row r="404" spans="4:9" x14ac:dyDescent="0.55000000000000004">
      <c r="D404" s="993"/>
      <c r="E404" s="993"/>
      <c r="F404" s="993"/>
      <c r="G404" s="993"/>
      <c r="H404" s="993"/>
      <c r="I404" s="993"/>
    </row>
    <row r="405" spans="4:9" x14ac:dyDescent="0.55000000000000004">
      <c r="D405" s="993"/>
      <c r="E405" s="993"/>
      <c r="F405" s="993"/>
      <c r="G405" s="993"/>
      <c r="H405" s="993"/>
      <c r="I405" s="993"/>
    </row>
    <row r="406" spans="4:9" x14ac:dyDescent="0.55000000000000004">
      <c r="D406" s="993"/>
      <c r="E406" s="993"/>
      <c r="F406" s="993"/>
      <c r="G406" s="993"/>
      <c r="H406" s="993"/>
      <c r="I406" s="993"/>
    </row>
    <row r="407" spans="4:9" x14ac:dyDescent="0.55000000000000004">
      <c r="D407" s="993"/>
      <c r="E407" s="993"/>
      <c r="F407" s="993"/>
      <c r="G407" s="993"/>
      <c r="H407" s="993"/>
      <c r="I407" s="993"/>
    </row>
    <row r="408" spans="4:9" x14ac:dyDescent="0.55000000000000004">
      <c r="D408" s="993"/>
      <c r="E408" s="993"/>
      <c r="F408" s="993"/>
      <c r="G408" s="993"/>
      <c r="H408" s="993"/>
      <c r="I408" s="993"/>
    </row>
    <row r="409" spans="4:9" x14ac:dyDescent="0.55000000000000004">
      <c r="D409" s="993"/>
      <c r="E409" s="993"/>
      <c r="F409" s="993"/>
      <c r="G409" s="993"/>
      <c r="H409" s="993"/>
      <c r="I409" s="993"/>
    </row>
    <row r="410" spans="4:9" x14ac:dyDescent="0.55000000000000004">
      <c r="D410" s="993"/>
      <c r="E410" s="993"/>
      <c r="F410" s="993"/>
      <c r="G410" s="993"/>
      <c r="H410" s="993"/>
      <c r="I410" s="993"/>
    </row>
    <row r="411" spans="4:9" x14ac:dyDescent="0.55000000000000004">
      <c r="D411" s="993"/>
      <c r="E411" s="993"/>
      <c r="F411" s="993"/>
      <c r="G411" s="993"/>
      <c r="H411" s="993"/>
      <c r="I411" s="993"/>
    </row>
    <row r="412" spans="4:9" x14ac:dyDescent="0.55000000000000004">
      <c r="D412" s="993"/>
      <c r="E412" s="993"/>
      <c r="F412" s="993"/>
      <c r="G412" s="993"/>
      <c r="H412" s="993"/>
      <c r="I412" s="993"/>
    </row>
    <row r="413" spans="4:9" x14ac:dyDescent="0.55000000000000004">
      <c r="D413" s="993"/>
      <c r="E413" s="993"/>
      <c r="F413" s="993"/>
      <c r="G413" s="993"/>
      <c r="H413" s="993"/>
      <c r="I413" s="993"/>
    </row>
    <row r="414" spans="4:9" x14ac:dyDescent="0.55000000000000004">
      <c r="D414" s="993"/>
      <c r="E414" s="993"/>
      <c r="F414" s="993"/>
      <c r="G414" s="993"/>
      <c r="H414" s="993"/>
      <c r="I414" s="993"/>
    </row>
    <row r="415" spans="4:9" x14ac:dyDescent="0.55000000000000004">
      <c r="D415" s="993"/>
      <c r="E415" s="993"/>
      <c r="F415" s="993"/>
      <c r="G415" s="993"/>
      <c r="H415" s="993"/>
      <c r="I415" s="993"/>
    </row>
    <row r="416" spans="4:9" x14ac:dyDescent="0.55000000000000004">
      <c r="D416" s="993"/>
      <c r="E416" s="993"/>
      <c r="F416" s="993"/>
      <c r="G416" s="993"/>
      <c r="H416" s="993"/>
      <c r="I416" s="993"/>
    </row>
    <row r="417" spans="4:9" x14ac:dyDescent="0.55000000000000004">
      <c r="D417" s="993"/>
      <c r="E417" s="993"/>
      <c r="F417" s="993"/>
      <c r="G417" s="993"/>
      <c r="H417" s="993"/>
      <c r="I417" s="993"/>
    </row>
    <row r="418" spans="4:9" x14ac:dyDescent="0.55000000000000004">
      <c r="D418" s="993"/>
      <c r="E418" s="993"/>
      <c r="F418" s="993"/>
      <c r="G418" s="993"/>
      <c r="H418" s="993"/>
      <c r="I418" s="993"/>
    </row>
    <row r="419" spans="4:9" x14ac:dyDescent="0.55000000000000004">
      <c r="D419" s="993"/>
      <c r="E419" s="993"/>
      <c r="F419" s="993"/>
      <c r="G419" s="993"/>
      <c r="H419" s="993"/>
      <c r="I419" s="993"/>
    </row>
    <row r="420" spans="4:9" x14ac:dyDescent="0.55000000000000004">
      <c r="D420" s="993"/>
      <c r="E420" s="993"/>
      <c r="F420" s="993"/>
      <c r="G420" s="993"/>
      <c r="H420" s="993"/>
      <c r="I420" s="993"/>
    </row>
    <row r="421" spans="4:9" x14ac:dyDescent="0.55000000000000004">
      <c r="D421" s="993"/>
      <c r="E421" s="993"/>
      <c r="F421" s="993"/>
      <c r="G421" s="993"/>
      <c r="H421" s="993"/>
      <c r="I421" s="993"/>
    </row>
    <row r="422" spans="4:9" x14ac:dyDescent="0.55000000000000004">
      <c r="D422" s="993"/>
      <c r="E422" s="993"/>
      <c r="F422" s="993"/>
      <c r="G422" s="993"/>
      <c r="H422" s="993"/>
      <c r="I422" s="993"/>
    </row>
    <row r="423" spans="4:9" x14ac:dyDescent="0.55000000000000004">
      <c r="D423" s="993"/>
      <c r="E423" s="993"/>
      <c r="F423" s="993"/>
      <c r="G423" s="993"/>
      <c r="H423" s="993"/>
      <c r="I423" s="993"/>
    </row>
    <row r="424" spans="4:9" x14ac:dyDescent="0.55000000000000004">
      <c r="D424" s="993"/>
      <c r="E424" s="993"/>
      <c r="F424" s="993"/>
      <c r="G424" s="993"/>
      <c r="H424" s="993"/>
      <c r="I424" s="993"/>
    </row>
    <row r="425" spans="4:9" x14ac:dyDescent="0.55000000000000004">
      <c r="D425" s="993"/>
      <c r="E425" s="993"/>
      <c r="F425" s="993"/>
      <c r="G425" s="993"/>
      <c r="H425" s="993"/>
      <c r="I425" s="993"/>
    </row>
    <row r="426" spans="4:9" x14ac:dyDescent="0.55000000000000004">
      <c r="D426" s="993"/>
      <c r="E426" s="993"/>
      <c r="F426" s="993"/>
      <c r="G426" s="993"/>
      <c r="H426" s="993"/>
      <c r="I426" s="993"/>
    </row>
    <row r="427" spans="4:9" x14ac:dyDescent="0.55000000000000004">
      <c r="D427" s="993"/>
      <c r="E427" s="993"/>
      <c r="F427" s="993"/>
      <c r="G427" s="993"/>
      <c r="H427" s="993"/>
      <c r="I427" s="993"/>
    </row>
    <row r="428" spans="4:9" x14ac:dyDescent="0.55000000000000004">
      <c r="D428" s="993"/>
      <c r="E428" s="993"/>
      <c r="F428" s="993"/>
      <c r="G428" s="993"/>
      <c r="H428" s="993"/>
      <c r="I428" s="993"/>
    </row>
    <row r="429" spans="4:9" x14ac:dyDescent="0.55000000000000004">
      <c r="D429" s="993"/>
      <c r="E429" s="993"/>
      <c r="F429" s="993"/>
      <c r="G429" s="993"/>
      <c r="H429" s="993"/>
      <c r="I429" s="993"/>
    </row>
    <row r="430" spans="4:9" x14ac:dyDescent="0.55000000000000004">
      <c r="D430" s="993"/>
      <c r="E430" s="993"/>
      <c r="F430" s="993"/>
      <c r="G430" s="993"/>
      <c r="H430" s="993"/>
      <c r="I430" s="993"/>
    </row>
    <row r="431" spans="4:9" x14ac:dyDescent="0.55000000000000004">
      <c r="D431" s="993"/>
      <c r="E431" s="993"/>
      <c r="F431" s="993"/>
      <c r="G431" s="993"/>
      <c r="H431" s="993"/>
      <c r="I431" s="993"/>
    </row>
    <row r="432" spans="4:9" x14ac:dyDescent="0.55000000000000004">
      <c r="D432" s="993"/>
      <c r="E432" s="993"/>
      <c r="F432" s="993"/>
      <c r="G432" s="993"/>
      <c r="H432" s="993"/>
      <c r="I432" s="993"/>
    </row>
    <row r="433" spans="4:9" x14ac:dyDescent="0.55000000000000004">
      <c r="D433" s="993"/>
      <c r="E433" s="993"/>
      <c r="F433" s="993"/>
      <c r="G433" s="993"/>
      <c r="H433" s="993"/>
      <c r="I433" s="993"/>
    </row>
    <row r="434" spans="4:9" x14ac:dyDescent="0.55000000000000004">
      <c r="D434" s="993"/>
      <c r="E434" s="993"/>
      <c r="F434" s="993"/>
      <c r="G434" s="993"/>
      <c r="H434" s="993"/>
      <c r="I434" s="993"/>
    </row>
    <row r="435" spans="4:9" x14ac:dyDescent="0.55000000000000004">
      <c r="D435" s="993"/>
      <c r="E435" s="993"/>
      <c r="F435" s="993"/>
      <c r="G435" s="993"/>
      <c r="H435" s="993"/>
      <c r="I435" s="993"/>
    </row>
    <row r="436" spans="4:9" x14ac:dyDescent="0.55000000000000004">
      <c r="D436" s="993"/>
      <c r="E436" s="993"/>
      <c r="F436" s="993"/>
      <c r="G436" s="993"/>
      <c r="H436" s="993"/>
      <c r="I436" s="993"/>
    </row>
    <row r="437" spans="4:9" x14ac:dyDescent="0.55000000000000004">
      <c r="D437" s="993"/>
      <c r="E437" s="993"/>
      <c r="F437" s="993"/>
      <c r="G437" s="993"/>
      <c r="H437" s="993"/>
      <c r="I437" s="993"/>
    </row>
    <row r="438" spans="4:9" x14ac:dyDescent="0.55000000000000004">
      <c r="D438" s="993"/>
      <c r="E438" s="993"/>
      <c r="F438" s="993"/>
      <c r="G438" s="993"/>
      <c r="H438" s="993"/>
      <c r="I438" s="993"/>
    </row>
    <row r="439" spans="4:9" x14ac:dyDescent="0.55000000000000004">
      <c r="D439" s="993"/>
      <c r="E439" s="993"/>
      <c r="F439" s="993"/>
      <c r="G439" s="993"/>
      <c r="H439" s="993"/>
      <c r="I439" s="993"/>
    </row>
    <row r="440" spans="4:9" x14ac:dyDescent="0.55000000000000004">
      <c r="D440" s="993"/>
      <c r="E440" s="993"/>
      <c r="F440" s="993"/>
      <c r="G440" s="993"/>
      <c r="H440" s="993"/>
      <c r="I440" s="993"/>
    </row>
    <row r="441" spans="4:9" x14ac:dyDescent="0.55000000000000004">
      <c r="D441" s="993"/>
      <c r="E441" s="993"/>
      <c r="F441" s="993"/>
      <c r="G441" s="993"/>
      <c r="H441" s="993"/>
      <c r="I441" s="993"/>
    </row>
    <row r="442" spans="4:9" x14ac:dyDescent="0.55000000000000004">
      <c r="D442" s="993"/>
      <c r="E442" s="993"/>
      <c r="F442" s="993"/>
      <c r="G442" s="993"/>
      <c r="H442" s="993"/>
      <c r="I442" s="993"/>
    </row>
    <row r="443" spans="4:9" x14ac:dyDescent="0.55000000000000004">
      <c r="D443" s="993"/>
      <c r="E443" s="993"/>
      <c r="F443" s="993"/>
      <c r="G443" s="993"/>
      <c r="H443" s="993"/>
      <c r="I443" s="993"/>
    </row>
    <row r="444" spans="4:9" x14ac:dyDescent="0.55000000000000004">
      <c r="D444" s="993"/>
      <c r="E444" s="993"/>
      <c r="F444" s="993"/>
      <c r="G444" s="993"/>
      <c r="H444" s="993"/>
      <c r="I444" s="993"/>
    </row>
    <row r="445" spans="4:9" x14ac:dyDescent="0.55000000000000004">
      <c r="D445" s="993"/>
      <c r="E445" s="993"/>
      <c r="F445" s="993"/>
      <c r="G445" s="993"/>
      <c r="H445" s="993"/>
      <c r="I445" s="993"/>
    </row>
    <row r="446" spans="4:9" x14ac:dyDescent="0.55000000000000004">
      <c r="D446" s="993"/>
      <c r="E446" s="993"/>
      <c r="F446" s="993"/>
      <c r="G446" s="993"/>
      <c r="H446" s="993"/>
      <c r="I446" s="993"/>
    </row>
    <row r="447" spans="4:9" x14ac:dyDescent="0.55000000000000004">
      <c r="D447" s="993"/>
      <c r="E447" s="993"/>
      <c r="F447" s="993"/>
      <c r="G447" s="993"/>
      <c r="H447" s="993"/>
      <c r="I447" s="993"/>
    </row>
    <row r="448" spans="4:9" x14ac:dyDescent="0.55000000000000004">
      <c r="D448" s="993"/>
      <c r="E448" s="993"/>
      <c r="F448" s="993"/>
      <c r="G448" s="993"/>
      <c r="H448" s="993"/>
      <c r="I448" s="993"/>
    </row>
    <row r="449" spans="4:9" x14ac:dyDescent="0.55000000000000004">
      <c r="D449" s="993"/>
      <c r="E449" s="993"/>
      <c r="F449" s="993"/>
      <c r="G449" s="993"/>
      <c r="H449" s="993"/>
      <c r="I449" s="993"/>
    </row>
    <row r="450" spans="4:9" x14ac:dyDescent="0.55000000000000004">
      <c r="D450" s="993"/>
      <c r="E450" s="993"/>
      <c r="F450" s="993"/>
      <c r="G450" s="993"/>
      <c r="H450" s="993"/>
      <c r="I450" s="993"/>
    </row>
    <row r="451" spans="4:9" x14ac:dyDescent="0.55000000000000004">
      <c r="D451" s="993"/>
      <c r="E451" s="993"/>
      <c r="F451" s="993"/>
      <c r="G451" s="993"/>
      <c r="H451" s="993"/>
      <c r="I451" s="993"/>
    </row>
    <row r="452" spans="4:9" x14ac:dyDescent="0.55000000000000004">
      <c r="D452" s="993"/>
      <c r="E452" s="993"/>
      <c r="F452" s="993"/>
      <c r="G452" s="993"/>
      <c r="H452" s="993"/>
      <c r="I452" s="993"/>
    </row>
    <row r="453" spans="4:9" x14ac:dyDescent="0.55000000000000004">
      <c r="D453" s="993"/>
      <c r="E453" s="993"/>
      <c r="F453" s="993"/>
      <c r="G453" s="993"/>
      <c r="H453" s="993"/>
      <c r="I453" s="993"/>
    </row>
    <row r="454" spans="4:9" x14ac:dyDescent="0.55000000000000004">
      <c r="D454" s="993"/>
      <c r="E454" s="993"/>
      <c r="F454" s="993"/>
      <c r="G454" s="993"/>
      <c r="H454" s="993"/>
      <c r="I454" s="993"/>
    </row>
    <row r="455" spans="4:9" x14ac:dyDescent="0.55000000000000004">
      <c r="D455" s="993"/>
      <c r="E455" s="993"/>
      <c r="F455" s="993"/>
      <c r="G455" s="993"/>
      <c r="H455" s="993"/>
      <c r="I455" s="993"/>
    </row>
    <row r="456" spans="4:9" x14ac:dyDescent="0.55000000000000004">
      <c r="D456" s="993"/>
      <c r="E456" s="993"/>
      <c r="F456" s="993"/>
      <c r="G456" s="993"/>
      <c r="H456" s="993"/>
      <c r="I456" s="993"/>
    </row>
    <row r="457" spans="4:9" x14ac:dyDescent="0.55000000000000004">
      <c r="D457" s="993"/>
      <c r="E457" s="993"/>
      <c r="F457" s="993"/>
      <c r="G457" s="993"/>
      <c r="H457" s="993"/>
      <c r="I457" s="993"/>
    </row>
    <row r="458" spans="4:9" x14ac:dyDescent="0.55000000000000004">
      <c r="D458" s="993"/>
      <c r="E458" s="993"/>
      <c r="F458" s="993"/>
      <c r="G458" s="993"/>
      <c r="H458" s="993"/>
      <c r="I458" s="993"/>
    </row>
    <row r="459" spans="4:9" x14ac:dyDescent="0.55000000000000004">
      <c r="D459" s="993"/>
      <c r="E459" s="993"/>
      <c r="F459" s="993"/>
      <c r="G459" s="993"/>
      <c r="H459" s="993"/>
      <c r="I459" s="993"/>
    </row>
    <row r="460" spans="4:9" x14ac:dyDescent="0.55000000000000004">
      <c r="D460" s="993"/>
      <c r="E460" s="993"/>
      <c r="F460" s="993"/>
      <c r="G460" s="993"/>
      <c r="H460" s="993"/>
      <c r="I460" s="993"/>
    </row>
    <row r="461" spans="4:9" x14ac:dyDescent="0.55000000000000004">
      <c r="D461" s="993"/>
      <c r="E461" s="993"/>
      <c r="F461" s="993"/>
      <c r="G461" s="993"/>
      <c r="H461" s="993"/>
      <c r="I461" s="993"/>
    </row>
    <row r="462" spans="4:9" x14ac:dyDescent="0.55000000000000004">
      <c r="D462" s="993"/>
      <c r="E462" s="993"/>
      <c r="F462" s="993"/>
      <c r="G462" s="993"/>
      <c r="H462" s="993"/>
      <c r="I462" s="993"/>
    </row>
    <row r="463" spans="4:9" x14ac:dyDescent="0.55000000000000004">
      <c r="D463" s="993"/>
      <c r="E463" s="993"/>
      <c r="F463" s="993"/>
      <c r="G463" s="993"/>
      <c r="H463" s="993"/>
      <c r="I463" s="993"/>
    </row>
    <row r="464" spans="4:9" x14ac:dyDescent="0.55000000000000004">
      <c r="D464" s="993"/>
      <c r="E464" s="993"/>
      <c r="F464" s="993"/>
      <c r="G464" s="993"/>
      <c r="H464" s="993"/>
      <c r="I464" s="993"/>
    </row>
    <row r="465" spans="4:9" x14ac:dyDescent="0.55000000000000004">
      <c r="D465" s="993"/>
      <c r="E465" s="993"/>
      <c r="F465" s="993"/>
      <c r="G465" s="993"/>
      <c r="H465" s="993"/>
      <c r="I465" s="993"/>
    </row>
    <row r="466" spans="4:9" x14ac:dyDescent="0.55000000000000004">
      <c r="D466" s="993"/>
      <c r="E466" s="993"/>
      <c r="F466" s="993"/>
      <c r="G466" s="993"/>
      <c r="H466" s="993"/>
      <c r="I466" s="993"/>
    </row>
    <row r="467" spans="4:9" x14ac:dyDescent="0.55000000000000004">
      <c r="D467" s="993"/>
      <c r="E467" s="993"/>
      <c r="F467" s="993"/>
      <c r="G467" s="993"/>
      <c r="H467" s="993"/>
      <c r="I467" s="993"/>
    </row>
    <row r="468" spans="4:9" x14ac:dyDescent="0.55000000000000004">
      <c r="D468" s="993"/>
      <c r="E468" s="993"/>
      <c r="F468" s="993"/>
      <c r="G468" s="993"/>
      <c r="H468" s="993"/>
      <c r="I468" s="993"/>
    </row>
    <row r="469" spans="4:9" x14ac:dyDescent="0.55000000000000004">
      <c r="D469" s="993"/>
      <c r="E469" s="993"/>
      <c r="F469" s="993"/>
      <c r="G469" s="993"/>
      <c r="H469" s="993"/>
      <c r="I469" s="993"/>
    </row>
    <row r="470" spans="4:9" x14ac:dyDescent="0.55000000000000004">
      <c r="D470" s="993"/>
      <c r="E470" s="993"/>
      <c r="F470" s="993"/>
      <c r="G470" s="993"/>
      <c r="H470" s="993"/>
      <c r="I470" s="993"/>
    </row>
    <row r="471" spans="4:9" x14ac:dyDescent="0.55000000000000004">
      <c r="D471" s="993"/>
      <c r="E471" s="993"/>
      <c r="F471" s="993"/>
      <c r="G471" s="993"/>
      <c r="H471" s="993"/>
      <c r="I471" s="993"/>
    </row>
    <row r="472" spans="4:9" x14ac:dyDescent="0.55000000000000004">
      <c r="D472" s="993"/>
      <c r="E472" s="993"/>
      <c r="F472" s="993"/>
      <c r="G472" s="993"/>
      <c r="H472" s="993"/>
      <c r="I472" s="993"/>
    </row>
    <row r="473" spans="4:9" x14ac:dyDescent="0.55000000000000004">
      <c r="D473" s="993"/>
      <c r="E473" s="993"/>
      <c r="F473" s="993"/>
      <c r="G473" s="993"/>
      <c r="H473" s="993"/>
      <c r="I473" s="993"/>
    </row>
    <row r="474" spans="4:9" x14ac:dyDescent="0.55000000000000004">
      <c r="D474" s="993"/>
      <c r="E474" s="993"/>
      <c r="F474" s="993"/>
      <c r="G474" s="993"/>
      <c r="H474" s="993"/>
      <c r="I474" s="993"/>
    </row>
    <row r="475" spans="4:9" x14ac:dyDescent="0.55000000000000004">
      <c r="D475" s="993"/>
      <c r="E475" s="993"/>
      <c r="F475" s="993"/>
      <c r="G475" s="993"/>
      <c r="H475" s="993"/>
      <c r="I475" s="993"/>
    </row>
    <row r="476" spans="4:9" x14ac:dyDescent="0.55000000000000004">
      <c r="D476" s="993"/>
      <c r="E476" s="993"/>
      <c r="F476" s="993"/>
      <c r="G476" s="993"/>
      <c r="H476" s="993"/>
      <c r="I476" s="993"/>
    </row>
    <row r="477" spans="4:9" x14ac:dyDescent="0.55000000000000004">
      <c r="D477" s="993"/>
      <c r="E477" s="993"/>
      <c r="F477" s="993"/>
      <c r="G477" s="993"/>
      <c r="H477" s="993"/>
      <c r="I477" s="993"/>
    </row>
    <row r="478" spans="4:9" x14ac:dyDescent="0.55000000000000004">
      <c r="D478" s="993"/>
      <c r="E478" s="993"/>
      <c r="F478" s="993"/>
      <c r="G478" s="993"/>
      <c r="H478" s="993"/>
      <c r="I478" s="993"/>
    </row>
    <row r="479" spans="4:9" x14ac:dyDescent="0.55000000000000004">
      <c r="D479" s="993"/>
      <c r="E479" s="993"/>
      <c r="F479" s="993"/>
      <c r="G479" s="993"/>
      <c r="H479" s="993"/>
      <c r="I479" s="993"/>
    </row>
    <row r="480" spans="4:9" x14ac:dyDescent="0.55000000000000004">
      <c r="D480" s="993"/>
      <c r="E480" s="993"/>
      <c r="F480" s="993"/>
      <c r="G480" s="993"/>
      <c r="H480" s="993"/>
      <c r="I480" s="993"/>
    </row>
    <row r="481" spans="4:9" x14ac:dyDescent="0.55000000000000004">
      <c r="D481" s="993"/>
      <c r="E481" s="993"/>
      <c r="F481" s="993"/>
      <c r="G481" s="993"/>
      <c r="H481" s="993"/>
      <c r="I481" s="993"/>
    </row>
    <row r="482" spans="4:9" x14ac:dyDescent="0.55000000000000004">
      <c r="D482" s="993"/>
      <c r="E482" s="993"/>
      <c r="F482" s="993"/>
      <c r="G482" s="993"/>
      <c r="H482" s="993"/>
      <c r="I482" s="993"/>
    </row>
    <row r="483" spans="4:9" x14ac:dyDescent="0.55000000000000004">
      <c r="D483" s="993"/>
      <c r="E483" s="993"/>
      <c r="F483" s="993"/>
      <c r="G483" s="993"/>
      <c r="H483" s="993"/>
      <c r="I483" s="993"/>
    </row>
    <row r="484" spans="4:9" x14ac:dyDescent="0.55000000000000004">
      <c r="D484" s="993"/>
      <c r="E484" s="993"/>
      <c r="F484" s="993"/>
      <c r="G484" s="993"/>
      <c r="H484" s="993"/>
      <c r="I484" s="993"/>
    </row>
    <row r="485" spans="4:9" x14ac:dyDescent="0.55000000000000004">
      <c r="D485" s="993"/>
      <c r="E485" s="993"/>
      <c r="F485" s="993"/>
      <c r="G485" s="993"/>
      <c r="H485" s="993"/>
      <c r="I485" s="993"/>
    </row>
    <row r="486" spans="4:9" x14ac:dyDescent="0.55000000000000004">
      <c r="D486" s="993"/>
      <c r="E486" s="993"/>
      <c r="F486" s="993"/>
      <c r="G486" s="993"/>
      <c r="H486" s="993"/>
      <c r="I486" s="993"/>
    </row>
    <row r="487" spans="4:9" x14ac:dyDescent="0.55000000000000004">
      <c r="D487" s="993"/>
      <c r="E487" s="993"/>
      <c r="F487" s="993"/>
      <c r="G487" s="993"/>
      <c r="H487" s="993"/>
      <c r="I487" s="993"/>
    </row>
    <row r="488" spans="4:9" x14ac:dyDescent="0.55000000000000004">
      <c r="D488" s="993"/>
      <c r="E488" s="993"/>
      <c r="F488" s="993"/>
      <c r="G488" s="993"/>
      <c r="H488" s="993"/>
      <c r="I488" s="993"/>
    </row>
    <row r="489" spans="4:9" x14ac:dyDescent="0.55000000000000004">
      <c r="D489" s="993"/>
      <c r="E489" s="993"/>
      <c r="F489" s="993"/>
      <c r="G489" s="993"/>
      <c r="H489" s="993"/>
      <c r="I489" s="993"/>
    </row>
    <row r="490" spans="4:9" x14ac:dyDescent="0.55000000000000004">
      <c r="D490" s="993"/>
      <c r="E490" s="993"/>
      <c r="F490" s="993"/>
      <c r="G490" s="993"/>
      <c r="H490" s="993"/>
      <c r="I490" s="993"/>
    </row>
    <row r="491" spans="4:9" x14ac:dyDescent="0.55000000000000004">
      <c r="D491" s="993"/>
      <c r="E491" s="993"/>
      <c r="F491" s="993"/>
      <c r="G491" s="993"/>
      <c r="H491" s="993"/>
      <c r="I491" s="993"/>
    </row>
    <row r="492" spans="4:9" x14ac:dyDescent="0.55000000000000004">
      <c r="D492" s="993"/>
      <c r="E492" s="993"/>
      <c r="F492" s="993"/>
      <c r="G492" s="993"/>
      <c r="H492" s="993"/>
      <c r="I492" s="993"/>
    </row>
    <row r="493" spans="4:9" x14ac:dyDescent="0.55000000000000004">
      <c r="D493" s="993"/>
      <c r="E493" s="993"/>
      <c r="F493" s="993"/>
      <c r="G493" s="993"/>
      <c r="H493" s="993"/>
      <c r="I493" s="993"/>
    </row>
    <row r="494" spans="4:9" x14ac:dyDescent="0.55000000000000004">
      <c r="D494" s="993"/>
      <c r="E494" s="993"/>
      <c r="F494" s="993"/>
      <c r="G494" s="993"/>
      <c r="H494" s="993"/>
      <c r="I494" s="993"/>
    </row>
    <row r="495" spans="4:9" x14ac:dyDescent="0.55000000000000004">
      <c r="D495" s="993"/>
      <c r="E495" s="993"/>
      <c r="F495" s="993"/>
      <c r="G495" s="993"/>
      <c r="H495" s="993"/>
      <c r="I495" s="993"/>
    </row>
    <row r="496" spans="4:9" x14ac:dyDescent="0.55000000000000004">
      <c r="D496" s="993"/>
      <c r="E496" s="993"/>
      <c r="F496" s="993"/>
      <c r="G496" s="993"/>
      <c r="H496" s="993"/>
      <c r="I496" s="993"/>
    </row>
    <row r="497" spans="4:9" x14ac:dyDescent="0.55000000000000004">
      <c r="D497" s="993"/>
      <c r="E497" s="993"/>
      <c r="F497" s="993"/>
      <c r="G497" s="993"/>
      <c r="H497" s="993"/>
      <c r="I497" s="993"/>
    </row>
    <row r="498" spans="4:9" x14ac:dyDescent="0.55000000000000004">
      <c r="D498" s="993"/>
      <c r="E498" s="993"/>
      <c r="F498" s="993"/>
      <c r="G498" s="993"/>
      <c r="H498" s="993"/>
      <c r="I498" s="993"/>
    </row>
    <row r="499" spans="4:9" x14ac:dyDescent="0.55000000000000004">
      <c r="D499" s="993"/>
      <c r="E499" s="993"/>
      <c r="F499" s="993"/>
      <c r="G499" s="993"/>
      <c r="H499" s="993"/>
      <c r="I499" s="993"/>
    </row>
    <row r="500" spans="4:9" x14ac:dyDescent="0.55000000000000004">
      <c r="D500" s="993"/>
      <c r="E500" s="993"/>
      <c r="F500" s="993"/>
      <c r="G500" s="993"/>
      <c r="H500" s="993"/>
      <c r="I500" s="993"/>
    </row>
    <row r="501" spans="4:9" x14ac:dyDescent="0.55000000000000004">
      <c r="D501" s="993"/>
      <c r="E501" s="993"/>
      <c r="F501" s="993"/>
      <c r="G501" s="993"/>
      <c r="H501" s="993"/>
      <c r="I501" s="993"/>
    </row>
    <row r="502" spans="4:9" x14ac:dyDescent="0.55000000000000004">
      <c r="D502" s="993"/>
      <c r="E502" s="993"/>
      <c r="F502" s="993"/>
      <c r="G502" s="993"/>
      <c r="H502" s="993"/>
      <c r="I502" s="993"/>
    </row>
    <row r="503" spans="4:9" x14ac:dyDescent="0.55000000000000004">
      <c r="D503" s="993"/>
      <c r="E503" s="993"/>
      <c r="F503" s="993"/>
      <c r="G503" s="993"/>
      <c r="H503" s="993"/>
      <c r="I503" s="993"/>
    </row>
    <row r="504" spans="4:9" x14ac:dyDescent="0.55000000000000004">
      <c r="D504" s="993"/>
      <c r="E504" s="993"/>
      <c r="F504" s="993"/>
      <c r="G504" s="993"/>
      <c r="H504" s="993"/>
      <c r="I504" s="993"/>
    </row>
    <row r="505" spans="4:9" x14ac:dyDescent="0.55000000000000004">
      <c r="D505" s="993"/>
      <c r="E505" s="993"/>
      <c r="F505" s="993"/>
      <c r="G505" s="993"/>
      <c r="H505" s="993"/>
      <c r="I505" s="993"/>
    </row>
  </sheetData>
  <mergeCells count="22">
    <mergeCell ref="Y64:Z64"/>
    <mergeCell ref="F65:I65"/>
    <mergeCell ref="Y66:AC66"/>
    <mergeCell ref="A1:AG1"/>
    <mergeCell ref="E6:E7"/>
    <mergeCell ref="K6:K7"/>
    <mergeCell ref="L6:L7"/>
    <mergeCell ref="K5:Q5"/>
    <mergeCell ref="R5:X5"/>
    <mergeCell ref="Y5:AE5"/>
    <mergeCell ref="Z6:Z7"/>
    <mergeCell ref="A2:AG2"/>
    <mergeCell ref="A3:AG3"/>
    <mergeCell ref="A4:AG4"/>
    <mergeCell ref="A5:A8"/>
    <mergeCell ref="B5:B8"/>
    <mergeCell ref="D5:J5"/>
    <mergeCell ref="AG5:AG8"/>
    <mergeCell ref="D6:D7"/>
    <mergeCell ref="R6:R7"/>
    <mergeCell ref="S6:S7"/>
    <mergeCell ref="Y6:Y7"/>
  </mergeCells>
  <pageMargins left="0" right="0" top="0.74803149606299213" bottom="0.74803149606299213" header="0.31496062992125984" footer="0.3149606299212598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1FD6-8421-4ACD-85A0-6BE5757161F3}">
  <dimension ref="A1:I546"/>
  <sheetViews>
    <sheetView tabSelected="1" zoomScale="75" zoomScaleNormal="75" workbookViewId="0">
      <selection activeCell="A105" sqref="A105:XFD106"/>
    </sheetView>
  </sheetViews>
  <sheetFormatPr defaultRowHeight="13.8" x14ac:dyDescent="0.25"/>
  <cols>
    <col min="1" max="1" width="4.09765625" customWidth="1"/>
    <col min="2" max="2" width="24.796875" customWidth="1"/>
    <col min="3" max="3" width="16.59765625" customWidth="1"/>
    <col min="4" max="4" width="12.59765625" customWidth="1"/>
    <col min="5" max="5" width="10.5" customWidth="1"/>
    <col min="7" max="7" width="12" customWidth="1"/>
    <col min="8" max="8" width="12.3984375" customWidth="1"/>
    <col min="9" max="9" width="11.796875" customWidth="1"/>
  </cols>
  <sheetData>
    <row r="1" spans="1:9" ht="21" x14ac:dyDescent="0.6">
      <c r="A1" s="1087" t="s">
        <v>279</v>
      </c>
      <c r="B1" s="1087"/>
      <c r="C1" s="1087"/>
      <c r="D1" s="1087"/>
      <c r="E1" s="1087"/>
      <c r="F1" s="1087"/>
      <c r="G1" s="1087"/>
      <c r="H1" s="1087"/>
      <c r="I1" s="1087"/>
    </row>
    <row r="2" spans="1:9" ht="21" x14ac:dyDescent="0.6">
      <c r="A2" s="1087" t="s">
        <v>231</v>
      </c>
      <c r="B2" s="1087"/>
      <c r="C2" s="1087"/>
      <c r="D2" s="1087"/>
      <c r="E2" s="1087"/>
      <c r="F2" s="1087"/>
      <c r="G2" s="1087"/>
      <c r="H2" s="1087"/>
      <c r="I2" s="1087"/>
    </row>
    <row r="3" spans="1:9" ht="21" x14ac:dyDescent="0.6">
      <c r="A3" s="1087" t="s">
        <v>0</v>
      </c>
      <c r="B3" s="1087"/>
      <c r="C3" s="1087"/>
      <c r="D3" s="1087"/>
      <c r="E3" s="1087"/>
      <c r="F3" s="1087"/>
      <c r="G3" s="1087"/>
      <c r="H3" s="1087"/>
      <c r="I3" s="1087"/>
    </row>
    <row r="4" spans="1:9" ht="21" x14ac:dyDescent="0.55000000000000004">
      <c r="A4" s="345"/>
      <c r="B4" s="1088" t="str">
        <f>+[8]งบประจำและงบกลยุทธ์!A4</f>
        <v>ประจำเดือนสิงหาคม 2569</v>
      </c>
      <c r="C4" s="1088"/>
      <c r="D4" s="1088"/>
      <c r="E4" s="1088"/>
      <c r="F4" s="1088"/>
      <c r="G4" s="1088"/>
      <c r="H4" s="1088"/>
      <c r="I4" s="439" t="s">
        <v>109</v>
      </c>
    </row>
    <row r="5" spans="1:9" ht="42" x14ac:dyDescent="0.25">
      <c r="A5" s="84" t="s">
        <v>22</v>
      </c>
      <c r="B5" s="85" t="s">
        <v>23</v>
      </c>
      <c r="C5" s="26" t="s">
        <v>33</v>
      </c>
      <c r="D5" s="25" t="s">
        <v>21</v>
      </c>
      <c r="E5" s="27" t="s">
        <v>3</v>
      </c>
      <c r="F5" s="28" t="s">
        <v>262</v>
      </c>
      <c r="G5" s="27" t="s">
        <v>24</v>
      </c>
      <c r="H5" s="27" t="s">
        <v>5</v>
      </c>
      <c r="I5" s="29" t="s">
        <v>6</v>
      </c>
    </row>
    <row r="6" spans="1:9" ht="24" customHeight="1" x14ac:dyDescent="0.25">
      <c r="A6" s="502" t="str">
        <f>+[8]ระบบการควบคุมฯ!A7</f>
        <v>ก</v>
      </c>
      <c r="B6" s="503" t="str">
        <f>+[8]ระบบการควบคุมฯ!B7</f>
        <v xml:space="preserve">แผนงานบุคลากรภาครัฐ </v>
      </c>
      <c r="C6" s="504" t="str">
        <f>+[8]ระบบการควบคุมฯ!C7 [8]ระบบการควบคุมฯ!C7</f>
        <v>20004 1400 0800</v>
      </c>
      <c r="D6" s="505">
        <f>+D7</f>
        <v>9567000</v>
      </c>
      <c r="E6" s="505">
        <f t="shared" ref="E6:H7" si="0">+E7</f>
        <v>0</v>
      </c>
      <c r="F6" s="505">
        <f t="shared" si="0"/>
        <v>0</v>
      </c>
      <c r="G6" s="505">
        <f t="shared" si="0"/>
        <v>9333860</v>
      </c>
      <c r="H6" s="505">
        <f t="shared" si="0"/>
        <v>233140.00000000047</v>
      </c>
      <c r="I6" s="506"/>
    </row>
    <row r="7" spans="1:9" ht="23.4" customHeight="1" x14ac:dyDescent="0.25">
      <c r="A7" s="440">
        <f>+[8]ระบบการควบคุมฯ!A8</f>
        <v>1</v>
      </c>
      <c r="B7" s="88" t="str">
        <f>+[8]ระบบการควบคุมฯ!B8</f>
        <v>ผลผลิตรายการค่าใช้จ่ายบุคลากรภาครัฐ ยกระดับคุณภาพการศึกษาและการเรียนรู้ตลอดชีวิต</v>
      </c>
      <c r="C7" s="88" t="str">
        <f>+[8]ระบบการควบคุมฯ!C8</f>
        <v>20004 1400 0800</v>
      </c>
      <c r="D7" s="89">
        <f>+D8</f>
        <v>9567000</v>
      </c>
      <c r="E7" s="89">
        <f t="shared" si="0"/>
        <v>0</v>
      </c>
      <c r="F7" s="89">
        <f t="shared" si="0"/>
        <v>0</v>
      </c>
      <c r="G7" s="89">
        <f t="shared" si="0"/>
        <v>9333860</v>
      </c>
      <c r="H7" s="89">
        <f t="shared" si="0"/>
        <v>233140.00000000047</v>
      </c>
      <c r="I7" s="90"/>
    </row>
    <row r="8" spans="1:9" ht="23.4" customHeight="1" x14ac:dyDescent="0.25">
      <c r="A8" s="98">
        <f>+[8]ระบบการควบคุมฯ!A10</f>
        <v>1.1000000000000001</v>
      </c>
      <c r="B8" s="30" t="str">
        <f>+[8]ระบบการควบคุมฯ!B10</f>
        <v>กิจกรรมค่าใช้จ่ายบุคลากรภาครัฐของสำนักงานคณะกรรมการการศึกษาขั้นพื้นฐาน</v>
      </c>
      <c r="C8" s="31" t="str">
        <f>+[8]ระบบการควบคุมฯ!C10</f>
        <v>20004 69 79456 00000</v>
      </c>
      <c r="D8" s="99">
        <f>+D9+D12+D19</f>
        <v>9567000</v>
      </c>
      <c r="E8" s="99">
        <f t="shared" ref="E8:H8" si="1">+E9+E12+E19</f>
        <v>0</v>
      </c>
      <c r="F8" s="99">
        <f t="shared" si="1"/>
        <v>0</v>
      </c>
      <c r="G8" s="99">
        <f t="shared" si="1"/>
        <v>9333860</v>
      </c>
      <c r="H8" s="99">
        <f t="shared" si="1"/>
        <v>233140.00000000047</v>
      </c>
      <c r="I8" s="91"/>
    </row>
    <row r="9" spans="1:9" ht="27.6" customHeight="1" x14ac:dyDescent="0.25">
      <c r="A9" s="92"/>
      <c r="B9" s="113" t="str">
        <f>+[8]ระบบการควบคุมฯ!B12</f>
        <v>งบบุคลากร ค่าจ้างชั่วคราว  6911130</v>
      </c>
      <c r="C9" s="32" t="str">
        <f>+[8]ระบบการควบคุมฯ!C12</f>
        <v>20004 14000800 1000000</v>
      </c>
      <c r="D9" s="93">
        <f>+D10+D11</f>
        <v>1491500</v>
      </c>
      <c r="E9" s="93">
        <f t="shared" ref="E9:H9" si="2">+E10+E11</f>
        <v>0</v>
      </c>
      <c r="F9" s="93">
        <f t="shared" si="2"/>
        <v>0</v>
      </c>
      <c r="G9" s="93">
        <f t="shared" si="2"/>
        <v>1344611.06</v>
      </c>
      <c r="H9" s="93">
        <f t="shared" si="2"/>
        <v>146888.93999999994</v>
      </c>
      <c r="I9" s="94"/>
    </row>
    <row r="10" spans="1:9" ht="57.6" customHeight="1" x14ac:dyDescent="0.25">
      <c r="A10" s="95" t="str">
        <f>+[8]ระบบการควบคุมฯ!A16</f>
        <v>1.1.1</v>
      </c>
      <c r="B10" s="35" t="str">
        <f>+[8]ระบบการควบคุมฯ!_Hlk231936231</f>
        <v xml:space="preserve"> ค่าจ้างชั่วคราว จำนวน 26 อัตรา จำนวน 2 เดือน (มิถุนายน - กรกฎาคม 2569) 994,300 บาท</v>
      </c>
      <c r="C10" s="47" t="str">
        <f>+[8]ระบบการควบคุมฯ!C13</f>
        <v>ศธ 04002/ว9361 ลว. 4 มิ.ย. 69 ครั้งที่ 691</v>
      </c>
      <c r="D10" s="96">
        <f>+[8]ระบบการควบคุมฯ!F13</f>
        <v>1491500</v>
      </c>
      <c r="E10" s="96">
        <f>+[8]ระบบการควบคุมฯ!G13+[8]ระบบการควบคุมฯ!H13</f>
        <v>0</v>
      </c>
      <c r="F10" s="96">
        <f>+[8]ระบบการควบคุมฯ!I13+[8]ระบบการควบคุมฯ!J13</f>
        <v>0</v>
      </c>
      <c r="G10" s="96">
        <f>+[8]ระบบการควบคุมฯ!K13+[8]ระบบการควบคุมฯ!L13</f>
        <v>1344611.06</v>
      </c>
      <c r="H10" s="97">
        <f>+D10-E10-F10-G10</f>
        <v>146888.93999999994</v>
      </c>
      <c r="I10" s="37" t="s">
        <v>14</v>
      </c>
    </row>
    <row r="11" spans="1:9" ht="93" hidden="1" customHeight="1" x14ac:dyDescent="0.25">
      <c r="A11" s="95">
        <f>+[8]ระบบการควบคุมฯ!A17</f>
        <v>0</v>
      </c>
      <c r="B11" s="35" t="str">
        <f>+[8]ระบบการควบคุมฯ!_Hlk231936231</f>
        <v xml:space="preserve"> ค่าจ้างชั่วคราว จำนวน 26 อัตรา จำนวน 2 เดือน (มิถุนายน - กรกฎาคม 2569) 994,300 บาท</v>
      </c>
      <c r="C11" s="47" t="str">
        <f>+[8]ระบบการควบคุมฯ!C14</f>
        <v>ศธ 04002/ว13660 ลว. 6 ส.ค. 69 ครั้งที่ 830</v>
      </c>
      <c r="D11" s="96"/>
      <c r="E11" s="96">
        <f>+[8]ระบบการควบคุมฯ!G14+[8]ระบบการควบคุมฯ!H14</f>
        <v>0</v>
      </c>
      <c r="F11" s="96">
        <f>+[8]ระบบการควบคุมฯ!I14+[8]ระบบการควบคุมฯ!J14</f>
        <v>0</v>
      </c>
      <c r="G11" s="96">
        <f>+[8]ระบบการควบคุมฯ!K14+[8]ระบบการควบคุมฯ!L14</f>
        <v>0</v>
      </c>
      <c r="H11" s="97">
        <f>+D11-E11-F11-G11</f>
        <v>0</v>
      </c>
      <c r="I11" s="37" t="s">
        <v>14</v>
      </c>
    </row>
    <row r="12" spans="1:9" ht="74.400000000000006" hidden="1" customHeight="1" x14ac:dyDescent="0.25">
      <c r="A12" s="92"/>
      <c r="B12" s="113" t="str">
        <f>+[8]ระบบการควบคุมฯ!B16</f>
        <v>งบบุคลากร  6911150</v>
      </c>
      <c r="C12" s="32" t="str">
        <f>+[8]ระบบการควบคุมฯ!C16</f>
        <v>20004 14000800 1000000</v>
      </c>
      <c r="D12" s="93">
        <f>SUM(D13:D17)</f>
        <v>6293000</v>
      </c>
      <c r="E12" s="93">
        <f t="shared" ref="E12:H12" si="3">SUM(E13:E17)</f>
        <v>0</v>
      </c>
      <c r="F12" s="93">
        <f t="shared" si="3"/>
        <v>0</v>
      </c>
      <c r="G12" s="93">
        <f t="shared" si="3"/>
        <v>6255577.5199999996</v>
      </c>
      <c r="H12" s="93">
        <f t="shared" si="3"/>
        <v>37422.480000000447</v>
      </c>
      <c r="I12" s="94"/>
    </row>
    <row r="13" spans="1:9" ht="55.8" hidden="1" customHeight="1" x14ac:dyDescent="0.25">
      <c r="A13" s="95" t="str">
        <f>+[8]ระบบการควบคุมฯ!A18</f>
        <v>1.1.1</v>
      </c>
      <c r="B13" s="35" t="str">
        <f>+[8]ระบบการควบคุมฯ!B18</f>
        <v>ค่าตอบแทนพนักงานราชการ 22 อัตรา  5 เดือน(ต.ค.68 - ก.พ 69) 2,895,000 บาท</v>
      </c>
      <c r="C13" s="47" t="str">
        <f>+[8]ระบบการควบคุมฯ!C18</f>
        <v>ศธ 04002/ว46528 ลว.14 ต.ค.68 ครั้งที่ 2</v>
      </c>
      <c r="D13" s="96">
        <f>+[8]ระบบการควบคุมฯ!F18</f>
        <v>6293000</v>
      </c>
      <c r="E13" s="96">
        <f>+[8]ระบบการควบคุมฯ!G18+[8]ระบบการควบคุมฯ!H18</f>
        <v>0</v>
      </c>
      <c r="F13" s="96">
        <f>+[8]ระบบการควบคุมฯ!I18+[8]ระบบการควบคุมฯ!J18</f>
        <v>0</v>
      </c>
      <c r="G13" s="96">
        <f>+[8]ระบบการควบคุมฯ!K18+[8]ระบบการควบคุมฯ!L18</f>
        <v>6255577.5199999996</v>
      </c>
      <c r="H13" s="97">
        <f>+D13-E13-F13-G13</f>
        <v>37422.480000000447</v>
      </c>
      <c r="I13" s="37" t="s">
        <v>14</v>
      </c>
    </row>
    <row r="14" spans="1:9" ht="55.8" hidden="1" customHeight="1" x14ac:dyDescent="0.25">
      <c r="A14" s="95" t="str">
        <f>+[8]ระบบการควบคุมฯ!A19</f>
        <v>1.1.1.1</v>
      </c>
      <c r="B14" s="35" t="str">
        <f>+[8]ระบบการควบคุมฯ!B19</f>
        <v>ค่าตอบแทนพนักงานราชการ 22 อัตรา เงินเลื่อนค่าตอบแทนพนักงานราชการประจำปี จำนวน 5 เดือน (ตุลาคม 2568 -กุมภาพันธ์ 2569) 116,000 บาท</v>
      </c>
      <c r="C14" s="47" t="str">
        <f>+[8]ระบบการควบคุมฯ!C19</f>
        <v>ศธ 04002/ว50977 ลว. 22 ธ.ค.68 ครั้งที่ 172</v>
      </c>
      <c r="D14" s="96"/>
      <c r="E14" s="96"/>
      <c r="F14" s="96"/>
      <c r="G14" s="96"/>
      <c r="H14" s="97"/>
      <c r="I14" s="37"/>
    </row>
    <row r="15" spans="1:9" ht="61.8" customHeight="1" x14ac:dyDescent="0.25">
      <c r="A15" s="95" t="str">
        <f>+[8]ระบบการควบคุมฯ!A20</f>
        <v>1.1.1.2</v>
      </c>
      <c r="B15" s="35" t="str">
        <f>+[8]ระบบการควบคุมฯ!B20</f>
        <v xml:space="preserve">ค่าตอบแทนพนักงานราชการ 22 อัตรา 5 เดือน (มีค-กค 69) 2,965,000 บาท </v>
      </c>
      <c r="C15" s="441" t="str">
        <f>+[8]ระบบการควบคุมฯ!C20</f>
        <v>ศธ 04002/ว4964 ลว. 23 มีค 69 ครั้งที่ 386</v>
      </c>
      <c r="D15" s="96"/>
      <c r="E15" s="96"/>
      <c r="F15" s="96"/>
      <c r="G15" s="96"/>
      <c r="H15" s="97"/>
      <c r="I15" s="37"/>
    </row>
    <row r="16" spans="1:9" ht="55.8" hidden="1" customHeight="1" x14ac:dyDescent="0.25">
      <c r="A16" s="95" t="str">
        <f>+[8]ระบบการควบคุมฯ!A21</f>
        <v>1.1.1.3</v>
      </c>
      <c r="B16" s="36" t="str">
        <f>+[8]ระบบการควบคุมฯ!B21</f>
        <v xml:space="preserve">ค่าตอบแทนพนักงานราชการ 21 อัตรา  (ส.ค.-กย 69) 317,000 บาท </v>
      </c>
      <c r="C16" s="47" t="str">
        <f>+[8]ระบบการควบคุมฯ!C21</f>
        <v>ศธ 04002/ว13456 ลว. 4 ส.ค.69 ครั้งที่ 808</v>
      </c>
      <c r="D16" s="96">
        <f>+[8]ระบบการควบคุมฯ!F23</f>
        <v>0</v>
      </c>
      <c r="E16" s="96">
        <f>+[8]ระบบการควบคุมฯ!G23+[8]ระบบการควบคุมฯ!H23</f>
        <v>0</v>
      </c>
      <c r="F16" s="96">
        <f>+[8]ระบบการควบคุมฯ!I23+[8]ระบบการควบคุมฯ!J23</f>
        <v>0</v>
      </c>
      <c r="G16" s="96">
        <f>+[8]ระบบการควบคุมฯ!K23+[8]ระบบการควบคุมฯ!L23</f>
        <v>0</v>
      </c>
      <c r="H16" s="97">
        <f>+D16-E16-F16-G16</f>
        <v>0</v>
      </c>
      <c r="I16" s="37" t="s">
        <v>14</v>
      </c>
    </row>
    <row r="17" spans="1:9" ht="37.200000000000003" hidden="1" customHeight="1" x14ac:dyDescent="0.25">
      <c r="A17" s="95" t="str">
        <f>+[8]ระบบการควบคุมฯ!A24</f>
        <v>1.1.1.3</v>
      </c>
      <c r="B17" s="35" t="str">
        <f>+[8]ระบบการควบคุมฯ!B24</f>
        <v xml:space="preserve">งบประมาณชดเชยสำหรับพนักงานราชการที่ลาออก </v>
      </c>
      <c r="C17" s="47" t="str">
        <f>+[8]ระบบการควบคุมฯ!C24</f>
        <v>ศธ 04002/ว40338 ลว. 15 กค 68 ครั้งที่ 691</v>
      </c>
      <c r="D17" s="96">
        <f>+[8]ระบบการควบคุมฯ!F24</f>
        <v>0</v>
      </c>
      <c r="E17" s="96">
        <f>+[8]ระบบการควบคุมฯ!G24+[8]ระบบการควบคุมฯ!H24</f>
        <v>0</v>
      </c>
      <c r="F17" s="96">
        <f>+[8]ระบบการควบคุมฯ!I24+[8]ระบบการควบคุมฯ!J24</f>
        <v>0</v>
      </c>
      <c r="G17" s="96">
        <f>+[8]ระบบการควบคุมฯ!K24+[8]ระบบการควบคุมฯ!L24</f>
        <v>0</v>
      </c>
      <c r="H17" s="97">
        <f>+D17-E17-F17-G17</f>
        <v>0</v>
      </c>
      <c r="I17" s="37" t="s">
        <v>14</v>
      </c>
    </row>
    <row r="18" spans="1:9" ht="74.400000000000006" hidden="1" customHeight="1" x14ac:dyDescent="0.25">
      <c r="A18" s="95"/>
      <c r="B18" s="35"/>
      <c r="C18" s="47"/>
      <c r="D18" s="96"/>
      <c r="E18" s="96"/>
      <c r="F18" s="96"/>
      <c r="G18" s="96"/>
      <c r="H18" s="97"/>
      <c r="I18" s="37"/>
    </row>
    <row r="19" spans="1:9" ht="55.8" hidden="1" customHeight="1" x14ac:dyDescent="0.25">
      <c r="A19" s="92">
        <f>+[8]ระบบการควบคุมฯ!A27</f>
        <v>0</v>
      </c>
      <c r="B19" s="113" t="str">
        <f>+[8]ระบบการควบคุมฯ!B27</f>
        <v xml:space="preserve"> งบดำเนินงาน 6911220</v>
      </c>
      <c r="C19" s="32" t="str">
        <f>+[8]ระบบการควบคุมฯ!C27</f>
        <v>20004 1420 0800 2000000</v>
      </c>
      <c r="D19" s="93">
        <f>SUM(D20:D27)</f>
        <v>1782500</v>
      </c>
      <c r="E19" s="93">
        <f>SUM(E20:E27)</f>
        <v>0</v>
      </c>
      <c r="F19" s="93">
        <f>SUM(F20:F27)</f>
        <v>0</v>
      </c>
      <c r="G19" s="93">
        <f>SUM(G20:G27)</f>
        <v>1733671.42</v>
      </c>
      <c r="H19" s="93">
        <f>SUM(H20:H27)</f>
        <v>48828.580000000075</v>
      </c>
      <c r="I19" s="94"/>
    </row>
    <row r="20" spans="1:9" ht="48.6" customHeight="1" x14ac:dyDescent="0.25">
      <c r="A20" s="95" t="str">
        <f>+[8]ระบบการควบคุมฯ!A29</f>
        <v>1.1.2</v>
      </c>
      <c r="B20" s="35" t="str">
        <f>+[8]ระบบการควบคุมฯ!B29</f>
        <v>เงินสมทบกองทุนประกันสังคมพนักงานราชการ 22 อัตรา (ต.ค.68 - ก.ย.69)/เงินสมทบกองทุนทดแทน 12 เดือน (มค 68 - ธค 69) 85,000+24,000(109,000 บาท)</v>
      </c>
      <c r="C20" s="47" t="str">
        <f>+[8]ระบบการควบคุมฯ!C29</f>
        <v>ศธ 04002/ว46528 ลว.14 ต.ค.68 ครั้งที่ 2</v>
      </c>
      <c r="D20" s="96">
        <f>+[8]ระบบการควบคุมฯ!F29</f>
        <v>220800</v>
      </c>
      <c r="E20" s="96">
        <f>+[8]ระบบการควบคุมฯ!G29+[8]ระบบการควบคุมฯ!H29</f>
        <v>0</v>
      </c>
      <c r="F20" s="96">
        <f>+[8]ระบบการควบคุมฯ!I29+[8]ระบบการควบคุมฯ!J29</f>
        <v>0</v>
      </c>
      <c r="G20" s="96">
        <f>+[8]ระบบการควบคุมฯ!K29+[8]ระบบการควบคุมฯ!L29</f>
        <v>200966</v>
      </c>
      <c r="H20" s="97">
        <f>+D20-E20-F20-G20</f>
        <v>19834</v>
      </c>
      <c r="I20" s="37" t="s">
        <v>14</v>
      </c>
    </row>
    <row r="21" spans="1:9" ht="37.200000000000003" hidden="1" customHeight="1" x14ac:dyDescent="0.25">
      <c r="A21" s="95" t="str">
        <f>+[8]ระบบการควบคุมฯ!A30</f>
        <v>1.1.2.1</v>
      </c>
      <c r="B21" s="35" t="str">
        <f>+[8]ระบบการควบคุมฯ!B30</f>
        <v>เงินสมทบกองทุนประกันสังคม จำนวน 2 เดือน  ( ม.ค.-กพ.69) 4,600</v>
      </c>
      <c r="C21" s="47" t="str">
        <f>+[8]ระบบการควบคุมฯ!C30</f>
        <v>ศธ 04002/ว658 ลว.16 มค 69 ครั้งที่ 227</v>
      </c>
      <c r="D21" s="96"/>
      <c r="E21" s="96"/>
      <c r="F21" s="96"/>
      <c r="G21" s="96"/>
      <c r="H21" s="97"/>
      <c r="I21" s="37"/>
    </row>
    <row r="22" spans="1:9" ht="37.200000000000003" hidden="1" customHeight="1" x14ac:dyDescent="0.25">
      <c r="A22" s="95" t="str">
        <f>+[8]ระบบการควบคุมฯ!A31</f>
        <v>1.1.2.2</v>
      </c>
      <c r="B22" s="35" t="str">
        <f>+[8]ระบบการควบคุมฯ!B31</f>
        <v>เงินสมทบกองทุนประกันสังคม จำนวน 5 เดือน  (มี.ค.69 - ก.ค. 2569) 100,000 บาท</v>
      </c>
      <c r="C22" s="47" t="str">
        <f>+[8]ระบบการควบคุมฯ!C31</f>
        <v>ศธ 04002/ว4964 ลว. 23 มีค 69 ครั้งที่ 386</v>
      </c>
      <c r="D22" s="96"/>
      <c r="E22" s="96"/>
      <c r="F22" s="96"/>
      <c r="G22" s="96"/>
      <c r="H22" s="97"/>
      <c r="I22" s="37"/>
    </row>
    <row r="23" spans="1:9" ht="42" customHeight="1" x14ac:dyDescent="0.25">
      <c r="A23" s="95" t="str">
        <f>+[8]ระบบการควบคุมฯ!A33</f>
        <v>1.1.2.3</v>
      </c>
      <c r="B23" s="36" t="str">
        <f>+[8]ระบบการควบคุมฯ!B33</f>
        <v>เงินสมทบกองทุนประกันสังคม ค่าจ้างชั่วคราว จำนวน 2 เดือน (มิถุนายน - กรกฎาคม 2569 และรายการเงินสมทบกองทุนเงินทดแทน จำนวน 7 เดือน (มิถุนายน - ธันวาคม 2569) 52800 บาท</v>
      </c>
      <c r="C23" s="47" t="str">
        <f>+[8]ระบบการควบคุมฯ!C33</f>
        <v>ศธ 04002/ว9361 ลว. 4 มิ.ย. 69 ครั้งที่ 691</v>
      </c>
      <c r="D23" s="96">
        <f>+[8]ระบบการควบคุมฯ!F33</f>
        <v>75600</v>
      </c>
      <c r="E23" s="96">
        <f>+[8]ระบบการควบคุมฯ!G33+[8]ระบบการควบคุมฯ!H33</f>
        <v>0</v>
      </c>
      <c r="F23" s="96">
        <f>+[8]ระบบการควบคุมฯ!I33+[8]ระบบการควบคุมฯ!J33</f>
        <v>0</v>
      </c>
      <c r="G23" s="96">
        <f>+[8]ระบบการควบคุมฯ!K33+[8]ระบบการควบคุมฯ!L33</f>
        <v>63428</v>
      </c>
      <c r="H23" s="97">
        <f>+D23-E23-F23-G23</f>
        <v>12172</v>
      </c>
      <c r="I23" s="37"/>
    </row>
    <row r="24" spans="1:9" ht="38.4" customHeight="1" x14ac:dyDescent="0.25">
      <c r="A24" s="95" t="str">
        <f>+[8]ระบบการควบคุมฯ!A34</f>
        <v>1.1.2.3.1</v>
      </c>
      <c r="B24" s="36" t="str">
        <f>+[8]ระบบการควบคุมฯ!B34</f>
        <v>เงินสมทบกองทุนประกันสังคม ค่าจ้างชั่วคราว จำนวน 1 เดือน (สิงหาคม 2569) 22800 บาท</v>
      </c>
      <c r="C24" s="47" t="str">
        <f>+[8]ระบบการควบคุมฯ!C34</f>
        <v>ศธ 04002/ว13660 ลว. 6 ส.ค. 69 ครั้งที่ 830</v>
      </c>
      <c r="D24" s="96"/>
      <c r="E24" s="96"/>
      <c r="F24" s="96"/>
      <c r="G24" s="96"/>
      <c r="H24" s="97"/>
      <c r="I24" s="37"/>
    </row>
    <row r="25" spans="1:9" ht="38.4" hidden="1" customHeight="1" x14ac:dyDescent="0.25">
      <c r="A25" s="95" t="str">
        <f>+[8]ระบบการควบคุมฯ!A23</f>
        <v>1.1.1.2</v>
      </c>
      <c r="B25" s="35" t="str">
        <f>+[8]ระบบการควบคุมฯ!B23</f>
        <v>งบประมาณชดเชยสำหรับพนักงานราชการที่ปฏิบัติงานในปัจจุบัน จำนวน 18 อัตรา   งบมาทั้งสิ้น 455580 บาท  2 รายการ</v>
      </c>
      <c r="C25" s="47" t="str">
        <f>+[8]ระบบการควบคุมฯ!C23</f>
        <v>ศธ 04002/ว40338 ลว. 15 กค 68 ครั้งที่ 691</v>
      </c>
      <c r="D25" s="96"/>
      <c r="E25" s="96"/>
      <c r="F25" s="96"/>
      <c r="G25" s="96"/>
      <c r="H25" s="97"/>
      <c r="I25" s="37"/>
    </row>
    <row r="26" spans="1:9" ht="38.4" customHeight="1" x14ac:dyDescent="0.25">
      <c r="A26" s="95" t="str">
        <f>+[8]ระบบการควบคุมฯ!A37</f>
        <v>1.1.3</v>
      </c>
      <c r="B26" s="35" t="str">
        <f>+[8]ระบบการควบคุมฯ!B37</f>
        <v xml:space="preserve">ค่าเช่าบ้าน  (ตุลาคม  2568 - กพ. 2569) ครั้งที่ 1 741,200 บาท </v>
      </c>
      <c r="C26" s="47" t="str">
        <f>+[8]ระบบการควบคุมฯ!C37</f>
        <v>ศธ 04002/ว48512 ลว 11 พ.ย.2025 โอนครั้งที่ 65</v>
      </c>
      <c r="D26" s="96">
        <f>+[8]ระบบการควบคุมฯ!F37</f>
        <v>1486100</v>
      </c>
      <c r="E26" s="96">
        <f>+[8]ระบบการควบคุมฯ!G37+[8]ระบบการควบคุมฯ!H37</f>
        <v>0</v>
      </c>
      <c r="F26" s="96">
        <f>+[8]ระบบการควบคุมฯ!I37+[8]ระบบการควบคุมฯ!J37</f>
        <v>0</v>
      </c>
      <c r="G26" s="96">
        <f>+[8]ระบบการควบคุมฯ!K37+[8]ระบบการควบคุมฯ!L37</f>
        <v>1469277.42</v>
      </c>
      <c r="H26" s="97">
        <f>+D26-E26-F26-G26</f>
        <v>16822.580000000075</v>
      </c>
      <c r="I26" s="37" t="s">
        <v>14</v>
      </c>
    </row>
    <row r="27" spans="1:9" ht="38.4" customHeight="1" x14ac:dyDescent="0.25">
      <c r="A27" s="95" t="str">
        <f>+[8]ระบบการควบคุมฯ!A38</f>
        <v>1.1.3.1</v>
      </c>
      <c r="B27" s="35" t="str">
        <f>+[8]ระบบการควบคุมฯ!B38</f>
        <v>ค่าเช่าบ้าน ครั้งที่ 2  ระยะเวลา  5 เดือน (มีนาคม - กรกฎาคม 2569) 744,900 บาท</v>
      </c>
      <c r="C27" s="47" t="str">
        <f>+[8]ระบบการควบคุมฯ!C38</f>
        <v>ศธ 04002/ว5379 ลว. 30 มี.ค. 69 ครั้งที่ 404</v>
      </c>
      <c r="D27" s="96"/>
      <c r="E27" s="96"/>
      <c r="F27" s="96"/>
      <c r="G27" s="96"/>
      <c r="H27" s="97"/>
      <c r="I27" s="37"/>
    </row>
    <row r="28" spans="1:9" ht="38.4" customHeight="1" x14ac:dyDescent="0.25">
      <c r="A28" s="95" t="str">
        <f>+[8]ระบบการควบคุมฯ!A39</f>
        <v>1.1.3.2</v>
      </c>
      <c r="B28" s="35" t="str">
        <f>+[8]ระบบการควบคุมฯ!B39</f>
        <v>ค่าเช่าบ้านครั้งที่ 3 (พค-กค 68) จำนวนเงิน 455,100 บาท</v>
      </c>
      <c r="C28" s="47" t="str">
        <f>+[8]ระบบการควบคุมฯ!C39</f>
        <v>ศธ 04002/ว1931 ลว. 8 พ.ค 68 ครั้งที่ 473</v>
      </c>
      <c r="D28" s="96"/>
      <c r="E28" s="96"/>
      <c r="F28" s="96"/>
      <c r="G28" s="96"/>
      <c r="H28" s="97"/>
      <c r="I28" s="37"/>
    </row>
    <row r="29" spans="1:9" ht="38.4" customHeight="1" x14ac:dyDescent="0.25">
      <c r="A29" s="502" t="str">
        <f>+[8]ระบบการควบคุมฯ!A42</f>
        <v>ข</v>
      </c>
      <c r="B29" s="503" t="str">
        <f>+[8]ระบบการควบคุมฯ!B42</f>
        <v xml:space="preserve">แผนงานยุทธศาสตร์พัฒนาคุณภาพการศึกษาและการเรียนรู้ </v>
      </c>
      <c r="C29" s="504" t="str">
        <f>+[8]ระบบการควบคุมฯ!C42</f>
        <v>20004 3300</v>
      </c>
      <c r="D29" s="505">
        <f>+D30+D65+D85+D182+D195+D230</f>
        <v>25159592</v>
      </c>
      <c r="E29" s="505">
        <f>+E30+E65+E85+E182+E195+E230</f>
        <v>1418802.5</v>
      </c>
      <c r="F29" s="505">
        <f>+F30+F65+F85+F182+F195+F230</f>
        <v>0</v>
      </c>
      <c r="G29" s="505">
        <f>+G30+G65+G85+G182+G195+G230</f>
        <v>19435766.850000001</v>
      </c>
      <c r="H29" s="505">
        <f>+H30+H65+H85+H182+H195+H230</f>
        <v>4305022.6499999994</v>
      </c>
      <c r="I29" s="505">
        <f>+I30+I85</f>
        <v>0</v>
      </c>
    </row>
    <row r="30" spans="1:9" ht="38.4" customHeight="1" x14ac:dyDescent="0.25">
      <c r="A30" s="442">
        <f>+[4]งบสพฐ!A31</f>
        <v>1.2</v>
      </c>
      <c r="B30" s="374" t="str">
        <f>+[8]ระบบการควบคุมฯ!B48</f>
        <v>โครงการพัฒนาหลักสูตรกระบวนการเรียนการสอน การวัดและประเมินผล</v>
      </c>
      <c r="C30" s="374" t="str">
        <f>+[8]ระบบการควบคุมฯ!C48</f>
        <v>20004 3320 3300 2000000</v>
      </c>
      <c r="D30" s="375">
        <f>+D31+D34+D39+D44+D48+D52+D59+D62</f>
        <v>40000</v>
      </c>
      <c r="E30" s="375">
        <f>+E31+E34+E39+E44+E48+E52+E59+E62</f>
        <v>0</v>
      </c>
      <c r="F30" s="375">
        <f t="shared" ref="F30:H30" si="4">+F31+F34+F39+F44+F48+F52+F59+F62</f>
        <v>0</v>
      </c>
      <c r="G30" s="375">
        <f t="shared" si="4"/>
        <v>30147.68</v>
      </c>
      <c r="H30" s="375">
        <f t="shared" si="4"/>
        <v>9852.32</v>
      </c>
      <c r="I30" s="376"/>
    </row>
    <row r="31" spans="1:9" ht="38.4" hidden="1" customHeight="1" x14ac:dyDescent="0.25">
      <c r="A31" s="98">
        <f>+[8]ระบบการควบคุมฯ!A51</f>
        <v>1.1000000000000001</v>
      </c>
      <c r="B31" s="30" t="str">
        <f>+[8]ระบบการควบคุมฯ!B51</f>
        <v>กิจกรรมการส่งเสริมและพัฒนาระบบการประกันคุณภาพภายในสถานศึกษา</v>
      </c>
      <c r="C31" s="31" t="str">
        <f>+[8]ระบบการควบคุมฯ!C51</f>
        <v>20004 69 00015 00000</v>
      </c>
      <c r="D31" s="99">
        <f>+D32</f>
        <v>4000</v>
      </c>
      <c r="E31" s="99">
        <f t="shared" ref="E31:H31" si="5">+E32</f>
        <v>0</v>
      </c>
      <c r="F31" s="99">
        <f t="shared" si="5"/>
        <v>0</v>
      </c>
      <c r="G31" s="99">
        <f t="shared" si="5"/>
        <v>0</v>
      </c>
      <c r="H31" s="99">
        <f t="shared" si="5"/>
        <v>4000</v>
      </c>
      <c r="I31" s="91"/>
    </row>
    <row r="32" spans="1:9" ht="38.4" customHeight="1" x14ac:dyDescent="0.25">
      <c r="A32" s="92"/>
      <c r="B32" s="33" t="str">
        <f>+[8]ระบบการควบคุมฯ!B52</f>
        <v>งบดำเนินงาน   69112xx</v>
      </c>
      <c r="C32" s="34" t="str">
        <f>+[8]ระบบการควบคุมฯ!C52</f>
        <v>20004 3320 3300 2000000</v>
      </c>
      <c r="D32" s="93">
        <f>SUM(D33)</f>
        <v>4000</v>
      </c>
      <c r="E32" s="93">
        <f t="shared" ref="E32:I32" si="6">SUM(E33)</f>
        <v>0</v>
      </c>
      <c r="F32" s="93">
        <f t="shared" si="6"/>
        <v>0</v>
      </c>
      <c r="G32" s="93">
        <f t="shared" si="6"/>
        <v>0</v>
      </c>
      <c r="H32" s="93">
        <f t="shared" si="6"/>
        <v>4000</v>
      </c>
      <c r="I32" s="93">
        <f t="shared" si="6"/>
        <v>0</v>
      </c>
    </row>
    <row r="33" spans="1:9" ht="38.4" customHeight="1" x14ac:dyDescent="0.25">
      <c r="A33" s="95" t="str">
        <f>+[8]ระบบการควบคุมฯ!A53</f>
        <v>1.1.1</v>
      </c>
      <c r="B33" s="36" t="str">
        <f>+[8]ระบบการควบคุมฯ!B53</f>
        <v>สนับสนุนการคัดเลือกสถานศึกษาเพื่อรับรางวัล IQA AWARD ประจำปีการศึกษา 2568</v>
      </c>
      <c r="C33" s="47" t="str">
        <f>+[8]ระบบการควบคุมฯ!C53</f>
        <v>ศธ 04002/ว7915  ลว. 11 พ.ค. 69 โอนครั้งที่ 526</v>
      </c>
      <c r="D33" s="96">
        <f>+[8]ระบบการควบคุมฯ!F53</f>
        <v>4000</v>
      </c>
      <c r="E33" s="96">
        <f>+[8]ระบบการควบคุมฯ!G53+[8]ระบบการควบคุมฯ!H53</f>
        <v>0</v>
      </c>
      <c r="F33" s="96"/>
      <c r="G33" s="96">
        <f>+[8]ระบบการควบคุมฯ!K53+[8]ระบบการควบคุมฯ!L53</f>
        <v>0</v>
      </c>
      <c r="H33" s="97">
        <f>+D33-E33-F33-G33</f>
        <v>4000</v>
      </c>
      <c r="I33" s="37" t="s">
        <v>42</v>
      </c>
    </row>
    <row r="34" spans="1:9" ht="38.4" hidden="1" customHeight="1" x14ac:dyDescent="0.25">
      <c r="A34" s="98">
        <f>+[8]ระบบการควบคุมฯ!A57</f>
        <v>1.2</v>
      </c>
      <c r="B34" s="30" t="str">
        <f>+[8]ระบบการควบคุมฯ!B57</f>
        <v>กิจกรรมการยกระดับผลการทดสอบทางการศึกษาระดับชาติที่สอดคล้องกับบริบทพื้นที่</v>
      </c>
      <c r="C34" s="31" t="str">
        <f>+[8]ระบบการควบคุมฯ!C57</f>
        <v>20004 69 00040 00000</v>
      </c>
      <c r="D34" s="99">
        <f>+D35</f>
        <v>36000</v>
      </c>
      <c r="E34" s="99">
        <f>+E35</f>
        <v>0</v>
      </c>
      <c r="F34" s="99">
        <f>+F35</f>
        <v>0</v>
      </c>
      <c r="G34" s="99">
        <f>+G35</f>
        <v>30147.68</v>
      </c>
      <c r="H34" s="99">
        <f>+H35</f>
        <v>5852.32</v>
      </c>
      <c r="I34" s="91"/>
    </row>
    <row r="35" spans="1:9" ht="38.4" customHeight="1" x14ac:dyDescent="0.25">
      <c r="A35" s="92"/>
      <c r="B35" s="33" t="str">
        <f>+[8]ระบบการควบคุมฯ!B58</f>
        <v>งบดำเนินงาน   69112xx</v>
      </c>
      <c r="C35" s="34" t="str">
        <f>+[8]ระบบการควบคุมฯ!C58</f>
        <v>20004 3320 3300 2000000</v>
      </c>
      <c r="D35" s="93">
        <f>SUM(D36:D38)</f>
        <v>36000</v>
      </c>
      <c r="E35" s="93">
        <f t="shared" ref="E35:H35" si="7">SUM(E36:E38)</f>
        <v>0</v>
      </c>
      <c r="F35" s="93">
        <f t="shared" si="7"/>
        <v>0</v>
      </c>
      <c r="G35" s="93">
        <f t="shared" si="7"/>
        <v>30147.68</v>
      </c>
      <c r="H35" s="93">
        <f t="shared" si="7"/>
        <v>5852.32</v>
      </c>
      <c r="I35" s="94"/>
    </row>
    <row r="36" spans="1:9" ht="38.4" customHeight="1" x14ac:dyDescent="0.25">
      <c r="A36" s="95" t="str">
        <f>+[8]ระบบการควบคุมฯ!A59</f>
        <v>1.2.1</v>
      </c>
      <c r="B36" s="35" t="str">
        <f>+[8]ระบบการควบคุมฯ!B59</f>
        <v>ค่าใช้จ่ายในการดำเนินโครงการการประเมินความสามารถด้านการอ่านของผู้เรียน (RT) ชั้นประถมศึกษาปีที่ 1 ปีการศึกษา 2568 จำนวนเงิน 15,540.00 บาท และค่าใช้จ่ายในการดำเนินโครงการการประเมินคุณภาพผู้เรียน (NT) ชั้นประถมศึกษาปีที่ 3 ปีการศึกษา 2568 สำหรับโรงเรียนตามโครงการพระราชดำริ สมเด็จพระกนิษฐาธิราชเจ้า กรมสมเด็จพระเทพรัตนราชสุดาฯ สยามบรมราชกุมารี โรงเรียนกองทุนการศึกษาและโรงเรียนทั่วไป จำนวน 14,660 บาท</v>
      </c>
      <c r="C36" s="36" t="str">
        <f>+[8]ระบบการควบคุมฯ!C59</f>
        <v>ศธ 04002/ว777  ลว. 19 มค 69 โอนครั้งที่ 230 จำนวนเงิน 30,200 บาท</v>
      </c>
      <c r="D36" s="96">
        <f>+[8]ระบบการควบคุมฯ!F59</f>
        <v>30200</v>
      </c>
      <c r="E36" s="96">
        <f>+[8]ระบบการควบคุมฯ!G59+[8]ระบบการควบคุมฯ!H59</f>
        <v>0</v>
      </c>
      <c r="F36" s="96">
        <f>+[8]ระบบการควบคุมฯ!I59+[8]ระบบการควบคุมฯ!J59</f>
        <v>0</v>
      </c>
      <c r="G36" s="96">
        <f>+[8]ระบบการควบคุมฯ!K59+[8]ระบบการควบคุมฯ!L59</f>
        <v>30147.68</v>
      </c>
      <c r="H36" s="97">
        <f>+D36-E36-F36-G36</f>
        <v>52.319999999999709</v>
      </c>
      <c r="I36" s="37" t="s">
        <v>42</v>
      </c>
    </row>
    <row r="37" spans="1:9" ht="38.4" hidden="1" customHeight="1" x14ac:dyDescent="0.25">
      <c r="A37" s="95" t="str">
        <f>+[8]ระบบการควบคุมฯ!A60</f>
        <v>1.2.2</v>
      </c>
      <c r="B37" s="35" t="str">
        <f>+[8]ระบบการควบคุมฯ!B60</f>
        <v xml:space="preserve">ค่าใช้จ่ายในการดำเนินการคัดเลือกนักเรียนและสถานศึกษาเพื่อรับรางวัลพระราชทาน ระดับการศึกษาขั้นพื้นฐาน ประจำปีการศึกษา 2569 (ระดับสำนักงานเขตพื้นที่การศึกษา)  </v>
      </c>
      <c r="C37" s="36" t="str">
        <f>+[8]ระบบการควบคุมฯ!C60</f>
        <v>ศธ 04002/ว13341 ลว. 3 ส.ค 69 โอนครั้งที่ 800</v>
      </c>
      <c r="D37" s="96">
        <f>+[8]ระบบการควบคุมฯ!F60</f>
        <v>5000</v>
      </c>
      <c r="E37" s="96">
        <f>+[8]ระบบการควบคุมฯ!G60+[8]ระบบการควบคุมฯ!H60</f>
        <v>0</v>
      </c>
      <c r="F37" s="96">
        <f>+[8]ระบบการควบคุมฯ!I60+[8]ระบบการควบคุมฯ!J60</f>
        <v>0</v>
      </c>
      <c r="G37" s="96">
        <f>+[8]ระบบการควบคุมฯ!K60+[8]ระบบการควบคุมฯ!L60</f>
        <v>0</v>
      </c>
      <c r="H37" s="97">
        <f>+D37-E37-F37-G37</f>
        <v>5000</v>
      </c>
      <c r="I37" s="37" t="s">
        <v>12</v>
      </c>
    </row>
    <row r="38" spans="1:9" ht="38.4" hidden="1" customHeight="1" x14ac:dyDescent="0.25">
      <c r="A38" s="95" t="str">
        <f>+[8]ระบบการควบคุมฯ!A61</f>
        <v>1.2.3</v>
      </c>
      <c r="B38" s="35" t="str">
        <f>+[8]ระบบการควบคุมฯ!B61</f>
        <v xml:space="preserve">ค่าใช้จ่ายในการเดินทางเข้าร่วมการประชุมเชิงปฏิบัติการพัฒนาศักยภาพศึกษานิเทศก์ด้านการประเมินการเรียนรู้และการประกันคุณภาพภายในสถานศึกษาโดยการประยุกต์ใช้ปัญญาประดิษฐ์ ระหว่างวันที่ 23 – 26 สิงหาคม 2569 ณ โรงแรมริเวอร์ไซด์ กรุงเทพหานคร  </v>
      </c>
      <c r="C38" s="36" t="str">
        <f>+[8]ระบบการควบคุมฯ!C61</f>
        <v>ศธ 04002/ว13562 ลว. 3 ส.ค 69 โอนครั้งที่ 822</v>
      </c>
      <c r="D38" s="96">
        <f>+[8]ระบบการควบคุมฯ!F61</f>
        <v>800</v>
      </c>
      <c r="E38" s="96">
        <f>+[8]ระบบการควบคุมฯ!G61+[8]ระบบการควบคุมฯ!H61</f>
        <v>0</v>
      </c>
      <c r="F38" s="96">
        <f>+[8]ระบบการควบคุมฯ!I61+[8]ระบบการควบคุมฯ!J61</f>
        <v>0</v>
      </c>
      <c r="G38" s="96">
        <f>+[8]ระบบการควบคุมฯ!K61+[8]ระบบการควบคุมฯ!L61</f>
        <v>0</v>
      </c>
      <c r="H38" s="97">
        <f>+D38-E38-F38-G38</f>
        <v>800</v>
      </c>
      <c r="I38" s="37" t="s">
        <v>42</v>
      </c>
    </row>
    <row r="39" spans="1:9" ht="38.4" hidden="1" customHeight="1" x14ac:dyDescent="0.25">
      <c r="A39" s="98">
        <f>+[8]ระบบการควบคุมฯ!A66</f>
        <v>1.3</v>
      </c>
      <c r="B39" s="30" t="str">
        <f>+[8]ระบบการควบคุมฯ!B66</f>
        <v>กิจกรรมการขับเคลื่อนการจัดการเรียนรู้วิทยาการคำนวณและการออกแบบเทคโนโลยี</v>
      </c>
      <c r="C39" s="30" t="str">
        <f>+[8]ระบบการควบคุมฯ!C66</f>
        <v>20004 69 00075 00000</v>
      </c>
      <c r="D39" s="99">
        <f>+D40</f>
        <v>0</v>
      </c>
      <c r="E39" s="99">
        <f>+E40</f>
        <v>0</v>
      </c>
      <c r="F39" s="99">
        <f>+F40</f>
        <v>0</v>
      </c>
      <c r="G39" s="99">
        <f>+G40</f>
        <v>0</v>
      </c>
      <c r="H39" s="99">
        <f>+H40</f>
        <v>0</v>
      </c>
      <c r="I39" s="91"/>
    </row>
    <row r="40" spans="1:9" ht="38.4" customHeight="1" x14ac:dyDescent="0.25">
      <c r="A40" s="92"/>
      <c r="B40" s="113" t="str">
        <f>+[8]ระบบการควบคุมฯ!B67</f>
        <v>งบดำเนินงาน   6911200</v>
      </c>
      <c r="C40" s="32" t="str">
        <f>+[8]ระบบการควบคุมฯ!C67</f>
        <v>20004 3320 3300 2000000</v>
      </c>
      <c r="D40" s="93">
        <f>SUM(D41:D43)</f>
        <v>0</v>
      </c>
      <c r="E40" s="93">
        <f t="shared" ref="E40:H40" si="8">SUM(E41:E43)</f>
        <v>0</v>
      </c>
      <c r="F40" s="93">
        <f t="shared" si="8"/>
        <v>0</v>
      </c>
      <c r="G40" s="93">
        <f t="shared" si="8"/>
        <v>0</v>
      </c>
      <c r="H40" s="93">
        <f t="shared" si="8"/>
        <v>0</v>
      </c>
      <c r="I40" s="94"/>
    </row>
    <row r="41" spans="1:9" ht="38.4" hidden="1" customHeight="1" x14ac:dyDescent="0.25">
      <c r="A41" s="95" t="str">
        <f>+[8]ระบบการควบคุมฯ!A68</f>
        <v>1.3.1</v>
      </c>
      <c r="B41" s="35">
        <f>+[8]ระบบการควบคุมฯ!B68</f>
        <v>0</v>
      </c>
      <c r="C41" s="35">
        <f>+[8]ระบบการควบคุมฯ!C68</f>
        <v>0</v>
      </c>
      <c r="D41" s="96"/>
      <c r="E41" s="96"/>
      <c r="F41" s="96"/>
      <c r="G41" s="96"/>
      <c r="H41" s="97">
        <f>+D41-E41-F41-G41</f>
        <v>0</v>
      </c>
      <c r="I41" s="37" t="s">
        <v>42</v>
      </c>
    </row>
    <row r="42" spans="1:9" ht="38.4" hidden="1" customHeight="1" x14ac:dyDescent="0.25">
      <c r="A42" s="95" t="str">
        <f>+[8]ระบบการควบคุมฯ!A69</f>
        <v>1.3.2</v>
      </c>
      <c r="B42" s="35" t="str">
        <f>+[8]ระบบการควบคุมฯ!B69</f>
        <v>ค่าใช้จ่ายในการดำเนินโครงการประเมินความสามารถด้านการอ่านของผู้เรียน (RT) ชั้นประถมศึกษาปีที่ 1 ปีการศึกษา 2566  จำนวนเงิน 18,440.-บาท  (หนึ่งหมื่นแปดพันสี่ร้อยสี่สิบบาทถ้วน)    ให้กลุ่มนิเทศติดตามและประเมินผลการจัดการศึกษา และตามบันทึกกลุ่มนโยบายและแผน(ที่ ศธ 04087/128 ลงวันที่ 17 มกราคม 2567) แจ้งการจัดสรรงบประมาณ เป็นค่าใช้จ่ายดำเนินโครงการประเมินคุณภาพผู้เรียน (NT) ชั้นประถมศึกษาปีที่ 3 ปีการศึกษา 2566 สำหรับโรงเรียนตามโครงการพระราชดำริสมเด็จพระกนิษฐาธิราชเจ้า กรมสมเด็จพระเทพรัตนราชสุดาฯ สยามบรมราชกุมารีและโรงเรียนทั่วไป จำนวนเงิน 18,640.-บาท  (หนึ่งหมื่นแปดพันหกร้อยสี่สิบบาทถ้วน) ให้กลุ่มนิเทศ</v>
      </c>
      <c r="C42" s="35" t="str">
        <f>+[8]ระบบการควบคุมฯ!C69</f>
        <v>ศธ 04002/ว2439 ลว. 17 มค 67 โอนครั้งที่ 139</v>
      </c>
      <c r="D42" s="96"/>
      <c r="E42" s="96"/>
      <c r="F42" s="96"/>
      <c r="G42" s="96"/>
      <c r="H42" s="97">
        <f>+D42-E42-F42-G42</f>
        <v>0</v>
      </c>
      <c r="I42" s="37" t="s">
        <v>42</v>
      </c>
    </row>
    <row r="43" spans="1:9" ht="38.4" hidden="1" customHeight="1" x14ac:dyDescent="0.25">
      <c r="A43" s="95" t="str">
        <f>+[8]ระบบการควบคุมฯ!A70</f>
        <v>1.1.3</v>
      </c>
      <c r="B43" s="35" t="str">
        <f>+[8]ระบบการควบคุมฯ!B70</f>
        <v>ค่าใช้จ่ายในการสนับสนุนการขับเคลื่อนการยกระดับคุณภาพการเสริมสร้างสมรรถนะผู้เรียนตามแนวทางการประเมินนานาชาติ (PISA)</v>
      </c>
      <c r="C43" s="35" t="str">
        <f>+[8]ระบบการควบคุมฯ!C70</f>
        <v>ศธ 04002/ว3556  ลว. 15 สค 67 โอนครั้งที่ 324</v>
      </c>
      <c r="D43" s="96"/>
      <c r="E43" s="96"/>
      <c r="F43" s="96"/>
      <c r="G43" s="96"/>
      <c r="H43" s="97">
        <f>+D43-E43-F43-G43</f>
        <v>0</v>
      </c>
      <c r="I43" s="37" t="s">
        <v>42</v>
      </c>
    </row>
    <row r="44" spans="1:9" ht="38.4" hidden="1" customHeight="1" x14ac:dyDescent="0.25">
      <c r="A44" s="98">
        <f>+[8]ระบบการควบคุมฯ!A73</f>
        <v>1.4</v>
      </c>
      <c r="B44" s="30" t="str">
        <f>+[8]ระบบการควบคุมฯ!B73</f>
        <v>กิจกรรมการพัฒนาระบบธนาคารหน่วยกิต และผลคะแนนการเรียนเฉลี่ยสะสม</v>
      </c>
      <c r="C44" s="30" t="str">
        <f>+[8]ระบบการควบคุมฯ!C73</f>
        <v>20004 69 00088 00000</v>
      </c>
      <c r="D44" s="99">
        <f>+D45</f>
        <v>0</v>
      </c>
      <c r="E44" s="99">
        <f>+E45</f>
        <v>0</v>
      </c>
      <c r="F44" s="99">
        <f>+F45</f>
        <v>0</v>
      </c>
      <c r="G44" s="99">
        <f>+G45</f>
        <v>0</v>
      </c>
      <c r="H44" s="99">
        <f>+H45</f>
        <v>0</v>
      </c>
      <c r="I44" s="91"/>
    </row>
    <row r="45" spans="1:9" ht="38.4" customHeight="1" x14ac:dyDescent="0.25">
      <c r="A45" s="92"/>
      <c r="B45" s="113" t="str">
        <f>+[8]ระบบการควบคุมฯ!B74</f>
        <v>งบรายจ่ายอื่น   6911500</v>
      </c>
      <c r="C45" s="33" t="str">
        <f>+[2]งบสพฐ!C48</f>
        <v>20004 68 00155 00000</v>
      </c>
      <c r="D45" s="93">
        <f>SUM(D46:D47)</f>
        <v>0</v>
      </c>
      <c r="E45" s="93">
        <f>SUM(E46:E47)</f>
        <v>0</v>
      </c>
      <c r="F45" s="93">
        <f>SUM(F46:F47)</f>
        <v>0</v>
      </c>
      <c r="G45" s="93">
        <f>SUM(G46:G47)</f>
        <v>0</v>
      </c>
      <c r="H45" s="93">
        <f>SUM(H46:H47)</f>
        <v>0</v>
      </c>
      <c r="I45" s="94"/>
    </row>
    <row r="46" spans="1:9" ht="38.4" hidden="1" customHeight="1" x14ac:dyDescent="0.25">
      <c r="A46" s="95" t="str">
        <f>+[8]ระบบการควบคุมฯ!A75</f>
        <v>1.4.1</v>
      </c>
      <c r="B46" s="35" t="str">
        <f>+[8]ระบบการควบคุมฯ!B75</f>
        <v xml:space="preserve">ค่าใช้จ่ายในการนิเทศ กำกับ ติดตามการจัดการเรียนรู้วิทยาการคำนวณและการออกแบบเทคโนโลยี (CODING) </v>
      </c>
      <c r="C46" s="38" t="str">
        <f>+[8]ระบบการควบคุมฯ!C75</f>
        <v>ศธ 04002/ว2345 ลว.11 มิย 67 โอนครั้งที่ 118</v>
      </c>
      <c r="D46" s="96"/>
      <c r="E46" s="96"/>
      <c r="F46" s="96"/>
      <c r="G46" s="96"/>
      <c r="H46" s="97">
        <f>+D46-E46-F46-G46</f>
        <v>0</v>
      </c>
      <c r="I46" s="37" t="s">
        <v>62</v>
      </c>
    </row>
    <row r="47" spans="1:9" ht="38.4" hidden="1" customHeight="1" x14ac:dyDescent="0.25">
      <c r="A47" s="95"/>
      <c r="B47" s="35"/>
      <c r="C47" s="38"/>
      <c r="D47" s="96">
        <f>+[8]ระบบการควบคุมฯ!F76</f>
        <v>0</v>
      </c>
      <c r="E47" s="96">
        <f>+[8]ระบบการควบคุมฯ!G76+[8]ระบบการควบคุมฯ!H76</f>
        <v>0</v>
      </c>
      <c r="F47" s="96">
        <f>+[8]ระบบการควบคุมฯ!I76+[8]ระบบการควบคุมฯ!J76</f>
        <v>0</v>
      </c>
      <c r="G47" s="96">
        <f>+[8]ระบบการควบคุมฯ!K76+[8]ระบบการควบคุมฯ!L76</f>
        <v>0</v>
      </c>
      <c r="H47" s="97">
        <f>+D47-E47-F47-G47</f>
        <v>0</v>
      </c>
      <c r="I47" s="37"/>
    </row>
    <row r="48" spans="1:9" ht="38.4" hidden="1" customHeight="1" x14ac:dyDescent="0.25">
      <c r="A48" s="98">
        <f>+[8]ระบบการควบคุมฯ!A77</f>
        <v>1.5</v>
      </c>
      <c r="B48" s="39" t="str">
        <f>+[8]ระบบการควบคุมฯ!B77</f>
        <v>กิจกรรมส่งเสริมและพัฒนาศักยภาพตามพหุปัญญาระดับการศึกษาขั้นพื้นฐาน</v>
      </c>
      <c r="C48" s="40" t="str">
        <f>+[8]ระบบการควบคุมฯ!C77</f>
        <v>20004 69 00107 00000</v>
      </c>
      <c r="D48" s="99">
        <f>+D49</f>
        <v>0</v>
      </c>
      <c r="E48" s="99"/>
      <c r="F48" s="99"/>
      <c r="G48" s="99">
        <f>+[2]งบสพฐ!K48+[2]งบสพฐ!L48</f>
        <v>0</v>
      </c>
      <c r="H48" s="100">
        <f>+D48-E48-F48-G48</f>
        <v>0</v>
      </c>
      <c r="I48" s="30"/>
    </row>
    <row r="49" spans="1:9" ht="38.4" hidden="1" customHeight="1" x14ac:dyDescent="0.25">
      <c r="A49" s="92"/>
      <c r="B49" s="115" t="str">
        <f>+[8]ระบบการควบคุมฯ!B78</f>
        <v>งบรายจ่ายอื่น   6911500</v>
      </c>
      <c r="C49" s="40" t="str">
        <f>+[8]ระบบการควบคุมฯ!C78</f>
        <v>20004 31003100 5000007</v>
      </c>
      <c r="D49" s="93">
        <f>SUM(D50:D51)</f>
        <v>0</v>
      </c>
      <c r="E49" s="93">
        <f>SUM(E50:E51)</f>
        <v>0</v>
      </c>
      <c r="F49" s="93">
        <f>SUM(F50:F51)</f>
        <v>0</v>
      </c>
      <c r="G49" s="93">
        <f>SUM(G50:G51)</f>
        <v>0</v>
      </c>
      <c r="H49" s="93">
        <f>SUM(H50:H51)</f>
        <v>0</v>
      </c>
      <c r="I49" s="93"/>
    </row>
    <row r="50" spans="1:9" ht="38.4" hidden="1" customHeight="1" x14ac:dyDescent="0.25">
      <c r="A50" s="95" t="str">
        <f>+[8]ระบบการควบคุมฯ!A79</f>
        <v>1.4.1</v>
      </c>
      <c r="B50" s="35" t="str">
        <f>+[8]ระบบการควบคุมฯ!B79</f>
        <v xml:space="preserve">ค่าใช้จ่ายในการประชุมเชิงปฏิบัติการพัฒนาศักยภาพศึกษานิเทศก์พร้อมรับการประเมิน PISA 2025 ระหว่างวันที่ 1- 4 กันยายน  2566 ณ โรงแรมเอวาน่า เขตบางนา กรุงเทพมหานคร </v>
      </c>
      <c r="C50" s="40" t="str">
        <f>+[8]ระบบการควบคุมฯ!C79</f>
        <v>ศธ 04002/ว2988  ลว. 20 ก.ค. 66 โอนครั้งที่ 688 งบ 10800 บาท</v>
      </c>
      <c r="D50" s="96">
        <f>+[8]ระบบการควบคุมฯ!F79</f>
        <v>0</v>
      </c>
      <c r="E50" s="96">
        <f>+[8]ระบบการควบคุมฯ!G79+[8]ระบบการควบคุมฯ!H79</f>
        <v>0</v>
      </c>
      <c r="F50" s="96">
        <f>+[8]ระบบการควบคุมฯ!I79+[8]ระบบการควบคุมฯ!J79</f>
        <v>0</v>
      </c>
      <c r="G50" s="97">
        <f>+[8]ระบบการควบคุมฯ!K79+[8]ระบบการควบคุมฯ!L79</f>
        <v>0</v>
      </c>
      <c r="H50" s="97">
        <f>+D50-E50-F50-G50</f>
        <v>0</v>
      </c>
      <c r="I50" s="101" t="s">
        <v>63</v>
      </c>
    </row>
    <row r="51" spans="1:9" ht="38.4" hidden="1" customHeight="1" x14ac:dyDescent="0.25">
      <c r="A51" s="95" t="str">
        <f>+[8]ระบบการควบคุมฯ!A80</f>
        <v>1.4.2</v>
      </c>
      <c r="B51" s="35" t="str">
        <f>+[8]ระบบการควบคุมฯ!B80</f>
        <v xml:space="preserve">ค่าใช้จ่ายดำเนินงานโครงการยกระดับสมรรถนะความฉลาดรู้ของผู้เรียนตามกรอบการประเมิน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สู่การเพิ่มขีดความสามารถการแข่งขันในศตวรรษที่ 21 </v>
      </c>
      <c r="C51" s="40" t="str">
        <f>+[8]ระบบการควบคุมฯ!C80</f>
        <v xml:space="preserve">ศธ 04002/ว3528  ลว. 22 ส.ค. 66 โอนครั้งที่ 797 </v>
      </c>
      <c r="D51" s="96">
        <f>+[8]ระบบการควบคุมฯ!F80</f>
        <v>0</v>
      </c>
      <c r="E51" s="96">
        <f>+[8]ระบบการควบคุมฯ!G80+[8]ระบบการควบคุมฯ!H80</f>
        <v>0</v>
      </c>
      <c r="F51" s="96">
        <f>+[8]ระบบการควบคุมฯ!I80+[8]ระบบการควบคุมฯ!J80</f>
        <v>0</v>
      </c>
      <c r="G51" s="97">
        <f>+[8]ระบบการควบคุมฯ!K80+[8]ระบบการควบคุมฯ!L80</f>
        <v>0</v>
      </c>
      <c r="H51" s="97">
        <f>+D51-E51-F51-G51</f>
        <v>0</v>
      </c>
      <c r="I51" s="101" t="s">
        <v>63</v>
      </c>
    </row>
    <row r="52" spans="1:9" ht="38.4" hidden="1" customHeight="1" x14ac:dyDescent="0.25">
      <c r="A52" s="98">
        <f>+[8]ระบบการควบคุมฯ!A82</f>
        <v>1.6</v>
      </c>
      <c r="B52" s="39" t="str">
        <f>+[8]ระบบการควบคุมฯ!B82</f>
        <v>กิจกรรมการขับเคลื่อนการจัดการเรียนรู้สตีมศึกษา</v>
      </c>
      <c r="C52" s="40" t="str">
        <f>+[8]ระบบการควบคุมฯ!C82</f>
        <v>20004 68 00155 00000</v>
      </c>
      <c r="D52" s="99">
        <f>+D53</f>
        <v>0</v>
      </c>
      <c r="E52" s="99">
        <f>+E53</f>
        <v>0</v>
      </c>
      <c r="F52" s="99">
        <f>+F53</f>
        <v>0</v>
      </c>
      <c r="G52" s="99">
        <f>+G53</f>
        <v>0</v>
      </c>
      <c r="H52" s="99">
        <f>+H53</f>
        <v>0</v>
      </c>
      <c r="I52" s="30"/>
    </row>
    <row r="53" spans="1:9" ht="38.4" hidden="1" customHeight="1" x14ac:dyDescent="0.25">
      <c r="A53" s="92"/>
      <c r="B53" s="115" t="str">
        <f>+[8]ระบบการควบคุมฯ!B83</f>
        <v>งบดำเนินงาน   69112xx</v>
      </c>
      <c r="C53" s="33" t="str">
        <f>+[8]ระบบการควบคุมฯ!C83</f>
        <v>20004 3320 3300 2000000</v>
      </c>
      <c r="D53" s="93">
        <f>SUM(D54:D58)</f>
        <v>0</v>
      </c>
      <c r="E53" s="93">
        <f>SUM(E54:E58)</f>
        <v>0</v>
      </c>
      <c r="F53" s="93">
        <f>SUM(F54:F58)</f>
        <v>0</v>
      </c>
      <c r="G53" s="93">
        <f>SUM(G54:G58)</f>
        <v>0</v>
      </c>
      <c r="H53" s="93">
        <f>SUM(H54:H58)</f>
        <v>0</v>
      </c>
      <c r="I53" s="93"/>
    </row>
    <row r="54" spans="1:9" ht="38.4" hidden="1" customHeight="1" x14ac:dyDescent="0.25">
      <c r="A54" s="95" t="str">
        <f>+[8]ระบบการควบคุมฯ!A84</f>
        <v>1.6.1</v>
      </c>
      <c r="B54" s="35" t="str">
        <f>+[8]ระบบการควบคุมฯ!B84</f>
        <v>ค่าใช้จ่ายในการเดินทางเข้าร่วมประชุมเชิงปฏิบัติการฝึกอบรมและพัฒนาศักยภาพครูผู้สอนในประเทศไทยในการจัดการเรียนรู้สตีมศึกษาที่ส่งเสริมและพัฒนาผู้เรียนตามความถนัดและความสนใจ ระหว่างวันที่ 15 – 18 พฤศจิกายน 2567  ณ โรงแรมรอแยล เบญจา กรุงเทพมหานคร</v>
      </c>
      <c r="C54" s="38" t="str">
        <f>+[8]ระบบการควบคุมฯ!C84</f>
        <v>ศธ 04002/ว5614 ลว.18 พย 67 โอนครั้งที่ 67</v>
      </c>
      <c r="D54" s="96">
        <f>+[8]ระบบการควบคุมฯ!F84</f>
        <v>0</v>
      </c>
      <c r="E54" s="96">
        <f>+[8]ระบบการควบคุมฯ!G84+[8]ระบบการควบคุมฯ!H84</f>
        <v>0</v>
      </c>
      <c r="F54" s="96">
        <f>+[8]ระบบการควบคุมฯ!I84+[8]ระบบการควบคุมฯ!J84</f>
        <v>0</v>
      </c>
      <c r="G54" s="96">
        <f>+[8]ระบบการควบคุมฯ!K84+[8]ระบบการควบคุมฯ!L84</f>
        <v>0</v>
      </c>
      <c r="H54" s="97">
        <f>+D54-E54-F54-G54</f>
        <v>0</v>
      </c>
      <c r="I54" s="101" t="s">
        <v>42</v>
      </c>
    </row>
    <row r="55" spans="1:9" ht="38.4" hidden="1" customHeight="1" x14ac:dyDescent="0.25">
      <c r="A55" s="95" t="str">
        <f>+[8]ระบบการควบคุมฯ!A85</f>
        <v>1.6.2</v>
      </c>
      <c r="B55" s="35" t="str">
        <f>+[8]ระบบการควบคุมฯ!B85</f>
        <v xml:space="preserve">ค่าใช้จ่ายในการเดินทางเข้าร่วมประชุมเชิงปฏิบัติการส่งเสริมและพัฒนาผู้เรียนตามพหุปัญญาด้วยกระบวนการเรียนรู้สตีมศึกษาสู่ทักษะการเรียนรู้ในศตวรรษที่ 21 ระหว่างวันที่ 6 – 8 สิงหาคม 2568  ณ โรงแรมรอแยล เบญจา กรุงเทพมหานคร  </v>
      </c>
      <c r="C55" s="38" t="str">
        <f>+[8]ระบบการควบคุมฯ!C85</f>
        <v>ศธ 04002/ว41875 ลว.1 ส.ค 68 โอนครั้งที่ 791</v>
      </c>
      <c r="D55" s="96">
        <f>+[8]ระบบการควบคุมฯ!F85</f>
        <v>0</v>
      </c>
      <c r="E55" s="96">
        <f>+[8]ระบบการควบคุมฯ!G85+[8]ระบบการควบคุมฯ!H85</f>
        <v>0</v>
      </c>
      <c r="F55" s="96">
        <f>+[8]ระบบการควบคุมฯ!I85+[8]ระบบการควบคุมฯ!J85</f>
        <v>0</v>
      </c>
      <c r="G55" s="96">
        <f>+[8]ระบบการควบคุมฯ!K85+[8]ระบบการควบคุมฯ!L85</f>
        <v>0</v>
      </c>
      <c r="H55" s="97">
        <f>+D55-E55-F55-G55</f>
        <v>0</v>
      </c>
      <c r="I55" s="51" t="s">
        <v>199</v>
      </c>
    </row>
    <row r="56" spans="1:9" ht="38.4" hidden="1" customHeight="1" x14ac:dyDescent="0.25">
      <c r="A56" s="95" t="str">
        <f>+[8]ระบบการควบคุมฯ!A87</f>
        <v>1.6.3</v>
      </c>
      <c r="B56" s="41"/>
      <c r="C56" s="38"/>
      <c r="D56" s="96"/>
      <c r="E56" s="96"/>
      <c r="F56" s="96"/>
      <c r="G56" s="97"/>
      <c r="H56" s="97">
        <f>+D56-E56-F56-G56</f>
        <v>0</v>
      </c>
      <c r="I56" s="101" t="s">
        <v>42</v>
      </c>
    </row>
    <row r="57" spans="1:9" ht="38.4" hidden="1" customHeight="1" x14ac:dyDescent="0.25">
      <c r="A57" s="95" t="str">
        <f>+[8]ระบบการควบคุมฯ!A87</f>
        <v>1.6.3</v>
      </c>
      <c r="B57" s="35"/>
      <c r="C57" s="38"/>
      <c r="D57" s="96">
        <f>+[8]ระบบการควบคุมฯ!D87</f>
        <v>0</v>
      </c>
      <c r="E57" s="96">
        <f>+[8]ระบบการควบคุมฯ!G87+[8]ระบบการควบคุมฯ!H87</f>
        <v>0</v>
      </c>
      <c r="F57" s="96">
        <f>+[8]ระบบการควบคุมฯ!I87+[8]ระบบการควบคุมฯ!J87</f>
        <v>0</v>
      </c>
      <c r="G57" s="96">
        <f>+[8]ระบบการควบคุมฯ!K87+[8]ระบบการควบคุมฯ!L87</f>
        <v>0</v>
      </c>
      <c r="H57" s="97">
        <f>+D57-E57-F57-G57</f>
        <v>0</v>
      </c>
      <c r="I57" s="102" t="s">
        <v>42</v>
      </c>
    </row>
    <row r="58" spans="1:9" ht="38.4" hidden="1" customHeight="1" x14ac:dyDescent="0.25">
      <c r="A58" s="95"/>
      <c r="B58" s="35"/>
      <c r="C58" s="38"/>
      <c r="D58" s="96">
        <f>+[2]งบสพฐ!F56</f>
        <v>0</v>
      </c>
      <c r="E58" s="96">
        <f>+[2]งบสพฐ!G56+[2]งบสพฐ!H56</f>
        <v>0</v>
      </c>
      <c r="F58" s="96">
        <f>+[2]งบสพฐ!I56+[2]งบสพฐ!J56</f>
        <v>0</v>
      </c>
      <c r="G58" s="97">
        <f>+[2]งบสพฐ!K56+[2]งบสพฐ!L56</f>
        <v>0</v>
      </c>
      <c r="H58" s="97">
        <f>+D58-E58-F58-G58</f>
        <v>0</v>
      </c>
      <c r="I58" s="103"/>
    </row>
    <row r="59" spans="1:9" ht="38.4" hidden="1" customHeight="1" x14ac:dyDescent="0.25">
      <c r="A59" s="98"/>
      <c r="B59" s="104"/>
      <c r="C59" s="105"/>
      <c r="D59" s="99"/>
      <c r="E59" s="99"/>
      <c r="F59" s="99"/>
      <c r="G59" s="99"/>
      <c r="H59" s="99"/>
      <c r="I59" s="106"/>
    </row>
    <row r="60" spans="1:9" ht="38.4" hidden="1" customHeight="1" x14ac:dyDescent="0.25">
      <c r="A60" s="107">
        <f>+[2]งบสพฐ!A58</f>
        <v>1.7</v>
      </c>
      <c r="B60" s="45" t="str">
        <f>+[2]งบสพฐ!B58</f>
        <v>กิจกรรมการยกระดับสมรรถนะความฉลาดรู้ของผู้เรียนตามกรอบการประเมิน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สู่การเพิ่มขีดความสามารถการแข่งขันของประเทศ</v>
      </c>
      <c r="C60" s="108" t="str">
        <f>+[2]งบสพฐ!C58</f>
        <v>20004 68 00156 00000</v>
      </c>
      <c r="D60" s="93">
        <f>+D61</f>
        <v>0</v>
      </c>
      <c r="E60" s="93">
        <f t="shared" ref="E60:H63" si="9">+E61</f>
        <v>0</v>
      </c>
      <c r="F60" s="93">
        <f t="shared" si="9"/>
        <v>0</v>
      </c>
      <c r="G60" s="93">
        <f t="shared" si="9"/>
        <v>0</v>
      </c>
      <c r="H60" s="93">
        <f t="shared" si="9"/>
        <v>0</v>
      </c>
      <c r="I60" s="109"/>
    </row>
    <row r="61" spans="1:9" ht="38.4" hidden="1" customHeight="1" x14ac:dyDescent="0.25">
      <c r="A61" s="95"/>
      <c r="B61" s="41"/>
      <c r="C61" s="38"/>
      <c r="D61" s="96"/>
      <c r="E61" s="96"/>
      <c r="F61" s="96"/>
      <c r="G61" s="97"/>
      <c r="H61" s="97"/>
      <c r="I61" s="101"/>
    </row>
    <row r="62" spans="1:9" ht="38.4" customHeight="1" x14ac:dyDescent="0.25">
      <c r="A62" s="98">
        <f>+[8]ระบบการควบคุมฯ!A89</f>
        <v>1.7</v>
      </c>
      <c r="B62" s="42" t="str">
        <f>+[8]ระบบการควบคุมฯ!B89</f>
        <v>กิจกรรมการยกระดับสมรรถนะความฉลาดรู้ของผู้เรียนตามกรอบการประเมิน PISA 2025 สู่การเพิ่มขีดความสามารถการแข่งขันของประเทศ</v>
      </c>
      <c r="C62" s="40" t="str">
        <f>+[8]ระบบการควบคุมฯ!C89</f>
        <v>20004 68 00156 00000</v>
      </c>
      <c r="D62" s="99">
        <f>+D63</f>
        <v>0</v>
      </c>
      <c r="E62" s="99">
        <f t="shared" si="9"/>
        <v>0</v>
      </c>
      <c r="F62" s="99">
        <f t="shared" si="9"/>
        <v>0</v>
      </c>
      <c r="G62" s="99">
        <f t="shared" si="9"/>
        <v>0</v>
      </c>
      <c r="H62" s="99">
        <f t="shared" si="9"/>
        <v>0</v>
      </c>
      <c r="I62" s="106"/>
    </row>
    <row r="63" spans="1:9" ht="38.4" customHeight="1" x14ac:dyDescent="0.25">
      <c r="A63" s="107"/>
      <c r="B63" s="45" t="str">
        <f>+[8]ระบบการควบคุมฯ!B90</f>
        <v>งบรายจ่ายอื่น   6911500</v>
      </c>
      <c r="C63" s="108" t="str">
        <f>+[8]ระบบการควบคุมฯ!C90</f>
        <v>20004 31003170 5000012</v>
      </c>
      <c r="D63" s="93">
        <f>+D64</f>
        <v>0</v>
      </c>
      <c r="E63" s="93">
        <f t="shared" si="9"/>
        <v>0</v>
      </c>
      <c r="F63" s="93">
        <f t="shared" si="9"/>
        <v>0</v>
      </c>
      <c r="G63" s="93">
        <f t="shared" si="9"/>
        <v>0</v>
      </c>
      <c r="H63" s="93">
        <f t="shared" si="9"/>
        <v>0</v>
      </c>
      <c r="I63" s="109"/>
    </row>
    <row r="64" spans="1:9" ht="38.4" hidden="1" customHeight="1" x14ac:dyDescent="0.25">
      <c r="A64" s="95" t="str">
        <f>+[8]ระบบการควบคุมฯ!A91</f>
        <v>1.6.1</v>
      </c>
      <c r="B64" s="41">
        <f>+[8]ระบบการควบคุมฯ!B91</f>
        <v>0</v>
      </c>
      <c r="C64" s="38">
        <f>+[8]ระบบการควบคุมฯ!C91</f>
        <v>0</v>
      </c>
      <c r="D64" s="96">
        <f>+[8]ระบบการควบคุมฯ!F91</f>
        <v>0</v>
      </c>
      <c r="E64" s="96">
        <f>+[8]ระบบการควบคุมฯ!G91+[8]ระบบการควบคุมฯ!H91</f>
        <v>0</v>
      </c>
      <c r="F64" s="96">
        <f>+[8]ระบบการควบคุมฯ!I91+[8]ระบบการควบคุมฯ!J91</f>
        <v>0</v>
      </c>
      <c r="G64" s="97">
        <f>+[8]ระบบการควบคุมฯ!K91+[8]ระบบการควบคุมฯ!L91</f>
        <v>0</v>
      </c>
      <c r="H64" s="97">
        <f>+D64-E64-F64-G64</f>
        <v>0</v>
      </c>
      <c r="I64" s="101" t="s">
        <v>42</v>
      </c>
    </row>
    <row r="65" spans="1:9" ht="37.200000000000003" x14ac:dyDescent="0.25">
      <c r="A65" s="442">
        <f>+[8]ระบบการควบคุมฯ!A93</f>
        <v>2</v>
      </c>
      <c r="B65" s="374" t="str">
        <f>+[8]ระบบการควบคุมฯ!B93</f>
        <v>โครงการพัฒนาสมรรถนะครูและบุคลากรทางการศึกษาเพื่อความเป็นเลิศ</v>
      </c>
      <c r="C65" s="377" t="str">
        <f>+[8]ระบบการควบคุมฯ!C93</f>
        <v>20004 3320 4700</v>
      </c>
      <c r="D65" s="375">
        <f>+D66</f>
        <v>31800</v>
      </c>
      <c r="E65" s="375">
        <f t="shared" ref="E65:H65" si="10">+E66</f>
        <v>0</v>
      </c>
      <c r="F65" s="375">
        <f t="shared" si="10"/>
        <v>0</v>
      </c>
      <c r="G65" s="375">
        <f t="shared" si="10"/>
        <v>6280</v>
      </c>
      <c r="H65" s="375">
        <f t="shared" si="10"/>
        <v>25520</v>
      </c>
      <c r="I65" s="375">
        <f>+I67</f>
        <v>0</v>
      </c>
    </row>
    <row r="66" spans="1:9" ht="38.4" hidden="1" customHeight="1" x14ac:dyDescent="0.25">
      <c r="A66" s="92"/>
      <c r="B66" s="115" t="str">
        <f>+[8]ระบบการควบคุมฯ!B94</f>
        <v>งบดำเนินงาน   69112xx</v>
      </c>
      <c r="C66" s="32" t="str">
        <f>+[8]ระบบการควบคุมฯ!C94</f>
        <v>20004 3320 4700 2000000</v>
      </c>
      <c r="D66" s="93">
        <f>+D68+D76+D79+D82</f>
        <v>31800</v>
      </c>
      <c r="E66" s="93">
        <f t="shared" ref="E66:H66" si="11">+E68+E76+E79+E82</f>
        <v>0</v>
      </c>
      <c r="F66" s="93">
        <f t="shared" si="11"/>
        <v>0</v>
      </c>
      <c r="G66" s="93">
        <f t="shared" si="11"/>
        <v>6280</v>
      </c>
      <c r="H66" s="93">
        <f t="shared" si="11"/>
        <v>25520</v>
      </c>
      <c r="I66" s="93">
        <f t="shared" ref="I66" si="12">SUM(I67)</f>
        <v>0</v>
      </c>
    </row>
    <row r="67" spans="1:9" ht="38.4" customHeight="1" x14ac:dyDescent="0.25">
      <c r="A67" s="98">
        <f>+[4]งบสพฐ!A40</f>
        <v>1.4</v>
      </c>
      <c r="B67" s="110" t="str">
        <f>+[8]ระบบการควบคุมฯ!B95</f>
        <v xml:space="preserve">กิจกรรมพัฒนาสมรรถนะครูและบุคลากรทางการศึกษาเพื่อความเป็นเลิศ </v>
      </c>
      <c r="C67" s="44" t="str">
        <f>+[8]ระบบการควบคุมฯ!C95</f>
        <v>20004 69 00140 00000</v>
      </c>
      <c r="D67" s="99">
        <f>+D68</f>
        <v>27800</v>
      </c>
      <c r="E67" s="99">
        <f t="shared" ref="E67:I67" si="13">+E68</f>
        <v>0</v>
      </c>
      <c r="F67" s="99">
        <f t="shared" si="13"/>
        <v>0</v>
      </c>
      <c r="G67" s="99">
        <f t="shared" si="13"/>
        <v>3280</v>
      </c>
      <c r="H67" s="99">
        <f t="shared" si="13"/>
        <v>24520</v>
      </c>
      <c r="I67" s="99">
        <f t="shared" si="13"/>
        <v>0</v>
      </c>
    </row>
    <row r="68" spans="1:9" ht="18.600000000000001" x14ac:dyDescent="0.25">
      <c r="A68" s="92"/>
      <c r="B68" s="115" t="str">
        <f>+[8]ระบบการควบคุมฯ!B96</f>
        <v>งบดำเนินงาน   69112xx</v>
      </c>
      <c r="C68" s="32" t="str">
        <f>+[8]ระบบการควบคุมฯ!C96</f>
        <v>20004 3320 4700 2000000</v>
      </c>
      <c r="D68" s="93">
        <f>SUM(D69:D74)</f>
        <v>27800</v>
      </c>
      <c r="E68" s="93">
        <f t="shared" ref="E68:H68" si="14">SUM(E69:E74)</f>
        <v>0</v>
      </c>
      <c r="F68" s="93">
        <f t="shared" si="14"/>
        <v>0</v>
      </c>
      <c r="G68" s="93">
        <f t="shared" si="14"/>
        <v>3280</v>
      </c>
      <c r="H68" s="93">
        <f t="shared" si="14"/>
        <v>24520</v>
      </c>
      <c r="I68" s="93">
        <f>SUM(I72)</f>
        <v>0</v>
      </c>
    </row>
    <row r="69" spans="1:9" ht="38.4" customHeight="1" x14ac:dyDescent="0.25">
      <c r="A69" s="95" t="str">
        <f>+[8]ระบบการควบคุมฯ!A99</f>
        <v>2.1.3</v>
      </c>
      <c r="B69" s="116" t="s">
        <v>263</v>
      </c>
      <c r="C69" s="112" t="str">
        <f>+[8]ระบบการควบคุมฯ!C99</f>
        <v>ที่ ศธ 04002/ว3378 ลว.26 ก.พ. 69 ครั้งที่ 337</v>
      </c>
      <c r="D69" s="96">
        <f>+[8]ระบบการควบคุมฯ!D99</f>
        <v>9000</v>
      </c>
      <c r="E69" s="96">
        <f>+[8]ระบบการควบคุมฯ!G99+[8]ระบบการควบคุมฯ!H99</f>
        <v>0</v>
      </c>
      <c r="F69" s="96">
        <f>+[8]ระบบการควบคุมฯ!I99+[8]ระบบการควบคุมฯ!J99</f>
        <v>0</v>
      </c>
      <c r="G69" s="103">
        <f>+[8]ระบบการควบคุมฯ!K99+[8]ระบบการควบคุมฯ!L99</f>
        <v>800</v>
      </c>
      <c r="H69" s="103">
        <v>8200</v>
      </c>
      <c r="I69" s="101" t="s">
        <v>253</v>
      </c>
    </row>
    <row r="70" spans="1:9" ht="204.6" x14ac:dyDescent="0.25">
      <c r="A70" s="95" t="str">
        <f>+[8]ระบบการควบคุมฯ!A97</f>
        <v>2.1.1</v>
      </c>
      <c r="B70" s="116" t="str">
        <f>+[8]ระบบการควบคุมฯ!B97</f>
        <v xml:space="preserve">ค่าใช้จ่ายในการเดินทางไปราชการของวิทยากรพี่เลี้ยง พัฒนาข้าราชการครูและบุคลากรทางการศึกษาก่อนแต่งตั้งให้ดำรงตำแหน่งผู้บริหารสถานศึกษา ในสังกัดสำนักงานคณะกรรมการการศึกษาขั้นพื้นฐาน ประจำปีงบประมาณ พ.ศ. 2569 ระยะที่ 2 และระยะที่ 3       ระหว่างวันที่ 9 – 15 พฤศจิกายน 2568 ณ โรงแรมเอวาน่า กรุงเทพ โฮเทล แอนด์ คอนเวนชั่น เซ็นเตอร์ กรุงเทพมหานคร และโรงแรมอิงธาร รีสอร์ท จังหวัดนครนายก   </v>
      </c>
      <c r="C70" s="112" t="str">
        <f>+[8]ระบบการควบคุมฯ!C97</f>
        <v>ศธ 04002/ว49618 ลว. 27 พ.ย. 68 โอนครั้งที่ 114</v>
      </c>
      <c r="D70" s="96">
        <f>+[8]ระบบการควบคุมฯ!F97</f>
        <v>5000</v>
      </c>
      <c r="E70" s="96">
        <f>+[8]ระบบการควบคุมฯ!G97+[8]ระบบการควบคุมฯ!H97</f>
        <v>0</v>
      </c>
      <c r="F70" s="96"/>
      <c r="G70" s="103">
        <f>+[8]ระบบการควบคุมฯ!K97+[8]ระบบการควบคุมฯ!L97</f>
        <v>0</v>
      </c>
      <c r="H70" s="103">
        <f>+D70-E70-F70-G70</f>
        <v>5000</v>
      </c>
      <c r="I70" s="101" t="s">
        <v>242</v>
      </c>
    </row>
    <row r="71" spans="1:9" ht="38.4" customHeight="1" x14ac:dyDescent="0.25">
      <c r="A71" s="95" t="str">
        <f>+[8]ระบบการควบคุมฯ!A98</f>
        <v>2.1.2</v>
      </c>
      <c r="B71" s="116" t="str">
        <f>+[8]ระบบการควบคุมฯ!B98</f>
        <v xml:space="preserve">ค่าใช้จ่ายในการเดินทางไปราชการของนางสาวนิภา ศิริขจร รองผอ.ร.ร.วัดอัยยิการาม และนางสาวศิริกาญจน์ เย็นเสมอ รองผอ.ร.ร.วัดเขียนเขต เข้าร่วมการพัฒนาข้าราชการครูและบุคลากรทางการศึกษา ก่อนแต่งตั้งให้ดำรงตำแหน่งผู้บริหารสถานศึกษา ในสังกัดสพฐ. ประจำปีงบประมาณ พ.ศ. 2569 ระยะที่ 1 ระหว่างวันที่ 9 – 15 พฤศจิกายน 2568 ณ โรงแรมเอวาน่า กรุงเทพ โฮเทล แอนด์ คอนเวนชั่น เซ็นเตอร์ จังหวัดกรุงเทพมหานคร และโรงแรมอิงธารรีสอร์ท จังหวัดนครนายก  </v>
      </c>
      <c r="C71" s="112" t="str">
        <f>+[8]ระบบการควบคุมฯ!C98</f>
        <v>ศธ 04002/ว50033 ลว. 4 ธ.ค. 68 โอนครั้งที่ 131</v>
      </c>
      <c r="D71" s="96">
        <f>+[8]ระบบการควบคุมฯ!F98</f>
        <v>3000</v>
      </c>
      <c r="E71" s="96">
        <f>+[8]ระบบการควบคุมฯ!G98+[8]ระบบการควบคุมฯ!H98</f>
        <v>0</v>
      </c>
      <c r="F71" s="96"/>
      <c r="G71" s="103">
        <f>+[8]ระบบการควบคุมฯ!K98+[8]ระบบการควบคุมฯ!L98</f>
        <v>1600</v>
      </c>
      <c r="H71" s="103">
        <f>+D71-E71-F71-G71</f>
        <v>1400</v>
      </c>
      <c r="I71" s="101" t="s">
        <v>252</v>
      </c>
    </row>
    <row r="72" spans="1:9" ht="38.4" hidden="1" customHeight="1" x14ac:dyDescent="0.25">
      <c r="A72" s="35" t="str">
        <f>+[8]ระบบการควบคุมฯ!A100</f>
        <v>2.1.4</v>
      </c>
      <c r="B72" s="35" t="str">
        <f>+[8]ระบบการควบคุมฯ!B100</f>
        <v xml:space="preserve">1. ค่าใช้จ่ายในการเดินทางสำหรับผู้เข้าร่วมโครงการพัฒนาข้าราชการครูและ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 รุ่นที่ 3 ระหว่างวันที่ 9 – 13  พฤษภาคม  2569 ณ โรงแรมบางกอก พาเลส กรุงเทพมหานคร จำนวนเงิน 1,000.-บาท (หนึ่งพันบาทถ้วน)
2. ค่าใช้จ่ายในการเดินทางไปราชการสำหรับวิทยากรพี่เลี้ยง โครงการพัฒนาข้าราชการครูและ    
บุคลากรทางการศึกษาก่อนแต่งตั้งให้ดำรงตำแหน่งผู้บริหารสถานศึกษา ในสังกัดสพฐ. ประจำปีงบประมาณ พ.ศ. 2569 รุ่นที่ 3 ในระยะที่ 2 และระยะที่ 3  ระหว่างวันที่ 18 – 31 พฤษภาคม 2569  ณ โรงแรมบางกอก พาเลส กรุงเทพมหานคร จำนวนเงิน 8,000.-บาท
</v>
      </c>
      <c r="C72" s="35" t="str">
        <f>+[8]ระบบการควบคุมฯ!C100</f>
        <v>ศธ 04002/ว8698  ลว.25 พ.ค. 68 ครั้งที่ 577</v>
      </c>
      <c r="D72" s="96">
        <f>+[8]ระบบการควบคุมฯ!F100</f>
        <v>9000</v>
      </c>
      <c r="E72" s="96">
        <f>+[8]ระบบการควบคุมฯ!G100+[8]ระบบการควบคุมฯ!H100</f>
        <v>0</v>
      </c>
      <c r="F72" s="96"/>
      <c r="G72" s="103">
        <f>+[8]ระบบการควบคุมฯ!K100+[8]ระบบการควบคุมฯ!L100</f>
        <v>0</v>
      </c>
      <c r="H72" s="103">
        <f>+D72-E72-F72-G72</f>
        <v>9000</v>
      </c>
      <c r="I72" s="1135" t="s">
        <v>264</v>
      </c>
    </row>
    <row r="73" spans="1:9" ht="111.6" x14ac:dyDescent="0.25">
      <c r="A73" s="35" t="str">
        <f>+[8]ระบบการควบคุมฯ!A101</f>
        <v>2.1.1.1</v>
      </c>
      <c r="B73" s="35" t="str">
        <f>+[8]ระบบการควบคุมฯ!B101</f>
        <v xml:space="preserve">ค่าใช้จ่ายในการเดินทางเข้าร่วมโครงการพัฒนาผู้อำนวยการกลุ่มพัฒนาครูและบุคลากรทางการศึกษาของสำนักงานเขตพื้นที่การศึกษา ประจำปีงบประมาณ พ.ศ. 2569 ระหว่างวันที่ 24 - 27 พฤษภาคม  2569 ณ โรงแรมรอยัล ซิตี้กรุงเทพมหานคร                                   </v>
      </c>
      <c r="C73" s="35" t="str">
        <f>+[8]ระบบการควบคุมฯ!C101</f>
        <v>ศธ 04002/ว9340  ลว.4 มิ.ย. 69 ครั้งที่ 608</v>
      </c>
      <c r="D73" s="96">
        <f>+[8]ระบบการควบคุมฯ!F101</f>
        <v>1000</v>
      </c>
      <c r="E73" s="96">
        <f>+[8]ระบบการควบคุมฯ!G101+[8]ระบบการควบคุมฯ!H101</f>
        <v>0</v>
      </c>
      <c r="F73" s="96"/>
      <c r="G73" s="103">
        <f>+[8]ระบบการควบคุมฯ!K101+[8]ระบบการควบคุมฯ!L101</f>
        <v>880</v>
      </c>
      <c r="H73" s="103">
        <f>+D73-E73-F73-G73</f>
        <v>120</v>
      </c>
      <c r="I73" s="403" t="s">
        <v>184</v>
      </c>
    </row>
    <row r="74" spans="1:9" ht="38.4" customHeight="1" x14ac:dyDescent="0.25">
      <c r="A74" s="35" t="str">
        <f>+[8]ระบบการควบคุมฯ!A102</f>
        <v>2.1.1.1</v>
      </c>
      <c r="B74" s="41" t="str">
        <f>+[8]ระบบการควบคุมฯ!B102</f>
        <v>ค่าใช้จ่ายในการเดินทางเข้าร่วมการอบรมเชิงปฏิบัติการเลขคณิตคิดเร็วด้วยเวทคณิต ระหว่างวันที่ 19 - 21 กรกฎาคม 2569 ณ โรงแรมเดอะ เล็คกาซี่ จังหวัดนนทบุรี</v>
      </c>
      <c r="C74" s="35" t="str">
        <f>+[8]ระบบการควบคุมฯ!C102</f>
        <v>ศธ 04002/ว13217  ลว. 31ก.ค. 69 ครั้งที่ 791</v>
      </c>
      <c r="D74" s="96">
        <f>+[8]ระบบการควบคุมฯ!F102</f>
        <v>800</v>
      </c>
      <c r="E74" s="96">
        <f>+[8]ระบบการควบคุมฯ!G102+[8]ระบบการควบคุมฯ!H102</f>
        <v>0</v>
      </c>
      <c r="F74" s="96"/>
      <c r="G74" s="103">
        <f>+[8]ระบบการควบคุมฯ!K102+[8]ระบบการควบคุมฯ!L102</f>
        <v>0</v>
      </c>
      <c r="H74" s="103">
        <f>+D74-E74-F74-G74</f>
        <v>800</v>
      </c>
      <c r="I74" s="403"/>
    </row>
    <row r="75" spans="1:9" ht="38.4" hidden="1" customHeight="1" x14ac:dyDescent="0.25">
      <c r="A75" s="98">
        <f>+[8]ระบบการควบคุมฯ!A103</f>
        <v>2.2000000000000002</v>
      </c>
      <c r="B75" s="39" t="str">
        <f>+[8]ระบบการควบคุมฯ!B103</f>
        <v>กิจกรรมส่งเสริมโอลิมปิกวิชาการสู่ความเป็นเลิศ</v>
      </c>
      <c r="C75" s="39" t="str">
        <f>+[8]ระบบการควบคุมฯ!C103</f>
        <v>20004 69 00141 00000</v>
      </c>
      <c r="D75" s="99">
        <f>+D76</f>
        <v>4000</v>
      </c>
      <c r="E75" s="99">
        <f t="shared" ref="E75:H81" si="15">+E76</f>
        <v>0</v>
      </c>
      <c r="F75" s="99">
        <f t="shared" si="15"/>
        <v>0</v>
      </c>
      <c r="G75" s="99">
        <f t="shared" si="15"/>
        <v>3000</v>
      </c>
      <c r="H75" s="99">
        <f t="shared" si="15"/>
        <v>1000</v>
      </c>
      <c r="I75" s="106"/>
    </row>
    <row r="76" spans="1:9" ht="38.4" hidden="1" customHeight="1" x14ac:dyDescent="0.25">
      <c r="A76" s="107" t="s">
        <v>41</v>
      </c>
      <c r="B76" s="111" t="str">
        <f>+[8]ระบบการควบคุมฯ!B104</f>
        <v>งบดำเนินงาน   69112xx</v>
      </c>
      <c r="C76" s="45" t="str">
        <f>+[8]ระบบการควบคุมฯ!C104</f>
        <v>20004 3320 4700 2000000</v>
      </c>
      <c r="D76" s="93">
        <f>+D77</f>
        <v>4000</v>
      </c>
      <c r="E76" s="93">
        <f t="shared" si="15"/>
        <v>0</v>
      </c>
      <c r="F76" s="93">
        <f t="shared" si="15"/>
        <v>0</v>
      </c>
      <c r="G76" s="93">
        <f t="shared" si="15"/>
        <v>3000</v>
      </c>
      <c r="H76" s="109">
        <f>+D76-E76-F76-G76</f>
        <v>1000</v>
      </c>
      <c r="I76" s="109"/>
    </row>
    <row r="77" spans="1:9" ht="38.4" customHeight="1" x14ac:dyDescent="0.25">
      <c r="A77" s="95" t="s">
        <v>41</v>
      </c>
      <c r="B77" s="36" t="str">
        <f>+[8]ระบบการควบคุมฯ!B105</f>
        <v>เป็นค่าใช้จ่ายในการเดินทางของคณะทำงานและผู้เข้าร่วมการอบรมเชิงปฏิบัติการขั้นเฉพาะทางสำหรับผู้นำเครือข่ายท้องถิ่น (Local Network ; LN) และวิทยากรเครือข่ายท้องถิ่น (Local Trainer ; LT) ระดับปฐมวัย จำนวน 2 คน  จำนวน 2,000.-บาท ระดับประถมศึกษา 2 คน จำนวน 2,000 บาท</v>
      </c>
      <c r="C77" s="35" t="str">
        <f>+[8]ระบบการควบคุมฯ!C105</f>
        <v>ที่ ศธ 04002/ว6767 ลว. 24 เม.ย. 69 ครั้งที่ 457</v>
      </c>
      <c r="D77" s="96">
        <f>+[8]ระบบการควบคุมฯ!F105</f>
        <v>4000</v>
      </c>
      <c r="E77" s="96">
        <f>+[8]ระบบการควบคุมฯ!G105+[8]ระบบการควบคุมฯ!H105</f>
        <v>0</v>
      </c>
      <c r="F77" s="96">
        <f>+[8]ระบบการควบคุมฯ!I105+[8]ระบบการควบคุมฯ!J105</f>
        <v>0</v>
      </c>
      <c r="G77" s="103">
        <f>+[8]ระบบการควบคุมฯ!K105+[8]ระบบการควบคุมฯ!L105</f>
        <v>3000</v>
      </c>
      <c r="H77" s="103">
        <f>+D77-E77-F77-G77</f>
        <v>1000</v>
      </c>
      <c r="I77" s="101" t="s">
        <v>42</v>
      </c>
    </row>
    <row r="78" spans="1:9" ht="38.4" customHeight="1" x14ac:dyDescent="0.25">
      <c r="A78" s="98">
        <f>+[8]ระบบการควบคุมฯ!A107</f>
        <v>2.2999999999999998</v>
      </c>
      <c r="B78" s="39" t="str">
        <f>+[8]ระบบการควบคุมฯ!B107</f>
        <v>กิจกรรมยกระดับสมรรถนะทางด้านภาษาอังกฤษ</v>
      </c>
      <c r="C78" s="39" t="str">
        <f>+[8]ระบบการควบคุมฯ!C107</f>
        <v>20004 68 00142 00000</v>
      </c>
      <c r="D78" s="99">
        <f>+D79</f>
        <v>0</v>
      </c>
      <c r="E78" s="99">
        <f t="shared" si="15"/>
        <v>0</v>
      </c>
      <c r="F78" s="99">
        <f t="shared" si="15"/>
        <v>0</v>
      </c>
      <c r="G78" s="99">
        <f t="shared" si="15"/>
        <v>0</v>
      </c>
      <c r="H78" s="99">
        <f t="shared" si="15"/>
        <v>0</v>
      </c>
      <c r="I78" s="106"/>
    </row>
    <row r="79" spans="1:9" ht="38.4" hidden="1" customHeight="1" x14ac:dyDescent="0.25">
      <c r="A79" s="107"/>
      <c r="B79" s="111" t="str">
        <f>+[8]ระบบการควบคุมฯ!B108</f>
        <v>งบดำเนินงาน   69112xx</v>
      </c>
      <c r="C79" s="46" t="str">
        <f>+[8]ระบบการควบคุมฯ!C108</f>
        <v>20004 3320 4700 2000000</v>
      </c>
      <c r="D79" s="93">
        <f>+D80</f>
        <v>0</v>
      </c>
      <c r="E79" s="93">
        <f t="shared" si="15"/>
        <v>0</v>
      </c>
      <c r="F79" s="93">
        <f t="shared" si="15"/>
        <v>0</v>
      </c>
      <c r="G79" s="93">
        <f t="shared" si="15"/>
        <v>0</v>
      </c>
      <c r="H79" s="109">
        <f>+D79-E79-F79-G79</f>
        <v>0</v>
      </c>
      <c r="I79" s="109"/>
    </row>
    <row r="80" spans="1:9" ht="38.4" hidden="1" customHeight="1" x14ac:dyDescent="0.25">
      <c r="A80" s="95" t="str">
        <f>+[8]ระบบการควบคุมฯ!A109</f>
        <v>2.3.1</v>
      </c>
      <c r="B80" s="35" t="str">
        <f>+[8]ระบบการควบคุมฯ!B109</f>
        <v xml:space="preserve">ค่าใช้จ่ายในการเดินทางเข้าร่วมโครงการพัฒนาผู้อำนวยการกลุ่มพัฒนาครูและบุคลากรทางการศึกษา  ระหว่างวันที่ 4 - 6 มิถุนายน 2568 ณ โรงแรมริเวอร์ไซด์ กรุงเทพมหานคร      </v>
      </c>
      <c r="C80" s="36" t="str">
        <f>+[8]ระบบการควบคุมฯ!C109</f>
        <v>ศธ 04002/ว2600 ลว.12 มิ.ย. 68 ครั้งที่ 582</v>
      </c>
      <c r="D80" s="96">
        <f>+[8]ระบบการควบคุมฯ!F109</f>
        <v>0</v>
      </c>
      <c r="E80" s="96">
        <f>+[8]ระบบการควบคุมฯ!G109+[8]ระบบการควบคุมฯ!H109</f>
        <v>0</v>
      </c>
      <c r="F80" s="96"/>
      <c r="G80" s="103">
        <f>+[8]ระบบการควบคุมฯ!K109+[8]ระบบการควบคุมฯ!L109</f>
        <v>0</v>
      </c>
      <c r="H80" s="103">
        <f>+D80-E80-F80-G80</f>
        <v>0</v>
      </c>
      <c r="I80" s="144" t="s">
        <v>184</v>
      </c>
    </row>
    <row r="81" spans="1:9" ht="38.4" customHeight="1" x14ac:dyDescent="0.25">
      <c r="A81" s="98">
        <f>+[8]ระบบการควบคุมฯ!A111</f>
        <v>2.4</v>
      </c>
      <c r="B81" s="39" t="str">
        <f>+[8]ระบบการควบคุมฯ!B111</f>
        <v xml:space="preserve">กิจกรรมพัฒนาครูเพื่อการจัดการเรียนรู้สู่ฐานสมรรถนะ  </v>
      </c>
      <c r="C81" s="39" t="str">
        <f>+[8]ระบบการควบคุมฯ!C111</f>
        <v>20004 69 00140 00000</v>
      </c>
      <c r="D81" s="99">
        <f>+D82</f>
        <v>0</v>
      </c>
      <c r="E81" s="99">
        <f t="shared" si="15"/>
        <v>0</v>
      </c>
      <c r="F81" s="99">
        <f t="shared" si="15"/>
        <v>0</v>
      </c>
      <c r="G81" s="99">
        <f t="shared" si="15"/>
        <v>0</v>
      </c>
      <c r="H81" s="99">
        <f t="shared" si="15"/>
        <v>0</v>
      </c>
      <c r="I81" s="106"/>
    </row>
    <row r="82" spans="1:9" ht="38.4" hidden="1" customHeight="1" x14ac:dyDescent="0.25">
      <c r="A82" s="107">
        <f>+[8]ระบบการควบคุมฯ!A112</f>
        <v>0</v>
      </c>
      <c r="B82" s="45" t="str">
        <f>+[8]ระบบการควบคุมฯ!B112</f>
        <v>งบดำเนินงาน   69112xx</v>
      </c>
      <c r="C82" s="45" t="str">
        <f>+[8]ระบบการควบคุมฯ!C112</f>
        <v>20004 3320 4700 2000000</v>
      </c>
      <c r="D82" s="93">
        <f>SUM(D83)</f>
        <v>0</v>
      </c>
      <c r="E82" s="93">
        <f t="shared" ref="E82:H82" si="16">SUM(E83)</f>
        <v>0</v>
      </c>
      <c r="F82" s="93">
        <f t="shared" si="16"/>
        <v>0</v>
      </c>
      <c r="G82" s="93">
        <f t="shared" si="16"/>
        <v>0</v>
      </c>
      <c r="H82" s="93">
        <f t="shared" si="16"/>
        <v>0</v>
      </c>
      <c r="I82" s="109"/>
    </row>
    <row r="83" spans="1:9" ht="38.4" hidden="1" customHeight="1" x14ac:dyDescent="0.25">
      <c r="A83" s="95"/>
      <c r="B83" s="159"/>
      <c r="C83" s="159"/>
      <c r="D83" s="96"/>
      <c r="E83" s="96">
        <f>+[8]ระบบการควบคุมฯ!G100+[8]ระบบการควบคุมฯ!H100</f>
        <v>0</v>
      </c>
      <c r="F83" s="103"/>
      <c r="G83" s="103"/>
      <c r="H83" s="101"/>
      <c r="I83" s="101"/>
    </row>
    <row r="84" spans="1:9" ht="38.4" hidden="1" customHeight="1" x14ac:dyDescent="0.25">
      <c r="A84" s="95"/>
      <c r="B84" s="116"/>
      <c r="C84" s="112"/>
      <c r="D84" s="96"/>
      <c r="E84" s="96"/>
      <c r="F84" s="96"/>
      <c r="G84" s="103"/>
      <c r="H84" s="103"/>
      <c r="I84" s="101"/>
    </row>
    <row r="85" spans="1:9" ht="38.4" customHeight="1" x14ac:dyDescent="0.25">
      <c r="A85" s="534">
        <f>+[8]ระบบการควบคุมฯ!A115</f>
        <v>3</v>
      </c>
      <c r="B85" s="535" t="str">
        <f>+[2]งบสพฐ!B71</f>
        <v>กิจกรรมส่งเสริมโอลิมปิกวิชาการสู่ความเป็นเลิศ</v>
      </c>
      <c r="C85" s="536" t="str">
        <f>+[8]ระบบการควบคุมฯ!C115</f>
        <v>20004 3320 6300 2000000</v>
      </c>
      <c r="D85" s="537">
        <f>+D86+D87</f>
        <v>22117500</v>
      </c>
      <c r="E85" s="537">
        <f>+E91+E96+E100+E108+E111+E117+E124+E130+E140+E156+E179</f>
        <v>0</v>
      </c>
      <c r="F85" s="537">
        <f>+F91+F96+F100+F108+F111+F117+F124+F130+F140+F156+F179</f>
        <v>0</v>
      </c>
      <c r="G85" s="537">
        <f>+G86+G87</f>
        <v>18360401.280000001</v>
      </c>
      <c r="H85" s="537">
        <f>+H86+H87</f>
        <v>3757098.7199999997</v>
      </c>
      <c r="I85" s="537"/>
    </row>
    <row r="86" spans="1:9" ht="38.4" hidden="1" customHeight="1" x14ac:dyDescent="0.25">
      <c r="A86" s="92"/>
      <c r="B86" s="538" t="str">
        <f>+[8]ระบบการควบคุมฯ!B116</f>
        <v xml:space="preserve"> งบดำเนินงาน 69112xx</v>
      </c>
      <c r="C86" s="33"/>
      <c r="D86" s="93">
        <f>+D89+D97+D101+D112+D118</f>
        <v>103500</v>
      </c>
      <c r="E86" s="93">
        <f t="shared" ref="E86:H86" si="17">+E89+E97+E101+E112+E118</f>
        <v>0</v>
      </c>
      <c r="F86" s="93">
        <f t="shared" si="17"/>
        <v>0</v>
      </c>
      <c r="G86" s="93">
        <f t="shared" si="17"/>
        <v>90040</v>
      </c>
      <c r="H86" s="93">
        <f t="shared" si="17"/>
        <v>13460</v>
      </c>
      <c r="I86" s="93"/>
    </row>
    <row r="87" spans="1:9" ht="38.4" hidden="1" customHeight="1" x14ac:dyDescent="0.25">
      <c r="A87" s="92"/>
      <c r="B87" s="538" t="str">
        <f>+[8]ระบบการควบคุมฯ!B119</f>
        <v>งบรายจ่ายอื่น   6911500</v>
      </c>
      <c r="C87" s="33"/>
      <c r="D87" s="93">
        <f>+D92+D109+D125+D131+D141+D157</f>
        <v>22014000</v>
      </c>
      <c r="E87" s="93">
        <f t="shared" ref="E87:H87" si="18">+E92+E109+E125+E131+E141+E157</f>
        <v>0</v>
      </c>
      <c r="F87" s="93">
        <f t="shared" si="18"/>
        <v>0</v>
      </c>
      <c r="G87" s="93">
        <f t="shared" si="18"/>
        <v>18270361.280000001</v>
      </c>
      <c r="H87" s="93">
        <f t="shared" si="18"/>
        <v>3743638.7199999997</v>
      </c>
      <c r="I87" s="93"/>
    </row>
    <row r="88" spans="1:9" ht="38.4" hidden="1" customHeight="1" x14ac:dyDescent="0.25">
      <c r="A88" s="98">
        <f>+[8]ระบบการควบคุมฯ!A121</f>
        <v>3.1</v>
      </c>
      <c r="B88" s="30" t="str">
        <f>+[8]ระบบการควบคุมฯ!B121</f>
        <v>กิจกรรมสร้างจิตสึกในการพัฒนาคุณภาพชีวิตที่เป็นมิตรต่อสิ่งแวดล้อม</v>
      </c>
      <c r="C88" s="31" t="str">
        <f>+[8]ระบบการควบคุมฯ!C121</f>
        <v>20004 69 00037 00000</v>
      </c>
      <c r="D88" s="99">
        <f t="shared" ref="D88:I88" si="19">+D89</f>
        <v>1000</v>
      </c>
      <c r="E88" s="99">
        <f t="shared" si="19"/>
        <v>0</v>
      </c>
      <c r="F88" s="99">
        <f t="shared" si="19"/>
        <v>0</v>
      </c>
      <c r="G88" s="99">
        <f t="shared" si="19"/>
        <v>0</v>
      </c>
      <c r="H88" s="99">
        <f t="shared" si="19"/>
        <v>1000</v>
      </c>
      <c r="I88" s="99">
        <f t="shared" si="19"/>
        <v>0</v>
      </c>
    </row>
    <row r="89" spans="1:9" ht="38.4" customHeight="1" x14ac:dyDescent="0.25">
      <c r="A89" s="92">
        <f>+[8]ระบบการควบคุมฯ!A122</f>
        <v>0</v>
      </c>
      <c r="B89" s="113" t="str">
        <f>+[8]ระบบการควบคุมฯ!B122</f>
        <v>งบดำเนินงาน 69112xx</v>
      </c>
      <c r="C89" s="33" t="str">
        <f>+[8]ระบบการควบคุมฯ!C122</f>
        <v xml:space="preserve">20004 3320 6300 2000000 </v>
      </c>
      <c r="D89" s="93">
        <f>SUM(D90:D92)</f>
        <v>1000</v>
      </c>
      <c r="E89" s="93">
        <f t="shared" ref="E89:H89" si="20">SUM(E90:E92)</f>
        <v>0</v>
      </c>
      <c r="F89" s="93">
        <f t="shared" si="20"/>
        <v>0</v>
      </c>
      <c r="G89" s="93">
        <f t="shared" si="20"/>
        <v>0</v>
      </c>
      <c r="H89" s="93">
        <f t="shared" si="20"/>
        <v>1000</v>
      </c>
      <c r="I89" s="93">
        <f>SUM(I90)</f>
        <v>0</v>
      </c>
    </row>
    <row r="90" spans="1:9" ht="38.4" customHeight="1" x14ac:dyDescent="0.25">
      <c r="A90" s="95" t="str">
        <f>+[8]ระบบการควบคุมฯ!A123</f>
        <v>3.1.1</v>
      </c>
      <c r="B90" s="35" t="str">
        <f>+[8]ระบบการควบคุมฯ!B123</f>
        <v xml:space="preserve">ค่าใช้จ่ายในการเดินทางเข้าร่วมการอบรมเชิงปฏิบัติการขับเคลื่อนสิ่งแวดล้อมศึกษาและโครงการอนุรักษ์พันธุกรรมพืชอันเนื่องมาจากพระราชดำริ สมเด็จพระเทพรัตนราชสุดาฯ สยามบรมราชกุมารี  ระหว่างวันที่ 9 – 11 สิงหาคม 2569 ณ โรงแรมเอวาน่า  กรุงเทพมหานคร </v>
      </c>
      <c r="C90" s="38" t="str">
        <f>+[8]ระบบการควบคุมฯ!C123</f>
        <v>ศธ 04002/ว13902 ลว. 10 ส.ค 69 โอนครั้งที่ 845</v>
      </c>
      <c r="D90" s="96">
        <f>+[8]ระบบการควบคุมฯ!F123</f>
        <v>1000</v>
      </c>
      <c r="E90" s="96">
        <f>+[8]ระบบการควบคุมฯ!G123+[8]ระบบการควบคุมฯ!H123</f>
        <v>0</v>
      </c>
      <c r="F90" s="96">
        <f>+[8]ระบบการควบคุมฯ!I123+[8]ระบบการควบคุมฯ!J123</f>
        <v>0</v>
      </c>
      <c r="G90" s="103">
        <f>+[8]ระบบการควบคุมฯ!K123+[8]ระบบการควบคุมฯ!L123</f>
        <v>0</v>
      </c>
      <c r="H90" s="103">
        <f>+D90-E90-F90-G90</f>
        <v>1000</v>
      </c>
      <c r="I90" s="101" t="s">
        <v>64</v>
      </c>
    </row>
    <row r="91" spans="1:9" ht="38.4" customHeight="1" x14ac:dyDescent="0.25">
      <c r="A91" s="98">
        <f>+[8]ระบบการควบคุมฯ!A124</f>
        <v>3.2</v>
      </c>
      <c r="B91" s="30" t="str">
        <f>+[8]ระบบการควบคุมฯ!B124</f>
        <v xml:space="preserve">กิจกรรมสานความร่วมมือภาคีเครือข่ายด้านการจัดการศึกษา </v>
      </c>
      <c r="C91" s="31" t="str">
        <f>+[8]ระบบการควบคุมฯ!C124</f>
        <v>20004 69 00078 00000</v>
      </c>
      <c r="D91" s="99">
        <f t="shared" ref="D91:I91" si="21">+D92</f>
        <v>0</v>
      </c>
      <c r="E91" s="99">
        <f t="shared" si="21"/>
        <v>0</v>
      </c>
      <c r="F91" s="99">
        <f t="shared" si="21"/>
        <v>0</v>
      </c>
      <c r="G91" s="99">
        <f t="shared" si="21"/>
        <v>0</v>
      </c>
      <c r="H91" s="99">
        <f t="shared" si="21"/>
        <v>0</v>
      </c>
      <c r="I91" s="99">
        <f t="shared" si="21"/>
        <v>0</v>
      </c>
    </row>
    <row r="92" spans="1:9" ht="38.4" hidden="1" customHeight="1" x14ac:dyDescent="0.25">
      <c r="A92" s="92">
        <f>+[8]ระบบการควบคุมฯ!A125</f>
        <v>1</v>
      </c>
      <c r="B92" s="113" t="str">
        <f>+[8]ระบบการควบคุมฯ!B125</f>
        <v>งบรายจ่ายอื่น   6911500</v>
      </c>
      <c r="C92" s="33"/>
      <c r="D92" s="93">
        <f>SUM(D93:D95)</f>
        <v>0</v>
      </c>
      <c r="E92" s="93">
        <f t="shared" ref="E92:H92" si="22">SUM(E93:E95)</f>
        <v>0</v>
      </c>
      <c r="F92" s="93">
        <f t="shared" si="22"/>
        <v>0</v>
      </c>
      <c r="G92" s="93">
        <f t="shared" si="22"/>
        <v>0</v>
      </c>
      <c r="H92" s="93">
        <f t="shared" si="22"/>
        <v>0</v>
      </c>
      <c r="I92" s="93">
        <f>SUM(I93)</f>
        <v>0</v>
      </c>
    </row>
    <row r="93" spans="1:9" ht="38.4" customHeight="1" x14ac:dyDescent="0.25">
      <c r="A93" s="95" t="str">
        <f>+[8]ระบบการควบคุมฯ!A127</f>
        <v>3.1.1.1</v>
      </c>
      <c r="B93" s="35" t="str">
        <f>+[8]ระบบการควบคุมฯ!B127</f>
        <v xml:space="preserve">ค่าใช้จ่ายในการเดินทางเข้าร่วมการอบรมเชิงปฏิบัติการส่งเสริมและพัฒนาการจัดการเรียนรู้เพื่อสิ่งแวดล้อมที่ยั่งยืน ตามหลักเศรษฐกิจหมุนเวียน รุ่นที่ 1 ระหว่างวันที่ 24 – 28 เมษายน 2566 ณ โรงแรมเดอะ ลอฟท์ รีสอร์ท กรุงเทพมหานคร </v>
      </c>
      <c r="C93" s="38" t="str">
        <f>+[8]ระบบการควบคุมฯ!C127</f>
        <v>ศธ 04002/ว1915 ลว.  11 พค 66 โอนครั้งที่ 515</v>
      </c>
      <c r="D93" s="96">
        <f>+[8]ระบบการควบคุมฯ!F127</f>
        <v>0</v>
      </c>
      <c r="E93" s="96">
        <f>+[8]ระบบการควบคุมฯ!G127+[8]ระบบการควบคุมฯ!H127</f>
        <v>0</v>
      </c>
      <c r="F93" s="96">
        <f>+[8]ระบบการควบคุมฯ!I127+[8]ระบบการควบคุมฯ!J127</f>
        <v>0</v>
      </c>
      <c r="G93" s="103">
        <f>+[8]ระบบการควบคุมฯ!K127+[8]ระบบการควบคุมฯ!L127</f>
        <v>0</v>
      </c>
      <c r="H93" s="103">
        <f>+D93-E93-F93-G93</f>
        <v>0</v>
      </c>
      <c r="I93" s="101" t="s">
        <v>64</v>
      </c>
    </row>
    <row r="94" spans="1:9" ht="38.4" hidden="1" customHeight="1" x14ac:dyDescent="0.25">
      <c r="A94" s="95" t="str">
        <f>+[8]ระบบการควบคุมฯ!A128</f>
        <v>3.1.1</v>
      </c>
      <c r="B94" s="35" t="str">
        <f>+[8]ระบบการควบคุมฯ!B128</f>
        <v>ค่าใช้จ่ายในการเดินทางเข้าร่วมพิธีมอบเกียรติบัตรให้กับครูผู้เป็นบุคคลที่มีความกล้าหาญ ปกป้องนักเรียนให้พ้นจากอันตราย 29 พย 66 ณ อาคารราชวัลลภ ห้องประชุมจันทรเกษม ชั้น 1</v>
      </c>
      <c r="C94" s="38" t="str">
        <f>+[8]ระบบการควบคุมฯ!C128</f>
        <v xml:space="preserve">ศธ 04002/ว5680 ลว.  27 ธค  66 โอนครั้งที่ 110 </v>
      </c>
      <c r="D94" s="96"/>
      <c r="E94" s="96"/>
      <c r="F94" s="96"/>
      <c r="G94" s="96"/>
      <c r="H94" s="103">
        <f>+D94-E94-F94-G94</f>
        <v>0</v>
      </c>
      <c r="I94" s="101"/>
    </row>
    <row r="95" spans="1:9" ht="38.4" hidden="1" customHeight="1" x14ac:dyDescent="0.25">
      <c r="A95" s="95" t="str">
        <f>+[8]ระบบการควบคุมฯ!A129</f>
        <v>3.1.2</v>
      </c>
      <c r="B95" s="35" t="str">
        <f>+[8]ระบบการควบคุมฯ!B129</f>
        <v xml:space="preserve">ค่าใช้จ่ายในการจัดอบรมหลักสูตรผู้นำด้านเทคโนโลยี  เพื่อการศึกษา (ICT Talent) ภาครัฐ รุ่นที่ 5 ระหว่างวันที่ 30 – 31 สิงหาคม 2567  ณ สถานีโทรทัศน์การศึกษาขั้นพื้นฐาน OBEC Channel อาคาร สพฐ. 1 </v>
      </c>
      <c r="C95" s="38" t="str">
        <f>+[8]ระบบการควบคุมฯ!C129</f>
        <v>ศธ 04002/ว3488 ลว.  9 สค 67 โอนครั้งที่ 297</v>
      </c>
      <c r="D95" s="96"/>
      <c r="E95" s="96"/>
      <c r="F95" s="96"/>
      <c r="G95" s="96"/>
      <c r="H95" s="103">
        <f>+D95-E95-F95-G95</f>
        <v>0</v>
      </c>
      <c r="I95" s="101" t="s">
        <v>110</v>
      </c>
    </row>
    <row r="96" spans="1:9" ht="38.4" hidden="1" customHeight="1" x14ac:dyDescent="0.25">
      <c r="A96" s="98">
        <f>+[8]ระบบการควบคุมฯ!A130</f>
        <v>3.3</v>
      </c>
      <c r="B96" s="30" t="str">
        <f>+[8]ระบบการควบคุมฯ!B130</f>
        <v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v>
      </c>
      <c r="C96" s="31" t="str">
        <f>+[8]ระบบการควบคุมฯ!C130</f>
        <v>20004 69 00085 00000</v>
      </c>
      <c r="D96" s="99">
        <f t="shared" ref="D96:I96" si="23">+D97</f>
        <v>6600</v>
      </c>
      <c r="E96" s="99">
        <f t="shared" si="23"/>
        <v>0</v>
      </c>
      <c r="F96" s="99">
        <f t="shared" si="23"/>
        <v>0</v>
      </c>
      <c r="G96" s="99">
        <f t="shared" si="23"/>
        <v>3840</v>
      </c>
      <c r="H96" s="99">
        <f t="shared" si="23"/>
        <v>2760</v>
      </c>
      <c r="I96" s="99">
        <f t="shared" si="23"/>
        <v>0</v>
      </c>
    </row>
    <row r="97" spans="1:9" ht="37.200000000000003" x14ac:dyDescent="0.25">
      <c r="A97" s="499" t="str">
        <f>+[8]ระบบการควบคุมฯ!A131</f>
        <v>3.3.1</v>
      </c>
      <c r="B97" s="113" t="str">
        <f>+[8]ระบบการควบคุมฯ!B131</f>
        <v>งบดำเนินงาน   6911xx</v>
      </c>
      <c r="C97" s="33" t="str">
        <f>+[8]ระบบการควบคุมฯ!C131</f>
        <v>20004 3320 6300 2000000</v>
      </c>
      <c r="D97" s="93">
        <f>SUM(D98:D99)</f>
        <v>6600</v>
      </c>
      <c r="E97" s="93">
        <f t="shared" ref="E97:H97" si="24">SUM(E98:E99)</f>
        <v>0</v>
      </c>
      <c r="F97" s="93">
        <f t="shared" si="24"/>
        <v>0</v>
      </c>
      <c r="G97" s="93">
        <f t="shared" si="24"/>
        <v>3840</v>
      </c>
      <c r="H97" s="93">
        <f t="shared" si="24"/>
        <v>2760</v>
      </c>
      <c r="I97" s="93">
        <f t="shared" ref="I97" si="25">SUM(I98)</f>
        <v>0</v>
      </c>
    </row>
    <row r="98" spans="1:9" ht="38.4" hidden="1" customHeight="1" x14ac:dyDescent="0.25">
      <c r="A98" s="95" t="str">
        <f>+[8]ระบบการควบคุมฯ!A132</f>
        <v>3.3.1.1</v>
      </c>
      <c r="B98" s="35" t="str">
        <f>+[8]ระบบการควบคุมฯ!B132</f>
        <v xml:space="preserve">ค่าใช้จ่ายในการดำเนินงานโครงการขับเคลื่อนนโยบายการแก้ปัญหาเด็กที่อยู่นอกระบบการศึกษา เด็กตกหล่นและเด็กออกกลางคันให้เข้าสู่ระบบการศึกษา </v>
      </c>
      <c r="C98" s="38" t="str">
        <f>+[8]ระบบการควบคุมฯ!C132</f>
        <v>ศธ 04002/ว7448 ลว. 5 พ.ค. 69 โอนครั้งที่ 495</v>
      </c>
      <c r="D98" s="96">
        <f>+[8]ระบบการควบคุมฯ!D132</f>
        <v>6600</v>
      </c>
      <c r="E98" s="96">
        <f>+[8]ระบบการควบคุมฯ!G132+[8]ระบบการควบคุมฯ!H132</f>
        <v>0</v>
      </c>
      <c r="F98" s="96"/>
      <c r="G98" s="103">
        <f>+[8]ระบบการควบคุมฯ!K132+[8]ระบบการควบคุมฯ!L132</f>
        <v>3840</v>
      </c>
      <c r="H98" s="103">
        <f>+D98-E98-F98-G98</f>
        <v>2760</v>
      </c>
      <c r="I98" s="101" t="s">
        <v>12</v>
      </c>
    </row>
    <row r="99" spans="1:9" ht="38.4" hidden="1" customHeight="1" x14ac:dyDescent="0.25">
      <c r="A99" s="95" t="str">
        <f>+[8]ระบบการควบคุมฯ!A133</f>
        <v>3.3.1.2</v>
      </c>
      <c r="B99" s="35" t="str">
        <f>+[8]ระบบการควบคุมฯ!B133</f>
        <v>เพื่อสนับสนุนการดำเนินงานของสำนักงานเขตพื้นที่การศึกษาที่จัดส่งผลงานนวัตกรรมการลดอัตราการออกกลางคันของผู้เรียน</v>
      </c>
      <c r="C99" s="38" t="str">
        <f>+[8]ระบบการควบคุมฯ!C133</f>
        <v>ศธ 04002/ว41937 ลว.  4 ส.ค. 68 โอนครั้งที่ 814</v>
      </c>
      <c r="D99" s="96">
        <f>+[8]ระบบการควบคุมฯ!D133</f>
        <v>0</v>
      </c>
      <c r="E99" s="96">
        <f>+[8]ระบบการควบคุมฯ!G133+[8]ระบบการควบคุมฯ!H133</f>
        <v>0</v>
      </c>
      <c r="F99" s="96"/>
      <c r="G99" s="103">
        <f>+[8]ระบบการควบคุมฯ!K133+[8]ระบบการควบคุมฯ!L133</f>
        <v>0</v>
      </c>
      <c r="H99" s="103">
        <f>+D99-E99-F99-G99</f>
        <v>0</v>
      </c>
      <c r="I99" s="101" t="s">
        <v>12</v>
      </c>
    </row>
    <row r="100" spans="1:9" ht="38.4" hidden="1" customHeight="1" x14ac:dyDescent="0.25">
      <c r="A100" s="98">
        <f>+[8]ระบบการควบคุมฯ!A138</f>
        <v>3.4</v>
      </c>
      <c r="B100" s="30" t="str">
        <f>+[8]ระบบการควบคุมฯ!B138</f>
        <v>กิจกรรมการยกระดับคุณภาพด้านวิทยาศาสตร์ศึกษาเพื่อความเป็นเลิศ</v>
      </c>
      <c r="C100" s="31" t="str">
        <f>+[8]ระบบการควบคุมฯ!C138</f>
        <v>20004 69 00093 00000</v>
      </c>
      <c r="D100" s="99">
        <f t="shared" ref="D100:I100" si="26">+D101</f>
        <v>46900</v>
      </c>
      <c r="E100" s="99">
        <f t="shared" si="26"/>
        <v>0</v>
      </c>
      <c r="F100" s="99">
        <f t="shared" si="26"/>
        <v>0</v>
      </c>
      <c r="G100" s="99">
        <f t="shared" si="26"/>
        <v>40900</v>
      </c>
      <c r="H100" s="99">
        <f t="shared" si="26"/>
        <v>6000</v>
      </c>
      <c r="I100" s="99">
        <f t="shared" si="26"/>
        <v>0</v>
      </c>
    </row>
    <row r="101" spans="1:9" ht="38.4" customHeight="1" x14ac:dyDescent="0.25">
      <c r="A101" s="500" t="str">
        <f>+[8]ระบบการควบคุมฯ!A139</f>
        <v>3.4.1</v>
      </c>
      <c r="B101" s="113" t="str">
        <f>+[8]ระบบการควบคุมฯ!B139</f>
        <v>งบดำเนินงาน   69112xx</v>
      </c>
      <c r="C101" s="33" t="str">
        <f>+[8]ระบบการควบคุมฯ!C139</f>
        <v>20004 3320 6300 2000000</v>
      </c>
      <c r="D101" s="93">
        <f>SUM(D102:D107)</f>
        <v>46900</v>
      </c>
      <c r="E101" s="93">
        <f>SUM(E102:E107)</f>
        <v>0</v>
      </c>
      <c r="F101" s="93">
        <f>SUM(F102:F107)</f>
        <v>0</v>
      </c>
      <c r="G101" s="93">
        <f>SUM(G102:G107)</f>
        <v>40900</v>
      </c>
      <c r="H101" s="93">
        <f>SUM(H102:H107)</f>
        <v>6000</v>
      </c>
      <c r="I101" s="93">
        <f>SUM(I102)</f>
        <v>0</v>
      </c>
    </row>
    <row r="102" spans="1:9" ht="55.8" x14ac:dyDescent="0.25">
      <c r="A102" s="95" t="str">
        <f>+[8]ระบบการควบคุมฯ!A140</f>
        <v>3.4.1.1</v>
      </c>
      <c r="B102" s="47" t="str">
        <f>+[8]ระบบการควบคุมฯ!B140</f>
        <v xml:space="preserve">ค่าใช้จ่ายในการดำเนินงานของโรงเรียนในโครงการวิทยาศาสตร์พลังสิบ ระดับประถมศึกษา จำนวนเงิน 10,000.-บาท </v>
      </c>
      <c r="C102" s="38" t="str">
        <f>+[8]ระบบการควบคุมฯ!C140</f>
        <v>ศธ 04002/ว48288 ลว.  7 พย 68 โอนครั้งที่ 61</v>
      </c>
      <c r="D102" s="96">
        <f>+[8]ระบบการควบคุมฯ!F140</f>
        <v>10000</v>
      </c>
      <c r="E102" s="96">
        <f>+[8]ระบบการควบคุมฯ!G140+[8]ระบบการควบคุมฯ!H140</f>
        <v>0</v>
      </c>
      <c r="F102" s="96">
        <f>+[8]ระบบการควบคุมฯ!I140+[8]ระบบการควบคุมฯ!J140</f>
        <v>0</v>
      </c>
      <c r="G102" s="96">
        <f>+[8]ระบบการควบคุมฯ!K140+[8]ระบบการควบคุมฯ!L140</f>
        <v>10000</v>
      </c>
      <c r="H102" s="103">
        <f t="shared" ref="H102:H107" si="27">+D102-E102-F102-G102</f>
        <v>0</v>
      </c>
      <c r="I102" s="101" t="s">
        <v>232</v>
      </c>
    </row>
    <row r="103" spans="1:9" ht="38.4" hidden="1" customHeight="1" x14ac:dyDescent="0.25">
      <c r="A103" s="95" t="str">
        <f>+[8]ระบบการควบคุมฯ!A141</f>
        <v>3.4.1.2</v>
      </c>
      <c r="B103" s="47" t="str">
        <f>+[8]ระบบการควบคุมฯ!B141</f>
        <v>ค่าใช้จ่ายในการดำเนินงานของโรงเรียนเครือข่ายโครงการวิทยาศาสตร์ศึกษาพลังสิบ ระดับประถมศึกษา 10โรงเรียน โรงเรียนละ 3,000.-บาท</v>
      </c>
      <c r="C103" s="38" t="str">
        <f>+[8]ระบบการควบคุมฯ!C141</f>
        <v>ที่ ศธ 04002/ว7495 ลว. 5 พ.ค. 69 ครั้ง 487</v>
      </c>
      <c r="D103" s="96">
        <f>+[8]ระบบการควบคุมฯ!F141</f>
        <v>30000</v>
      </c>
      <c r="E103" s="96">
        <f>+[8]ระบบการควบคุมฯ!G141+[8]ระบบการควบคุมฯ!H141</f>
        <v>0</v>
      </c>
      <c r="F103" s="96"/>
      <c r="G103" s="103">
        <f>+[8]ระบบการควบคุมฯ!K141+[8]ระบบการควบคุมฯ!L141</f>
        <v>24000</v>
      </c>
      <c r="H103" s="103">
        <f t="shared" si="27"/>
        <v>6000</v>
      </c>
      <c r="I103" s="101" t="s">
        <v>265</v>
      </c>
    </row>
    <row r="104" spans="1:9" ht="38.4" customHeight="1" x14ac:dyDescent="0.25">
      <c r="A104" s="95" t="str">
        <f>+[8]ระบบการควบคุมฯ!A142</f>
        <v>3.4.1.3</v>
      </c>
      <c r="B104" s="47" t="str">
        <f>+[8]ระบบการควบคุมฯ!B142</f>
        <v xml:space="preserve">ค่าใช้จ่ายสำหรับศูนย์วิทยาศาสตร์พลังสิบ ระดับประถมศึกษา       </v>
      </c>
      <c r="C104" s="38" t="str">
        <f>+[8]ระบบการควบคุมฯ!C142</f>
        <v>ที่ ศธ 04002/ว8780 ลว. 25 พ.ค. 69  ครั้งที่ 580</v>
      </c>
      <c r="D104" s="96">
        <f>+[8]ระบบการควบคุมฯ!F142</f>
        <v>6900</v>
      </c>
      <c r="E104" s="96">
        <f>+[8]ระบบการควบคุมฯ!G142+[8]ระบบการควบคุมฯ!H142</f>
        <v>0</v>
      </c>
      <c r="F104" s="96"/>
      <c r="G104" s="103">
        <f>+[8]ระบบการควบคุมฯ!K142+[8]ระบบการควบคุมฯ!L142</f>
        <v>6900</v>
      </c>
      <c r="H104" s="103">
        <f t="shared" si="27"/>
        <v>0</v>
      </c>
      <c r="I104" s="378" t="s">
        <v>232</v>
      </c>
    </row>
    <row r="105" spans="1:9" ht="38.4" hidden="1" customHeight="1" x14ac:dyDescent="0.25">
      <c r="A105" s="95" t="str">
        <f>+[8]ระบบการควบคุมฯ!A143</f>
        <v>3.3.1.4</v>
      </c>
      <c r="B105" s="47" t="str">
        <f>+[8]ระบบการควบคุมฯ!B143</f>
        <v xml:space="preserve">ค่าใช้จ่ายในการนิเทศ ติดตาม โรงเรียนในโครงการวิทยาศาสตร์พลังสิบ ระดับประถมศึกษา  </v>
      </c>
      <c r="C105" s="38" t="str">
        <f>+[8]ระบบการควบคุมฯ!C143</f>
        <v>ศธ 04002/ว2070 ลว.  19 พค 68 โอนครั้งที่ 492 ยอด 2,000 บาท</v>
      </c>
      <c r="D105" s="96">
        <f>+[8]ระบบการควบคุมฯ!F143</f>
        <v>0</v>
      </c>
      <c r="E105" s="96">
        <f>+[8]ระบบการควบคุมฯ!G143+[8]ระบบการควบคุมฯ!H143</f>
        <v>0</v>
      </c>
      <c r="F105" s="96"/>
      <c r="G105" s="103">
        <f>+[8]ระบบการควบคุมฯ!K143+[8]ระบบการควบคุมฯ!L143</f>
        <v>0</v>
      </c>
      <c r="H105" s="103">
        <f t="shared" si="27"/>
        <v>0</v>
      </c>
      <c r="I105" s="101" t="s">
        <v>65</v>
      </c>
    </row>
    <row r="106" spans="1:9" ht="38.4" hidden="1" customHeight="1" x14ac:dyDescent="0.25">
      <c r="A106" s="95" t="str">
        <f>+[8]ระบบการควบคุมฯ!A144</f>
        <v>3.5.4</v>
      </c>
      <c r="B106" s="47" t="str">
        <f>+[8]ระบบการควบคุมฯ!B144</f>
        <v>ค่าสาธารณูปโภค</v>
      </c>
      <c r="C106" s="38" t="str">
        <f>+[8]ระบบการควบคุมฯ!C144</f>
        <v>โอนเปลี่ยนแปลง1/68 25 กย.68</v>
      </c>
      <c r="D106" s="96">
        <f>+[8]ระบบการควบคุมฯ!F144</f>
        <v>0</v>
      </c>
      <c r="E106" s="96">
        <f>+[8]ระบบการควบคุมฯ!G144+[8]ระบบการควบคุมฯ!H144</f>
        <v>0</v>
      </c>
      <c r="F106" s="96"/>
      <c r="G106" s="103">
        <f>+[8]ระบบการควบคุมฯ!K144+[8]ระบบการควบคุมฯ!L144</f>
        <v>0</v>
      </c>
      <c r="H106" s="103">
        <f t="shared" si="27"/>
        <v>0</v>
      </c>
      <c r="I106" s="101" t="s">
        <v>14</v>
      </c>
    </row>
    <row r="107" spans="1:9" ht="38.4" hidden="1" customHeight="1" x14ac:dyDescent="0.25">
      <c r="A107" s="95" t="str">
        <f>+[8]ระบบการควบคุมฯ!A146</f>
        <v>3.3.6</v>
      </c>
      <c r="B107" s="47"/>
      <c r="C107" s="38"/>
      <c r="D107" s="96">
        <f>+[8]ระบบการควบคุมฯ!F146</f>
        <v>0</v>
      </c>
      <c r="E107" s="96">
        <f>+[8]ระบบการควบคุมฯ!G146+[8]ระบบการควบคุมฯ!H146</f>
        <v>0</v>
      </c>
      <c r="F107" s="96">
        <f>+[8]ระบบการควบคุมฯ!I146+[8]ระบบการควบคุมฯ!J146</f>
        <v>0</v>
      </c>
      <c r="G107" s="103">
        <f>+[8]ระบบการควบคุมฯ!K146+[8]ระบบการควบคุมฯ!L146</f>
        <v>0</v>
      </c>
      <c r="H107" s="103">
        <f t="shared" si="27"/>
        <v>0</v>
      </c>
      <c r="I107" s="101" t="s">
        <v>66</v>
      </c>
    </row>
    <row r="108" spans="1:9" ht="38.4" hidden="1" customHeight="1" x14ac:dyDescent="0.25">
      <c r="A108" s="98">
        <f>+[8]ระบบการควบคุมฯ!A156</f>
        <v>3.5</v>
      </c>
      <c r="B108" s="30" t="str">
        <f>+[2]งบสพฐ!B83</f>
        <v>งบรายจ่ายอื่น   6911500</v>
      </c>
      <c r="C108" s="31" t="s">
        <v>233</v>
      </c>
      <c r="D108" s="99">
        <f t="shared" ref="D108:I108" si="28">+D109</f>
        <v>0</v>
      </c>
      <c r="E108" s="99">
        <f t="shared" si="28"/>
        <v>0</v>
      </c>
      <c r="F108" s="99">
        <f t="shared" si="28"/>
        <v>0</v>
      </c>
      <c r="G108" s="99">
        <f t="shared" si="28"/>
        <v>0</v>
      </c>
      <c r="H108" s="99">
        <f t="shared" si="28"/>
        <v>0</v>
      </c>
      <c r="I108" s="99">
        <f t="shared" si="28"/>
        <v>0</v>
      </c>
    </row>
    <row r="109" spans="1:9" ht="38.4" hidden="1" customHeight="1" x14ac:dyDescent="0.25">
      <c r="A109" s="92">
        <f>+[8]ระบบการควบคุมฯ!A157</f>
        <v>0</v>
      </c>
      <c r="B109" s="113" t="str">
        <f>+[8]ระบบการควบคุมฯ!B157</f>
        <v>งบรายจ่ายอื่น   6911500</v>
      </c>
      <c r="C109" s="33"/>
      <c r="D109" s="93">
        <f t="shared" ref="D109:I109" si="29">SUM(D110)</f>
        <v>0</v>
      </c>
      <c r="E109" s="93">
        <f t="shared" si="29"/>
        <v>0</v>
      </c>
      <c r="F109" s="93">
        <f t="shared" si="29"/>
        <v>0</v>
      </c>
      <c r="G109" s="93">
        <f t="shared" si="29"/>
        <v>0</v>
      </c>
      <c r="H109" s="93">
        <f t="shared" si="29"/>
        <v>0</v>
      </c>
      <c r="I109" s="93">
        <f t="shared" si="29"/>
        <v>0</v>
      </c>
    </row>
    <row r="110" spans="1:9" ht="38.4" hidden="1" customHeight="1" x14ac:dyDescent="0.25">
      <c r="A110" s="114"/>
      <c r="B110" s="35"/>
      <c r="C110" s="38"/>
      <c r="D110" s="96"/>
      <c r="E110" s="96"/>
      <c r="F110" s="96">
        <f>+[8]ระบบการควบคุมฯ!I158+[8]ระบบการควบคุมฯ!J158</f>
        <v>0</v>
      </c>
      <c r="G110" s="103">
        <f>+[8]ระบบการควบคุมฯ!K158+[8]ระบบการควบคุมฯ!L158</f>
        <v>0</v>
      </c>
      <c r="H110" s="103">
        <f>+D110-E110-F110-G110</f>
        <v>0</v>
      </c>
      <c r="I110" s="101" t="s">
        <v>51</v>
      </c>
    </row>
    <row r="111" spans="1:9" ht="38.4" hidden="1" customHeight="1" x14ac:dyDescent="0.25">
      <c r="A111" s="98">
        <f>+[8]ระบบการควบคุมฯ!A159</f>
        <v>3.6</v>
      </c>
      <c r="B111" s="30" t="str">
        <f>+[8]ระบบการควบคุมฯ!B159</f>
        <v>กิจกรรมหลักบ้านวิทยาศาสตร์น้อยประเทศไทย ระดับประถมศึกษา</v>
      </c>
      <c r="C111" s="31" t="str">
        <f>+[8]ระบบการควบคุมฯ!C159</f>
        <v>20004 69 00108 00000</v>
      </c>
      <c r="D111" s="99">
        <f t="shared" ref="D111:I111" si="30">+D112</f>
        <v>49000</v>
      </c>
      <c r="E111" s="99">
        <f t="shared" si="30"/>
        <v>0</v>
      </c>
      <c r="F111" s="99">
        <f t="shared" si="30"/>
        <v>0</v>
      </c>
      <c r="G111" s="99">
        <f t="shared" si="30"/>
        <v>45300</v>
      </c>
      <c r="H111" s="99">
        <f t="shared" si="30"/>
        <v>3700</v>
      </c>
      <c r="I111" s="99">
        <f t="shared" si="30"/>
        <v>0</v>
      </c>
    </row>
    <row r="112" spans="1:9" ht="38.4" hidden="1" customHeight="1" x14ac:dyDescent="0.25">
      <c r="A112" s="92">
        <f>+[8]ระบบการควบคุมฯ!A160</f>
        <v>1</v>
      </c>
      <c r="B112" s="113" t="str">
        <f>+[8]ระบบการควบคุมฯ!B160</f>
        <v>งบดำเนินงาน   69112xx</v>
      </c>
      <c r="C112" s="33"/>
      <c r="D112" s="93">
        <f>SUM(D113:D116)</f>
        <v>49000</v>
      </c>
      <c r="E112" s="93">
        <f t="shared" ref="E112:H112" si="31">SUM(E113:E116)</f>
        <v>0</v>
      </c>
      <c r="F112" s="93">
        <f t="shared" si="31"/>
        <v>0</v>
      </c>
      <c r="G112" s="93">
        <f t="shared" si="31"/>
        <v>45300</v>
      </c>
      <c r="H112" s="93">
        <f t="shared" si="31"/>
        <v>3700</v>
      </c>
      <c r="I112" s="93">
        <f>SUM(I113)</f>
        <v>0</v>
      </c>
    </row>
    <row r="113" spans="1:9" ht="38.4" hidden="1" customHeight="1" x14ac:dyDescent="0.25">
      <c r="A113" s="114" t="str">
        <f>+[8]ระบบการควบคุมฯ!A161</f>
        <v>3.6.1</v>
      </c>
      <c r="B113" s="36" t="str">
        <f>+[8]ระบบการควบคุมฯ!B161</f>
        <v xml:space="preserve">ค่าใช้จ่ายในการเดินทางเข้าร่วมการประชุมวิชาการ “บ้านนักวิทยาศาสตร์น้อย ประเทศไทย ครบรอบ 15 ปี สู่การศึกษาเพื่อการพัฒนาอย่างยั่งยืน (ESD)เฉลิมพระเกียรติ 70 พรรษา สมเด็จพระกนิษฐาธิราชเจ้า กรมสมเด็จพระเทพรัตนราชสุดาฯ สยามบรมราชกุมารี” ระหว่างวันที่ 21-23 ตุลาคม 2568 ณ มหาวิทยาลัยศรีนครินทรวิโรฒ และโรงแรมเดอะพาลาสโซ กรุงเทพมหานคร ของนางสาวเบญจวรรณ นุชโส วิทยากรเครือข่ายท้องถิ่น โรงเรียนธัญญสิทธิศิลป์   </v>
      </c>
      <c r="C113" s="38" t="str">
        <f>+[8]ระบบการควบคุมฯ!C161</f>
        <v>ศธ 04002/ว47543 ลว.  31 ตค 68 โอนครั้งที่ 21</v>
      </c>
      <c r="D113" s="96">
        <f>+[8]ระบบการควบคุมฯ!D161</f>
        <v>1000</v>
      </c>
      <c r="E113" s="96">
        <f>+[8]ระบบการควบคุมฯ!G161+[8]ระบบการควบคุมฯ!H161</f>
        <v>0</v>
      </c>
      <c r="F113" s="96"/>
      <c r="G113" s="96">
        <f>+[8]ระบบการควบคุมฯ!K161+[8]ระบบการควบคุมฯ!L161</f>
        <v>800</v>
      </c>
      <c r="H113" s="103">
        <f t="shared" ref="H113:H116" si="32">+D113-E113-F113-G113</f>
        <v>200</v>
      </c>
      <c r="I113" s="101" t="s">
        <v>247</v>
      </c>
    </row>
    <row r="114" spans="1:9" ht="38.4" hidden="1" customHeight="1" x14ac:dyDescent="0.25">
      <c r="A114" s="114" t="str">
        <f>+[8]ระบบการควบคุมฯ!A162</f>
        <v>3.6.2</v>
      </c>
      <c r="B114" s="47" t="str">
        <f>+[8]ระบบการควบคุมฯ!B162</f>
        <v xml:space="preserve">ค่าใช้จ่ายในการนิเทศ ติดตาม ประเมินผลตามแนวทางของโครงการบ้านนักวิทยาศาสตร์น้อย ประเทศไทย และสำหรับการประเมินรับตราพระราชทาน โครงการบ้านนักวิทยาศาสตร์น้อยประเทศไทย       ระดับปฐมวัย จำนวนเงิน 5,000.-บาท (ห้าพันบาทถ้วน)
2. ค่าใช้จ่ายในการนิเทศ ติดตาม ประเมินผลตามแนวทางของโครงการบ้านนักวิทยาศาสตร์น้อย ประเทศไทย และสำหรับการประเมินรับตราพระราชทาน โครงการบ้านนักวิทยาศาสตร์น้อยประเทศไทย      ระดับประถมศึกษา จำนวนเงิน 5,000.-บาท (ห้าพันบาทถ้วน)
</v>
      </c>
      <c r="C114" s="38" t="str">
        <f>+[8]ระบบการควบคุมฯ!C162</f>
        <v>ศธ 04002/ว49147 ลว.  20 พ.ย. 68 โอนครั้งที่ 90</v>
      </c>
      <c r="D114" s="96">
        <f>+[8]ระบบการควบคุมฯ!F162</f>
        <v>10000</v>
      </c>
      <c r="E114" s="96">
        <f>+[8]ระบบการควบคุมฯ!G162+[8]ระบบการควบคุมฯ!H162</f>
        <v>0</v>
      </c>
      <c r="F114" s="96"/>
      <c r="G114" s="96">
        <f>+[8]ระบบการควบคุมฯ!K162+[8]ระบบการควบคุมฯ!L162</f>
        <v>10000</v>
      </c>
      <c r="H114" s="103">
        <f t="shared" si="32"/>
        <v>0</v>
      </c>
      <c r="I114" s="101" t="s">
        <v>42</v>
      </c>
    </row>
    <row r="115" spans="1:9" ht="38.4" hidden="1" customHeight="1" x14ac:dyDescent="0.25">
      <c r="A115" s="114" t="str">
        <f>+[8]ระบบการควบคุมฯ!A163</f>
        <v>3.6.3</v>
      </c>
      <c r="B115" s="47" t="str">
        <f>+[8]ระบบการควบคุมฯ!B163</f>
        <v>. เพื่อเป็นค่าใช้จ่ายในการดำเนินงานตามแนวทางของโครงการบ้านวิทยาศาสตร์น้อย ประเทศไทย ระดับปฐมวัย ปีงบประมาณ พ.ศ. 2569  19,000.-บาท  ระดับประถมศึกษา 19,000.-บาท</v>
      </c>
      <c r="C115" s="38" t="str">
        <f>+[8]ระบบการควบคุมฯ!C163</f>
        <v>ศธ 04002/ว7450/5 พ.ค.69 โอนครั้งที่ 479</v>
      </c>
      <c r="D115" s="96">
        <f>+[8]ระบบการควบคุมฯ!F163</f>
        <v>38000</v>
      </c>
      <c r="E115" s="96">
        <f>+[8]ระบบการควบคุมฯ!G163+[8]ระบบการควบคุมฯ!H163</f>
        <v>0</v>
      </c>
      <c r="F115" s="96"/>
      <c r="G115" s="96">
        <f>+[8]ระบบการควบคุมฯ!K163+[8]ระบบการควบคุมฯ!L163</f>
        <v>34500</v>
      </c>
      <c r="H115" s="103">
        <f t="shared" si="32"/>
        <v>3500</v>
      </c>
      <c r="I115" s="101" t="s">
        <v>42</v>
      </c>
    </row>
    <row r="116" spans="1:9" ht="38.4" hidden="1" customHeight="1" x14ac:dyDescent="0.25">
      <c r="A116" s="114" t="str">
        <f>+[8]ระบบการควบคุมฯ!A164</f>
        <v>3.5.4</v>
      </c>
      <c r="B116" s="35" t="str">
        <f>+[8]ระบบการควบคุมฯ!B164</f>
        <v xml:space="preserve">ค่าใช้จ่ายในการขยายผลการฝึกอบรมเชิงปฏิบัติการขั้นเฉพาะทางในหัวข้อ “เทคโนโลยี : จากที่นี่ไปที่นั่น” ให้กับครูผู้สอนระดับปฐมวัยและระดับประถมศึกษาในโรงเรียนที่เข้าร่วมโครงการบ้านนักวิทยาศาสตร์น้อย ประเทศไทย ประจำปีงบประมาณ พ.ศ. 2568  1. เพื่อเป็นค่าใช้จ่ายในการขยายผลตามแนวทางของโครงบ้านนักวิยาศาสตร์น้อย ประเทศไทย   1. ระดับปฐมวัย เขตละ 10,000 บาท (หนึ่งหมื่นบาทถ้วน) 2. ระดับประถมศึกษา เขตละ 10,000 บาท (หนึ่งหมื่นบาทถ้วน)
</v>
      </c>
      <c r="C116" s="38" t="str">
        <f>+[8]ระบบการควบคุมฯ!C161</f>
        <v>ศธ 04002/ว47543 ลว.  31 ตค 68 โอนครั้งที่ 21</v>
      </c>
      <c r="D116" s="96">
        <f>+[8]ระบบการควบคุมฯ!F164</f>
        <v>0</v>
      </c>
      <c r="E116" s="96">
        <f>+[8]ระบบการควบคุมฯ!G164+[8]ระบบการควบคุมฯ!H164</f>
        <v>0</v>
      </c>
      <c r="F116" s="96"/>
      <c r="G116" s="96">
        <f>+[8]ระบบการควบคุมฯ!K164+[8]ระบบการควบคุมฯ!L164</f>
        <v>0</v>
      </c>
      <c r="H116" s="103">
        <f t="shared" si="32"/>
        <v>0</v>
      </c>
      <c r="I116" s="101" t="s">
        <v>42</v>
      </c>
    </row>
    <row r="117" spans="1:9" ht="38.4" hidden="1" customHeight="1" x14ac:dyDescent="0.25">
      <c r="A117" s="98">
        <f>+[8]ระบบการควบคุมฯ!A201</f>
        <v>3.7</v>
      </c>
      <c r="B117" s="30" t="str">
        <f>+[8]ระบบการควบคุมฯ!B201</f>
        <v xml:space="preserve">กิจกรรมการจัดการศึกษาเพื่อการมีงานทำ  </v>
      </c>
      <c r="C117" s="30" t="str">
        <f>+[8]ระบบการควบคุมฯ!C201</f>
        <v>20004 69 86178 00000</v>
      </c>
      <c r="D117" s="99">
        <f t="shared" ref="D117:I117" si="33">+D118</f>
        <v>0</v>
      </c>
      <c r="E117" s="99">
        <f t="shared" si="33"/>
        <v>0</v>
      </c>
      <c r="F117" s="99">
        <f t="shared" si="33"/>
        <v>0</v>
      </c>
      <c r="G117" s="99">
        <f t="shared" si="33"/>
        <v>0</v>
      </c>
      <c r="H117" s="99">
        <f t="shared" si="33"/>
        <v>0</v>
      </c>
      <c r="I117" s="99">
        <f t="shared" si="33"/>
        <v>0</v>
      </c>
    </row>
    <row r="118" spans="1:9" ht="38.4" hidden="1" customHeight="1" x14ac:dyDescent="0.25">
      <c r="A118" s="92">
        <f>+[8]ระบบการควบคุมฯ!A197</f>
        <v>3.7</v>
      </c>
      <c r="B118" s="115" t="str">
        <f>+[8]ระบบการควบคุมฯ!B202</f>
        <v xml:space="preserve"> งบดำเนินงาน 69112xx</v>
      </c>
      <c r="C118" s="33"/>
      <c r="D118" s="93">
        <f>SUM(D119:D123)</f>
        <v>0</v>
      </c>
      <c r="E118" s="93">
        <f t="shared" ref="E118:I118" si="34">SUM(E119:E123)</f>
        <v>0</v>
      </c>
      <c r="F118" s="93">
        <f t="shared" si="34"/>
        <v>0</v>
      </c>
      <c r="G118" s="93">
        <f t="shared" si="34"/>
        <v>0</v>
      </c>
      <c r="H118" s="93">
        <f t="shared" si="34"/>
        <v>0</v>
      </c>
      <c r="I118" s="93">
        <f t="shared" si="34"/>
        <v>0</v>
      </c>
    </row>
    <row r="119" spans="1:9" ht="38.4" hidden="1" customHeight="1" x14ac:dyDescent="0.25">
      <c r="A119" s="114"/>
      <c r="B119" s="35"/>
      <c r="C119" s="38"/>
      <c r="D119" s="96"/>
      <c r="E119" s="96"/>
      <c r="F119" s="96"/>
      <c r="G119" s="103"/>
      <c r="H119" s="103"/>
      <c r="I119" s="101"/>
    </row>
    <row r="120" spans="1:9" ht="38.4" hidden="1" customHeight="1" x14ac:dyDescent="0.25">
      <c r="A120" s="114"/>
      <c r="B120" s="35"/>
      <c r="C120" s="38"/>
      <c r="D120" s="96"/>
      <c r="E120" s="96"/>
      <c r="F120" s="96"/>
      <c r="G120" s="103"/>
      <c r="H120" s="103"/>
      <c r="I120" s="101"/>
    </row>
    <row r="121" spans="1:9" ht="38.4" hidden="1" customHeight="1" x14ac:dyDescent="0.25">
      <c r="A121" s="114"/>
      <c r="B121" s="35"/>
      <c r="C121" s="38"/>
      <c r="D121" s="96"/>
      <c r="E121" s="96"/>
      <c r="F121" s="96"/>
      <c r="G121" s="103"/>
      <c r="H121" s="103"/>
      <c r="I121" s="101"/>
    </row>
    <row r="122" spans="1:9" ht="38.4" hidden="1" customHeight="1" x14ac:dyDescent="0.25">
      <c r="A122" s="114"/>
      <c r="B122" s="35"/>
      <c r="C122" s="38"/>
      <c r="D122" s="96"/>
      <c r="E122" s="96"/>
      <c r="F122" s="96"/>
      <c r="G122" s="103"/>
      <c r="H122" s="103"/>
      <c r="I122" s="101"/>
    </row>
    <row r="123" spans="1:9" ht="50.4" hidden="1" customHeight="1" x14ac:dyDescent="0.25">
      <c r="A123" s="114"/>
      <c r="B123" s="35"/>
      <c r="C123" s="38"/>
      <c r="D123" s="96"/>
      <c r="E123" s="96"/>
      <c r="F123" s="96"/>
      <c r="G123" s="103"/>
      <c r="H123" s="103"/>
      <c r="I123" s="101"/>
    </row>
    <row r="124" spans="1:9" ht="38.4" customHeight="1" x14ac:dyDescent="0.25">
      <c r="A124" s="98">
        <f>+[8]ระบบการควบคุมฯ!A204</f>
        <v>3.8</v>
      </c>
      <c r="B124" s="30" t="str">
        <f>+[8]ระบบการควบคุมฯ!B204</f>
        <v xml:space="preserve">กิจกรรมจัดหาบุคลากรสนับสนุน การปฏิบัติงานให้ราชการ กิจกรรมย่อยครูผู้ทรงคุณค่าแห่งแผ่นดิน </v>
      </c>
      <c r="C124" s="30" t="str">
        <f>+[8]ระบบการควบคุมฯ!C204</f>
        <v xml:space="preserve">20004 69 00154 86190 </v>
      </c>
      <c r="D124" s="99">
        <f t="shared" ref="D124:I124" si="35">+D125</f>
        <v>109700</v>
      </c>
      <c r="E124" s="99">
        <f t="shared" si="35"/>
        <v>0</v>
      </c>
      <c r="F124" s="99">
        <f t="shared" si="35"/>
        <v>0</v>
      </c>
      <c r="G124" s="99">
        <f t="shared" si="35"/>
        <v>0</v>
      </c>
      <c r="H124" s="99">
        <f t="shared" si="35"/>
        <v>109700</v>
      </c>
      <c r="I124" s="99">
        <f t="shared" si="35"/>
        <v>0</v>
      </c>
    </row>
    <row r="125" spans="1:9" ht="38.4" customHeight="1" x14ac:dyDescent="0.25">
      <c r="A125" s="92">
        <f>+[8]ระบบการควบคุมฯ!A205</f>
        <v>0</v>
      </c>
      <c r="B125" s="115" t="str">
        <f>+[8]ระบบการควบคุมฯ!B205</f>
        <v xml:space="preserve"> งบรายจ่ายอื่น 6911500</v>
      </c>
      <c r="C125" s="33" t="str">
        <f>+[8]ระบบการควบคุมฯ!C205</f>
        <v xml:space="preserve">20004 3300 6300 5000006 </v>
      </c>
      <c r="D125" s="93">
        <f t="shared" ref="D125:I125" si="36">SUM(D126)</f>
        <v>109700</v>
      </c>
      <c r="E125" s="93">
        <f t="shared" si="36"/>
        <v>0</v>
      </c>
      <c r="F125" s="93">
        <f t="shared" si="36"/>
        <v>0</v>
      </c>
      <c r="G125" s="93">
        <f t="shared" si="36"/>
        <v>0</v>
      </c>
      <c r="H125" s="93">
        <f t="shared" si="36"/>
        <v>109700</v>
      </c>
      <c r="I125" s="93">
        <f t="shared" si="36"/>
        <v>0</v>
      </c>
    </row>
    <row r="126" spans="1:9" ht="38.4" customHeight="1" x14ac:dyDescent="0.25">
      <c r="A126" s="95" t="str">
        <f>+[8]ระบบการควบคุมฯ!A206</f>
        <v>3.8.1</v>
      </c>
      <c r="B126" s="112" t="str">
        <f>+[8]ระบบการควบคุมฯ!B206</f>
        <v>ค่าตอบแทนการจ้างอัตราจ้างครูผู้ทรงคุณค่าแห่งแผ่นดิน งวดที่ 1 ระยะเวลา 4 เดือน (พฤศจิกายน 2568 – กุมภาพันธ์ 2569)  1 อัตรา 68,000 บาท</v>
      </c>
      <c r="C126" s="38" t="str">
        <f>+[8]ระบบการควบคุมฯ!C206</f>
        <v>ศธ 04002/ว47668 ลว.30/10/2025 โอนครั้งที่ 25</v>
      </c>
      <c r="D126" s="96">
        <f>+[8]ระบบการควบคุมฯ!F206</f>
        <v>109700</v>
      </c>
      <c r="E126" s="96">
        <f>+[8]ระบบการควบคุมฯ!G206+[8]ระบบการควบคุมฯ!H206</f>
        <v>0</v>
      </c>
      <c r="F126" s="96">
        <f>+[8]ระบบการควบคุมฯ!I206+[8]ระบบการควบคุมฯ!J206</f>
        <v>0</v>
      </c>
      <c r="G126" s="96">
        <f>+[8]ระบบการควบคุมฯ!K206+[8]ระบบการควบคุมฯ!L206</f>
        <v>0</v>
      </c>
      <c r="H126" s="103">
        <f>+D126-E126-F126-G126</f>
        <v>109700</v>
      </c>
      <c r="I126" s="101" t="s">
        <v>14</v>
      </c>
    </row>
    <row r="127" spans="1:9" ht="111.6" x14ac:dyDescent="0.25">
      <c r="A127" s="95" t="str">
        <f>+[8]ระบบการควบคุมฯ!A207</f>
        <v>3.8.1.1</v>
      </c>
      <c r="B127" s="112" t="str">
        <f>+[8]ระบบการควบคุมฯ!B207</f>
        <v>ครูผู้ทรงคุณค่าแห่งแผ่นดิน ครั้งที่ 2 ระยะเวลา 2 เดือน 14 วัน (14 พฤษภาคม 2569 – 30 มิถุนายน  2569)   จำนวน 1 อัตรา อัตราเดือนละ 17,000.-บาท  พฤษภาคม 2569 7,700 บาทจำนวนเงิน 42,500 บาท</v>
      </c>
      <c r="C127" s="38" t="str">
        <f>+[8]ระบบการควบคุมฯ!C207</f>
        <v>ศธ 04002/ว5850 ลว. 8/4/2026 โอนครั้งที่ 412</v>
      </c>
      <c r="D127" s="96"/>
      <c r="E127" s="96"/>
      <c r="F127" s="96"/>
      <c r="G127" s="103"/>
      <c r="H127" s="103"/>
      <c r="I127" s="101"/>
    </row>
    <row r="128" spans="1:9" ht="74.400000000000006" hidden="1" x14ac:dyDescent="0.25">
      <c r="A128" s="95" t="str">
        <f>+[8]ระบบการควบคุมฯ!A208</f>
        <v>3.7.1.2</v>
      </c>
      <c r="B128" s="112" t="str">
        <f>+[8]ระบบการควบคุมฯ!B208</f>
        <v>ครูผู้ทรงคุณค่าแห่งแผ่นดิน ครั้งที่ 3 ระยะเวลา 2 เดือน (สิงหาคม - กันยายน  2568)  จำนวน 1 อัตรา     อัตราละ 17,000.-บาท จำนวนเงิน 41,700 บาท</v>
      </c>
      <c r="C128" s="38" t="str">
        <f>+[8]ระบบการควบคุมฯ!C208</f>
        <v>ศธ 04002/ว3075 ลว.7/7/2025 โอนครั้งที่ 666</v>
      </c>
      <c r="D128" s="96"/>
      <c r="E128" s="96"/>
      <c r="F128" s="96"/>
      <c r="G128" s="103"/>
      <c r="H128" s="103"/>
      <c r="I128" s="101"/>
    </row>
    <row r="129" spans="1:9" ht="57" hidden="1" customHeight="1" x14ac:dyDescent="0.25">
      <c r="A129" s="95">
        <f>+[8]ระบบการควบคุมฯ!A209</f>
        <v>0</v>
      </c>
      <c r="B129" s="112">
        <f>+[8]ระบบการควบคุมฯ!B209</f>
        <v>0</v>
      </c>
      <c r="C129" s="38">
        <f>+[8]ระบบการควบคุมฯ!C209</f>
        <v>0</v>
      </c>
      <c r="D129" s="96"/>
      <c r="E129" s="96"/>
      <c r="F129" s="96"/>
      <c r="G129" s="103"/>
      <c r="H129" s="103"/>
      <c r="I129" s="101"/>
    </row>
    <row r="130" spans="1:9" ht="55.8" x14ac:dyDescent="0.25">
      <c r="A130" s="98">
        <f>+[8]ระบบการควบคุมฯ!A212</f>
        <v>3.9</v>
      </c>
      <c r="B130" s="30" t="str">
        <f>+[8]ระบบการควบคุมฯ!B212</f>
        <v>กิจกรรมจัดหาบุคลากรสนับสนุนการปฏิบัติงานให้ราชการ (คืนครูสำหรับเด็กพิการ)</v>
      </c>
      <c r="C130" s="30" t="str">
        <f>+[8]ระบบการควบคุมฯ!C212</f>
        <v>20004 69 00154 00122</v>
      </c>
      <c r="D130" s="99">
        <f t="shared" ref="D130:I130" si="37">+D131</f>
        <v>3952900</v>
      </c>
      <c r="E130" s="99">
        <f t="shared" si="37"/>
        <v>0</v>
      </c>
      <c r="F130" s="99">
        <f t="shared" si="37"/>
        <v>0</v>
      </c>
      <c r="G130" s="99">
        <f t="shared" si="37"/>
        <v>3091067.74</v>
      </c>
      <c r="H130" s="99">
        <f t="shared" si="37"/>
        <v>861832.25999999978</v>
      </c>
      <c r="I130" s="99">
        <f t="shared" si="37"/>
        <v>0</v>
      </c>
    </row>
    <row r="131" spans="1:9" ht="37.200000000000003" x14ac:dyDescent="0.25">
      <c r="A131" s="92">
        <f>+[8]ระบบการควบคุมฯ!A213</f>
        <v>0</v>
      </c>
      <c r="B131" s="115" t="str">
        <f>+[8]ระบบการควบคุมฯ!B213</f>
        <v xml:space="preserve"> งบรายจ่ายอื่น 6911500</v>
      </c>
      <c r="C131" s="33" t="str">
        <f>+[8]ระบบการควบคุมฯ!C213</f>
        <v>20004 3300 6300 5000001</v>
      </c>
      <c r="D131" s="93">
        <f>SUM(D132:D136)</f>
        <v>3952900</v>
      </c>
      <c r="E131" s="93">
        <f>SUM(E132:E136)</f>
        <v>0</v>
      </c>
      <c r="F131" s="93">
        <f>SUM(F132:F136)</f>
        <v>0</v>
      </c>
      <c r="G131" s="93">
        <f>SUM(G132:G136)</f>
        <v>3091067.74</v>
      </c>
      <c r="H131" s="93">
        <f>SUM(H132:H136)</f>
        <v>861832.25999999978</v>
      </c>
      <c r="I131" s="93">
        <f>SUM(I132)</f>
        <v>0</v>
      </c>
    </row>
    <row r="132" spans="1:9" ht="38.4" customHeight="1" x14ac:dyDescent="0.25">
      <c r="A132" s="95" t="str">
        <f>+[8]ระบบการควบคุมฯ!A214</f>
        <v>3.9.1</v>
      </c>
      <c r="B132" s="112" t="str">
        <f>+[8]ระบบการควบคุมฯ!B214</f>
        <v xml:space="preserve">จ้างเหมาพี่เลี้ยงเด็กพิการ  จำนวน 36 อัตรา </v>
      </c>
      <c r="C132" s="112">
        <f>+[8]ระบบการควบคุมฯ!C214</f>
        <v>0</v>
      </c>
      <c r="D132" s="96">
        <f>+[8]ระบบการควบคุมฯ!F214</f>
        <v>3952900</v>
      </c>
      <c r="E132" s="96">
        <f>+[8]ระบบการควบคุมฯ!G214+[8]ระบบการควบคุมฯ!H214</f>
        <v>0</v>
      </c>
      <c r="F132" s="96">
        <f>+[8]ระบบการควบคุมฯ!I214+[8]ระบบการควบคุมฯ!J214</f>
        <v>0</v>
      </c>
      <c r="G132" s="96">
        <f>+[8]ระบบการควบคุมฯ!K214+[8]ระบบการควบคุมฯ!L214</f>
        <v>3091067.74</v>
      </c>
      <c r="H132" s="103">
        <f>+D132-E132-F132-G132</f>
        <v>861832.25999999978</v>
      </c>
      <c r="I132" s="101" t="s">
        <v>14</v>
      </c>
    </row>
    <row r="133" spans="1:9" ht="38.4" customHeight="1" x14ac:dyDescent="0.25">
      <c r="A133" s="95" t="str">
        <f>+[8]ระบบการควบคุมฯ!A215</f>
        <v>3.9.1.1</v>
      </c>
      <c r="B133" s="112" t="str">
        <f>+[8]ระบบการควบคุมฯ!B215</f>
        <v xml:space="preserve">จ้างเหมาพี่เลี้ยงเด็กพิการ  จำนวน 36 อัตรา ครั้งที่ 1 (ตุลาคม 68 -ม.ค 69) ค่าจ้าง 1,296,000 บาท </v>
      </c>
      <c r="C133" s="112" t="str">
        <f>+[8]ระบบการควบคุมฯ!C215</f>
        <v>ศธ 04002/ว47742 ลว 30 ตค 68 ครั้งที่ 34</v>
      </c>
      <c r="D133" s="96"/>
      <c r="E133" s="96"/>
      <c r="F133" s="96"/>
      <c r="G133" s="96"/>
      <c r="H133" s="103"/>
      <c r="I133" s="101" t="s">
        <v>14</v>
      </c>
    </row>
    <row r="134" spans="1:9" ht="55.8" x14ac:dyDescent="0.25">
      <c r="A134" s="95" t="str">
        <f>+[8]ระบบการควบคุมฯ!A216</f>
        <v>3.9.1.2</v>
      </c>
      <c r="B134" s="112" t="str">
        <f>+[8]ระบบการควบคุมฯ!B216</f>
        <v xml:space="preserve">จ้างเหมาพี่เลี้ยงเด็กพิการ  จำนวน 39 อัตรา ครั้งที่ 2 (ตุลาคม 68 -ม.ค 69) ค่าจ้าง 270,300 บาท </v>
      </c>
      <c r="C134" s="112" t="str">
        <f>+[8]ระบบการควบคุมฯ!C216</f>
        <v>ศธ 04002/ว338 ลว 26 ก.พ. 69 ครั้งที่ 338</v>
      </c>
      <c r="D134" s="96"/>
      <c r="E134" s="96"/>
      <c r="F134" s="96"/>
      <c r="G134" s="96"/>
      <c r="H134" s="103">
        <f>+D134-E134-F134-G134</f>
        <v>0</v>
      </c>
      <c r="I134" s="101" t="s">
        <v>14</v>
      </c>
    </row>
    <row r="135" spans="1:9" ht="55.8" x14ac:dyDescent="0.25">
      <c r="A135" s="95" t="str">
        <f>+[8]ระบบการควบคุมฯ!A217</f>
        <v>3.9.1.3</v>
      </c>
      <c r="B135" s="112" t="str">
        <f>+[8]ระบบการควบคุมฯ!B217</f>
        <v>จ้างเหมาพี่เลี้ยงเด็กพิการ    ระยะ 1 เดือน ครั้งที่ 3  เดือนมีนาคม 2569 จำนวนเงิน 351,000 บาท</v>
      </c>
      <c r="C135" s="112" t="str">
        <f>+[8]ระบบการควบคุมฯ!C217</f>
        <v>ศธ 04002/ว5159 ลว 26 มี.ค. 69 ครั้งที่ 397</v>
      </c>
      <c r="D135" s="96"/>
      <c r="E135" s="96"/>
      <c r="F135" s="96"/>
      <c r="G135" s="103"/>
      <c r="H135" s="103"/>
      <c r="I135" s="101"/>
    </row>
    <row r="136" spans="1:9" ht="74.400000000000006" x14ac:dyDescent="0.25">
      <c r="A136" s="95" t="str">
        <f>+[8]ระบบการควบคุมฯ!A218</f>
        <v>3.9.1.4</v>
      </c>
      <c r="B136" s="112" t="str">
        <f>+[8]ระบบการควบคุมฯ!B218</f>
        <v>จ้างเหมาพี่เลี้ยงเด็กพิการ  ครั้งที่ 4 ระยะเวลา 2 เดือน 39 อัตรา เดือนเมษายน - พฤษภาคม 2569 จำนวนเงิน 702,000 บาท</v>
      </c>
      <c r="C136" s="112" t="str">
        <f>+[8]ระบบการควบคุมฯ!C218</f>
        <v>ศธ 04002/ว6217 ลว 17 เม.ย. 69 ครั้งที่ 429</v>
      </c>
      <c r="D136" s="96"/>
      <c r="E136" s="96"/>
      <c r="F136" s="96"/>
      <c r="G136" s="103"/>
      <c r="H136" s="103"/>
      <c r="I136" s="101"/>
    </row>
    <row r="137" spans="1:9" ht="55.8" x14ac:dyDescent="0.25">
      <c r="A137" s="95" t="str">
        <f>+[8]ระบบการควบคุมฯ!A219</f>
        <v>3.9.1.5</v>
      </c>
      <c r="B137" s="112" t="str">
        <f>+[8]ระบบการควบคุมฯ!B219</f>
        <v>จ้างเหมาพี่เลี้ยงเด็กพิการ  ครั้งที่ 5 ระยะเวลา 1 เดือน 39 อัตรา เดือนมิถุนายน 2569 จำนวนเงิน 280,600 บาท</v>
      </c>
      <c r="C137" s="112" t="str">
        <f>+[8]ระบบการควบคุมฯ!C219</f>
        <v>ศธ 04002/ว    ลว 29 มิ.ย. 69 ครั้งที่ 670</v>
      </c>
      <c r="D137" s="96"/>
      <c r="E137" s="96"/>
      <c r="F137" s="96"/>
      <c r="G137" s="103"/>
      <c r="H137" s="103"/>
      <c r="I137" s="101"/>
    </row>
    <row r="138" spans="1:9" ht="55.8" x14ac:dyDescent="0.25">
      <c r="A138" s="95" t="str">
        <f>+[8]ระบบการควบคุมฯ!A220</f>
        <v>3.9.1.6</v>
      </c>
      <c r="B138" s="112" t="str">
        <f>+[8]ระบบการควบคุมฯ!B220</f>
        <v>จ้างเหมาพี่เลี้ยงเด็กพิการ  ครั้งที่ 6 ระยะเวลา 1 เดือน 39 อัตรา เดือนกรกฎาคม 2569 จำนวนเงิน 351,000 บาท</v>
      </c>
      <c r="C138" s="112" t="str">
        <f>+[8]ระบบการควบคุมฯ!C220</f>
        <v>ศธ 04002/ว12574 ลว 22 ก.ค. 69 ครั้งที่ 749</v>
      </c>
      <c r="D138" s="96"/>
      <c r="E138" s="96"/>
      <c r="F138" s="96"/>
      <c r="G138" s="103"/>
      <c r="H138" s="103"/>
      <c r="I138" s="101"/>
    </row>
    <row r="139" spans="1:9" ht="74.400000000000006" x14ac:dyDescent="0.25">
      <c r="A139" s="95" t="str">
        <f>+[8]ระบบการควบคุมฯ!A221</f>
        <v>3.9.1.6</v>
      </c>
      <c r="B139" s="112" t="str">
        <f>+[8]ระบบการควบคุมฯ!B221</f>
        <v>จ้างเหมาพี่เลี้ยงเด็กพิการ  ครั้งที่ 7 ระยะเวลา 2 เดือน 39 อัตรา เดือนสิงหาคม - กันยายน 2569 จำนวนเงิน 702,000 บาท</v>
      </c>
      <c r="C139" s="112" t="str">
        <f>+[8]ระบบการควบคุมฯ!C221</f>
        <v>ศธ 04002/ว15097 ลว 28 ส.ค. 69 ครั้งที่ 896</v>
      </c>
      <c r="D139" s="96"/>
      <c r="E139" s="96"/>
      <c r="F139" s="96"/>
      <c r="G139" s="103"/>
      <c r="H139" s="103"/>
      <c r="I139" s="101"/>
    </row>
    <row r="140" spans="1:9" ht="74.400000000000006" customHeight="1" x14ac:dyDescent="0.25">
      <c r="A140" s="98">
        <f>+[8]ระบบการควบคุมฯ!A222</f>
        <v>3.1</v>
      </c>
      <c r="B140" s="30" t="str">
        <f>+[8]ระบบการควบคุมฯ!B222</f>
        <v>กิจกรรมจัดหาบุคลากรสนับสนุนการปฏิบัติงานให้ราชการ (คืนครูสำหรับผู้จบการศึกษาขั้นพื้นฐาน)</v>
      </c>
      <c r="C140" s="30" t="str">
        <f>+[8]ระบบการควบคุมฯ!C222</f>
        <v>20004 69 00154 00153</v>
      </c>
      <c r="D140" s="99">
        <f t="shared" ref="D140:I140" si="38">+D141</f>
        <v>3512600</v>
      </c>
      <c r="E140" s="99">
        <f t="shared" si="38"/>
        <v>0</v>
      </c>
      <c r="F140" s="99">
        <f t="shared" si="38"/>
        <v>0</v>
      </c>
      <c r="G140" s="99">
        <f t="shared" si="38"/>
        <v>3358996.77</v>
      </c>
      <c r="H140" s="99">
        <f t="shared" si="38"/>
        <v>153603.22999999992</v>
      </c>
      <c r="I140" s="99">
        <f t="shared" si="38"/>
        <v>0</v>
      </c>
    </row>
    <row r="141" spans="1:9" ht="37.200000000000003" x14ac:dyDescent="0.25">
      <c r="A141" s="92">
        <f>+[8]ระบบการควบคุมฯ!A233</f>
        <v>0</v>
      </c>
      <c r="B141" s="115" t="str">
        <f>+[8]ระบบการควบคุมฯ!B233</f>
        <v xml:space="preserve"> งบรายจ่ายอื่น 6911500</v>
      </c>
      <c r="C141" s="33" t="str">
        <f>+[8]ระบบการควบคุมฯ!C233</f>
        <v>20004 3300 6300 5000005</v>
      </c>
      <c r="D141" s="93">
        <f>SUM(D142:D155)</f>
        <v>3512600</v>
      </c>
      <c r="E141" s="93">
        <f t="shared" ref="E141:H141" si="39">SUM(E142:E155)</f>
        <v>0</v>
      </c>
      <c r="F141" s="93">
        <f t="shared" si="39"/>
        <v>0</v>
      </c>
      <c r="G141" s="93">
        <f t="shared" si="39"/>
        <v>3358996.77</v>
      </c>
      <c r="H141" s="93">
        <f t="shared" si="39"/>
        <v>153603.22999999992</v>
      </c>
      <c r="I141" s="93">
        <f>SUM(I142)</f>
        <v>0</v>
      </c>
    </row>
    <row r="142" spans="1:9" ht="74.400000000000006" customHeight="1" x14ac:dyDescent="0.25">
      <c r="A142" s="95" t="str">
        <f>+[8]ระบบการควบคุมฯ!A235</f>
        <v>3.10.1</v>
      </c>
      <c r="B142" s="112" t="str">
        <f>+[8]ระบบการควบคุมฯ!B235</f>
        <v>ค่าจ้างบุคลากรปฏิบัติงานในสำนักงานเขตพื้นที่การศึกษาที่ขาดแคลน  จำนวน 4 อัตรา   ครั้งที่ 1  (ต.ค.68 - ม.ค 69 ) จำนวนเงิน 144,000.-บาท</v>
      </c>
      <c r="C142" s="112" t="str">
        <f>+[8]ระบบการควบคุมฯ!C235</f>
        <v>ศธ 04002/ว46527 ลว.14/ต.ค./2568 โอนครั้งที่ 3</v>
      </c>
      <c r="D142" s="96">
        <f>+[8]ระบบการควบคุมฯ!F235</f>
        <v>427300</v>
      </c>
      <c r="E142" s="96"/>
      <c r="F142" s="96">
        <f>+[8]ระบบการควบคุมฯ!I235+[8]ระบบการควบคุมฯ!J235</f>
        <v>0</v>
      </c>
      <c r="G142" s="103">
        <f>+[8]ระบบการควบคุมฯ!K235+[8]ระบบการควบคุมฯ!L235</f>
        <v>320706.44</v>
      </c>
      <c r="H142" s="103">
        <f>+D142-E142-F142-G142</f>
        <v>106593.56</v>
      </c>
      <c r="I142" s="101" t="s">
        <v>14</v>
      </c>
    </row>
    <row r="143" spans="1:9" ht="74.400000000000006" x14ac:dyDescent="0.25">
      <c r="A143" s="95" t="str">
        <f>+[8]ระบบการควบคุมฯ!A236</f>
        <v>3.10.1.1</v>
      </c>
      <c r="B143" s="112" t="str">
        <f>+[8]ระบบการควบคุมฯ!B236</f>
        <v>ค่าจ้างบุคลากรปฏิบัติงานในสำนักงานเขตพื้นที่การศึกษาที่ขาดแคลน จำนวน 4 อัตรา   ครั้งที่ 2  ก.พ. 69 จำนวนเงิน 31,300.-บาท</v>
      </c>
      <c r="C143" s="112" t="str">
        <f>+[8]ระบบการควบคุมฯ!C236</f>
        <v>ศธ 04002/ว2505 ลว. 12 ก.พ. 69 โอนครั้งที่ 300</v>
      </c>
      <c r="D143" s="96"/>
      <c r="E143" s="443"/>
      <c r="F143" s="443"/>
      <c r="G143" s="443"/>
      <c r="H143" s="103"/>
      <c r="I143" s="101" t="s">
        <v>14</v>
      </c>
    </row>
    <row r="144" spans="1:9" ht="74.400000000000006" x14ac:dyDescent="0.25">
      <c r="A144" s="664" t="str">
        <f>+[8]ระบบการควบคุมฯ!A237</f>
        <v>3.10.1.2</v>
      </c>
      <c r="B144" s="112" t="str">
        <f>+[8]ระบบการควบคุมฯ!B237</f>
        <v>ค่าจ้างบุคลากรปฏิบัติงานในสำนักงานเขตพื้นที่การศึกษาที่ขาดแคลน จำนวน 4 อัตรา   ครั้งที่ 3  (เดือนมีนาคม 69) จำนวนเงิน 36,000.-บาท</v>
      </c>
      <c r="C144" s="112" t="str">
        <f>+[8]ระบบการควบคุมฯ!C237</f>
        <v>ศธ 04002/ว   ลว. 26 มี.ค. 69 โอนครั้งที่ 401</v>
      </c>
      <c r="D144" s="96"/>
      <c r="E144" s="96"/>
      <c r="F144" s="96"/>
      <c r="G144" s="103"/>
      <c r="H144" s="103"/>
      <c r="I144" s="101"/>
    </row>
    <row r="145" spans="1:9" ht="74.400000000000006" x14ac:dyDescent="0.25">
      <c r="A145" s="664" t="str">
        <f>+[8]ระบบการควบคุมฯ!A238</f>
        <v>3.10.1.3</v>
      </c>
      <c r="B145" s="112" t="str">
        <f>+[8]ระบบการควบคุมฯ!B238</f>
        <v>ค่าจ้างบุคลากรปฏิบัติงานในสำนักงานเขตพื้นที่การศึกษาที่ขาดแคลน จำนวน 4 อัตรา   ครั้งที่ 4  2 เดือน (เดือนเมษายน-พฤษภาคม 69) จำนวนเงิน 72,000.-บาท</v>
      </c>
      <c r="C145" s="112" t="str">
        <f>+[8]ระบบการควบคุมฯ!C238</f>
        <v>ศธ 04002/ว6368   ลว. 21 เม.ย. 69 โอนครั้งที่ 444</v>
      </c>
      <c r="D145" s="96"/>
      <c r="E145" s="96"/>
      <c r="F145" s="96"/>
      <c r="G145" s="103"/>
      <c r="H145" s="103"/>
      <c r="I145" s="101"/>
    </row>
    <row r="146" spans="1:9" ht="74.400000000000006" x14ac:dyDescent="0.25">
      <c r="A146" s="664" t="str">
        <f>+[8]ระบบการควบคุมฯ!A239</f>
        <v>3.10.1.4</v>
      </c>
      <c r="B146" s="112" t="str">
        <f>+[8]ระบบการควบคุมฯ!B239</f>
        <v>ค่าจ้างบุคลากรปฏิบัติงานในสำนักงานเขตพื้นที่การศึกษาที่ขาดแคลน จำนวน 4 อัตรา   ครั้งที่ 5  1 เดือน (มิถุนายน 69) จำนวนเงิน 36,000.-บาท</v>
      </c>
      <c r="C146" s="112" t="str">
        <f>+[8]ระบบการควบคุมฯ!C239</f>
        <v>ศธ 04002/ว8935   ลว. 27 พ.ค. 69 โอนครั้งที่ 595</v>
      </c>
      <c r="D146" s="96"/>
      <c r="E146" s="96"/>
      <c r="F146" s="96"/>
      <c r="G146" s="103"/>
      <c r="H146" s="103"/>
      <c r="I146" s="101"/>
    </row>
    <row r="147" spans="1:9" ht="74.400000000000006" x14ac:dyDescent="0.25">
      <c r="A147" s="664" t="str">
        <f>+[8]ระบบการควบคุมฯ!A240</f>
        <v>3.10.1.5</v>
      </c>
      <c r="B147" s="112" t="str">
        <f>+[8]ระบบการควบคุมฯ!B240</f>
        <v>ค่าจ้างบุคลากรปฏิบัติงานในสำนักงานเขตพื้นที่การศึกษาที่ขาดแคลน จำนวน 4 อัตรา   ครั้งที่ 6  3 เดือน (ก.ค. - ก.ย 69) จำนวนเงิน 108,000.-บาท</v>
      </c>
      <c r="C147" s="112" t="str">
        <f>+[8]ระบบการควบคุมฯ!C240</f>
        <v>ศธ 04002/ว11353   ลว. 7 ก.ค. 69 โอนครั้งที่ 688</v>
      </c>
      <c r="D147" s="96"/>
      <c r="E147" s="96"/>
      <c r="F147" s="96"/>
      <c r="G147" s="103"/>
      <c r="H147" s="103"/>
      <c r="I147" s="101"/>
    </row>
    <row r="148" spans="1:9" ht="93" x14ac:dyDescent="0.25">
      <c r="A148" s="95" t="str">
        <f>+[8]ระบบการควบคุมฯ!A241</f>
        <v>3.10.2</v>
      </c>
      <c r="B148" s="112" t="str">
        <f>+[8]ระบบการควบคุมฯ!B241</f>
        <v xml:space="preserve">ค่าจ้างครูรายเดือนแก้ไขปัญหาสถานศึกษาขาดแคลนครูขั้นวิกฤต ค่าจ้าง 15,000บาท จำนวน 24 อัตรา ครั้งที่ 1(ต.ค.68 - ม.ค 69) จำนวนเงิน 1,440,000.-บาท   </v>
      </c>
      <c r="C148" s="112" t="str">
        <f>+[8]ระบบการควบคุมฯ!C241</f>
        <v>ศธ 04002/ว46527 ลว.14/ต.ค./2568 โอนครั้งที่ 3</v>
      </c>
      <c r="D148" s="96">
        <f>+[8]ระบบการควบคุมฯ!F241</f>
        <v>2845300</v>
      </c>
      <c r="E148" s="96">
        <f>+[8]ระบบการควบคุมฯ!G241+[8]ระบบการควบคุมฯ!H241</f>
        <v>0</v>
      </c>
      <c r="F148" s="96">
        <f>+[8]ระบบการควบคุมฯ!I241+[8]ระบบการควบคุมฯ!J241</f>
        <v>0</v>
      </c>
      <c r="G148" s="96">
        <f>+[8]ระบบการควบคุมฯ!K241+[8]ระบบการควบคุมฯ!L241</f>
        <v>2798290.33</v>
      </c>
      <c r="H148" s="103">
        <f>+D148-E148-F148-G148</f>
        <v>47009.669999999925</v>
      </c>
      <c r="I148" s="101" t="s">
        <v>14</v>
      </c>
    </row>
    <row r="149" spans="1:9" ht="38.4" customHeight="1" x14ac:dyDescent="0.25">
      <c r="A149" s="95" t="str">
        <f>+[8]ระบบการควบคุมฯ!A242</f>
        <v>3.10.2.1</v>
      </c>
      <c r="B149" s="112" t="str">
        <f>+[8]ระบบการควบคุมฯ!B242</f>
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2 ก.พ.69จำนวนเงิน 325,300.-บาท </v>
      </c>
      <c r="C149" s="112" t="str">
        <f>+[8]ระบบการควบคุมฯ!C242</f>
        <v>ศธ 04002/ว2505 ลว. 12 ก.พ. 69 โอนครั้งที่ 300</v>
      </c>
      <c r="D149" s="96">
        <f>+[8]ระบบการควบคุมฯ!F244</f>
        <v>0</v>
      </c>
      <c r="E149" s="96">
        <f>+[8]ระบบการควบคุมฯ!G244+[8]ระบบการควบคุมฯ!H244</f>
        <v>0</v>
      </c>
      <c r="F149" s="96">
        <f>+[8]ระบบการควบคุมฯ!I244+[8]ระบบการควบคุมฯ!J244</f>
        <v>0</v>
      </c>
      <c r="G149" s="103">
        <f>+[8]ระบบการควบคุมฯ!K244+[8]ระบบการควบคุมฯ!L244</f>
        <v>0</v>
      </c>
      <c r="H149" s="103">
        <f t="shared" ref="H149" si="40">+D149-E149-F149-G149</f>
        <v>0</v>
      </c>
      <c r="I149" s="101" t="s">
        <v>14</v>
      </c>
    </row>
    <row r="150" spans="1:9" ht="93" x14ac:dyDescent="0.25">
      <c r="A150" s="95" t="str">
        <f>+[8]ระบบการควบคุมฯ!A243</f>
        <v>3.10.2.1</v>
      </c>
      <c r="B150" s="112" t="str">
        <f>+[8]ระบบการควบคุมฯ!B243</f>
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3 (เดือนมีนาคม 2569) จำนวนเงิน 360,000.-บาท </v>
      </c>
      <c r="C150" s="112" t="str">
        <f>+[8]ระบบการควบคุมฯ!C243</f>
        <v>ศธ 04002/ว   ลว. 26 มี.ค. 69 โอนครั้งที่ 401</v>
      </c>
      <c r="D150" s="96"/>
      <c r="E150" s="96"/>
      <c r="F150" s="96"/>
      <c r="G150" s="103"/>
      <c r="H150" s="103"/>
      <c r="I150" s="101" t="s">
        <v>14</v>
      </c>
    </row>
    <row r="151" spans="1:9" ht="93" x14ac:dyDescent="0.25">
      <c r="A151" s="95" t="str">
        <f>+[8]ระบบการควบคุมฯ!A244</f>
        <v>3.10.2.2</v>
      </c>
      <c r="B151" s="112" t="str">
        <f>+[8]ระบบการควบคุมฯ!B244</f>
        <v xml:space="preserve">ค่าจ้างครูรายเดือนแก้ไขปัญหาสถานศึกษาขาดแคลนครูขั้นวิกฤต ค่าจ้าง 15,000บาทจำนวน 24 อัตรา ครั้งที่ 4 (เดือนเมษายน - พฤษภาคม 2569) จำนวนเงิน 720,000.-บาท </v>
      </c>
      <c r="C151" s="112" t="str">
        <f>+[8]ระบบการควบคุมฯ!C244</f>
        <v>ศธ 04002/ว6368   ลว. 21 เม.ย. 69 โอนครั้งที่ 444</v>
      </c>
      <c r="D151" s="96"/>
      <c r="E151" s="96"/>
      <c r="F151" s="96"/>
      <c r="G151" s="103"/>
      <c r="H151" s="103"/>
      <c r="I151" s="101" t="s">
        <v>14</v>
      </c>
    </row>
    <row r="152" spans="1:9" ht="74.400000000000006" x14ac:dyDescent="0.25">
      <c r="A152" s="95" t="str">
        <f>+[8]ระบบการควบคุมฯ!A246</f>
        <v>3.10.3</v>
      </c>
      <c r="B152" s="112" t="str">
        <f>+[8]ระบบการควบคุมฯ!B246</f>
        <v>ค่าจ้างสำหรับโครงการครูคลังสมอง ครั้งที่ 1  ระยะเวลา     6 เดือน (ตุลาคม 2568 ถึง มีนาคม 2569) อัตราละ 15,000.-บาท 180,000 บาท</v>
      </c>
      <c r="C152" s="112" t="str">
        <f>+[8]ระบบการควบคุมฯ!C246</f>
        <v>ศธ 04002/ว47688 ลว. 30 ต.ค. 68 โอนครั้งที่ 30</v>
      </c>
      <c r="D152" s="96">
        <f>+[8]ระบบการควบคุมฯ!F246</f>
        <v>240000</v>
      </c>
      <c r="E152" s="96">
        <f>+[8]ระบบการควบคุมฯ!G246+[8]ระบบการควบคุมฯ!H246</f>
        <v>0</v>
      </c>
      <c r="F152" s="96">
        <f>+[8]ระบบการควบคุมฯ!I246+[8]ระบบการควบคุมฯ!J246</f>
        <v>0</v>
      </c>
      <c r="G152" s="103">
        <f>+[8]ระบบการควบคุมฯ!K246+[8]ระบบการควบคุมฯ!L246</f>
        <v>240000</v>
      </c>
      <c r="H152" s="103">
        <f>+D152-E152-F152-G152</f>
        <v>0</v>
      </c>
      <c r="I152" s="101" t="s">
        <v>14</v>
      </c>
    </row>
    <row r="153" spans="1:9" ht="74.400000000000006" x14ac:dyDescent="0.25">
      <c r="A153" s="95" t="str">
        <f>+[8]ระบบการควบคุมฯ!A247</f>
        <v>3.10.3.1</v>
      </c>
      <c r="B153" s="112" t="str">
        <f>+[8]ระบบการควบคุมฯ!B247</f>
        <v>ค่าจ้างสำหรับโครงการครูคลังสมอง ครั้งที่ 2  ระยะเวลา 1 เดือน (เมษายน 2569) จำนวน 2 อัตราๆละ 15,000.-บาท จำนวนเงิน 30,000.-บาท</v>
      </c>
      <c r="C153" s="112" t="str">
        <f>+[8]ระบบการควบคุมฯ!C247</f>
        <v>ศธ 04002/ว5626 ลว. 2 เม.ย. 69 โอนครั้งที่ 408</v>
      </c>
      <c r="D153" s="96"/>
      <c r="E153" s="96"/>
      <c r="F153" s="96"/>
      <c r="G153" s="103"/>
      <c r="H153" s="103"/>
      <c r="I153" s="101" t="s">
        <v>14</v>
      </c>
    </row>
    <row r="154" spans="1:9" ht="74.400000000000006" x14ac:dyDescent="0.25">
      <c r="A154" s="95" t="str">
        <f>+[8]ระบบการควบคุมฯ!A248</f>
        <v>3.10.3.2</v>
      </c>
      <c r="B154" s="112" t="str">
        <f>+[8]ระบบการควบคุมฯ!B248</f>
        <v>ค่าจ้างสำหรับโครงการครูคลังสมอง ครั้งที่ 3  ระยะเวลา  2 เดือน (พฤษภาคม - มิถุนายน 2569) 2 อัตราละ 15,000.-บาท  60,000 บาท</v>
      </c>
      <c r="C154" s="112" t="str">
        <f>+[8]ระบบการควบคุมฯ!C248</f>
        <v>ศธ 04002/ว6694 ลว. 23 เม.ย.69 โอนครั้งที่ 458</v>
      </c>
      <c r="D154" s="96"/>
      <c r="E154" s="96"/>
      <c r="F154" s="96"/>
      <c r="G154" s="103"/>
      <c r="H154" s="103"/>
      <c r="I154" s="101"/>
    </row>
    <row r="155" spans="1:9" ht="37.200000000000003" x14ac:dyDescent="0.25">
      <c r="A155" s="95" t="str">
        <f>+[8]ระบบการควบคุมฯ!A249</f>
        <v>3.10.3.3</v>
      </c>
      <c r="B155" s="112" t="str">
        <f>+[8]ระบบการควบคุมฯ!B249</f>
        <v>โอนเงินกลับคืนส่วนกลาง ครั้งที่ 651 จำนวน -30,000บาท</v>
      </c>
      <c r="C155" s="112" t="str">
        <f>+[8]ระบบการควบคุมฯ!C249</f>
        <v>ศธ 04002/ว10146 ลว. 18 มิ.ย. 69 โอนครั้งที่ 651</v>
      </c>
      <c r="D155" s="96"/>
      <c r="E155" s="96"/>
      <c r="F155" s="96"/>
      <c r="G155" s="103"/>
      <c r="H155" s="103"/>
      <c r="I155" s="101"/>
    </row>
    <row r="156" spans="1:9" ht="55.8" x14ac:dyDescent="0.25">
      <c r="A156" s="444">
        <f>+[8]ระบบการควบคุมฯ!A250</f>
        <v>3.11</v>
      </c>
      <c r="B156" s="30" t="str">
        <f>+[8]ระบบการควบคุมฯ!B250</f>
        <v>กิจกรรมจัดหาบุคลากรสนับสนุนการปฏิบัติงานให้ราชการ (กิจกรรมย่อยคืนครูให้นักเรียนสำหรับโรงเรียนปกติ)</v>
      </c>
      <c r="C156" s="30" t="str">
        <f>+[8]ระบบการควบคุมฯ!C250</f>
        <v>20004 69 00154 87195</v>
      </c>
      <c r="D156" s="99">
        <f t="shared" ref="D156:I156" si="41">+D157</f>
        <v>14438800</v>
      </c>
      <c r="E156" s="99">
        <f t="shared" si="41"/>
        <v>0</v>
      </c>
      <c r="F156" s="99">
        <f t="shared" si="41"/>
        <v>0</v>
      </c>
      <c r="G156" s="99">
        <f t="shared" si="41"/>
        <v>11820296.77</v>
      </c>
      <c r="H156" s="99">
        <f t="shared" si="41"/>
        <v>2618503.23</v>
      </c>
      <c r="I156" s="99">
        <f t="shared" si="41"/>
        <v>0</v>
      </c>
    </row>
    <row r="157" spans="1:9" ht="37.200000000000003" x14ac:dyDescent="0.25">
      <c r="A157" s="92">
        <f>+[8]ระบบการควบคุมฯ!A252</f>
        <v>1</v>
      </c>
      <c r="B157" s="115" t="str">
        <f>+[8]ระบบการควบคุมฯ!B252</f>
        <v xml:space="preserve"> งบรายจ่ายอื่น 6911500</v>
      </c>
      <c r="C157" s="33" t="str">
        <f>+[8]ระบบการควบคุมฯ!C252</f>
        <v>20004 3300 6300 5000007</v>
      </c>
      <c r="D157" s="93">
        <f>SUM(D158:D175)</f>
        <v>14438800</v>
      </c>
      <c r="E157" s="93">
        <f>SUM(E158:E175)</f>
        <v>0</v>
      </c>
      <c r="F157" s="93">
        <f>SUM(F158:F175)</f>
        <v>0</v>
      </c>
      <c r="G157" s="93">
        <f>SUM(G158:G175)</f>
        <v>11820296.77</v>
      </c>
      <c r="H157" s="93">
        <f>SUM(H158:H175)</f>
        <v>2618503.23</v>
      </c>
      <c r="I157" s="93">
        <f>SUM(I158)</f>
        <v>0</v>
      </c>
    </row>
    <row r="158" spans="1:9" ht="74.400000000000006" x14ac:dyDescent="0.25">
      <c r="A158" s="95" t="str">
        <f>+[8]ระบบการควบคุมฯ!A254</f>
        <v>3.11.1</v>
      </c>
      <c r="B158" s="112" t="str">
        <f>+[8]ระบบการควบคุมฯ!B254</f>
        <v xml:space="preserve">ค่าจ้างเหมาธุรการโรงเรียนรายเดิมจ้างต่อเนื่อง  อัตราละ 15,000.00 บาท จำนวน 32 อัตรา  ครั้งที่ 1  (ต.ค.68 - 31 มค 69) จำนวนเงิน 1,920,000.-บาท </v>
      </c>
      <c r="C158" s="38" t="str">
        <f>+[8]ระบบการควบคุมฯ!C254</f>
        <v>ศธ 04002/ว4543ลว.31/ต.ค./2023 โอนครั้งที่ 14</v>
      </c>
      <c r="D158" s="96">
        <f>+[8]ระบบการควบคุมฯ!F254</f>
        <v>5724400</v>
      </c>
      <c r="E158" s="96">
        <f>+[8]ระบบการควบคุมฯ!G254+[8]ระบบการควบคุมฯ!H254</f>
        <v>0</v>
      </c>
      <c r="F158" s="96">
        <f>+[8]ระบบการควบคุมฯ!I254+[8]ระบบการควบคุมฯ!J254</f>
        <v>0</v>
      </c>
      <c r="G158" s="96">
        <f>+[8]ระบบการควบคุมฯ!K254+[8]ระบบการควบคุมฯ!L254</f>
        <v>4754148.3899999997</v>
      </c>
      <c r="H158" s="103">
        <f>+D158-E158-F158-G158</f>
        <v>970251.61000000034</v>
      </c>
      <c r="I158" s="101" t="s">
        <v>14</v>
      </c>
    </row>
    <row r="159" spans="1:9" ht="74.400000000000006" x14ac:dyDescent="0.25">
      <c r="A159" s="95" t="str">
        <f>+[8]ระบบการควบคุมฯ!A255</f>
        <v>3.11.1.1</v>
      </c>
      <c r="B159" s="112" t="str">
        <f>+[8]ระบบการควบคุมฯ!B255</f>
        <v xml:space="preserve">ค่าจ้างธุรการโรงเรียนรายเดิมจ้างต่อเนื่อง  ค่าจ้าง 15,000.00 บาท จำนวน 32 อัตรา ครั้งที่ 2  (ก.พ. 69 - มี.ค 69) จำนวนเงิน 945,000.-บาท </v>
      </c>
      <c r="C159" s="38" t="str">
        <f>+[8]ระบบการควบคุมฯ!C255</f>
        <v>ศธ 04002/ว    ลว. 6  ก.พ. 69 โอนครั้งที่ 278</v>
      </c>
      <c r="D159" s="96"/>
      <c r="E159" s="96"/>
      <c r="F159" s="96"/>
      <c r="G159" s="103"/>
      <c r="H159" s="103"/>
      <c r="I159" s="101"/>
    </row>
    <row r="160" spans="1:9" ht="74.400000000000006" x14ac:dyDescent="0.25">
      <c r="A160" s="95" t="str">
        <f>+[8]ระบบการควบคุมฯ!A256</f>
        <v>3.11.1.3</v>
      </c>
      <c r="B160" s="112" t="str">
        <f>+[8]ระบบการควบคุมฯ!B256</f>
        <v xml:space="preserve">ค่าจ้างธุรการโรงเรียนรายเดิมจ้างต่อเนื่อง  ค่าจ้าง 15,000.00 บาท จำนวน 32 อัตรา ครั้งที่ 3  (เม.ย.69-พ.ค.69) จำนวนเงิน 958,600.-บาท </v>
      </c>
      <c r="C160" s="38" t="str">
        <f>+[8]ระบบการควบคุมฯ!C256</f>
        <v>ศธ 04002/ว6304 ลว. 20 เม.ย. 69 โอนครั้งที่ 437</v>
      </c>
      <c r="D160" s="96"/>
      <c r="E160" s="96"/>
      <c r="F160" s="96"/>
      <c r="G160" s="103"/>
      <c r="H160" s="103"/>
      <c r="I160" s="101"/>
    </row>
    <row r="161" spans="1:9" ht="74.400000000000006" x14ac:dyDescent="0.25">
      <c r="A161" s="95" t="str">
        <f>+[8]ระบบการควบคุมฯ!A257</f>
        <v>3.11.1.4</v>
      </c>
      <c r="B161" s="112" t="str">
        <f>+[8]ระบบการควบคุมฯ!B257</f>
        <v xml:space="preserve">ค่าจ้างธุรการโรงเรียนรายเดิมจ้างต่อเนื่อง  ค่าจ้าง 15,000.00 บาท จำนวน 32 อัตรา ครั้งที่ 1  (มิ.ย. 69) จำนวนเงิน 480,000.-บาท </v>
      </c>
      <c r="C161" s="38" t="str">
        <f>+[8]ระบบการควบคุมฯ!C257</f>
        <v>ศธ 04002/ว9737 ลว. 10 มิ.ย. 69 โอนครั้งที่ 627</v>
      </c>
      <c r="D161" s="96"/>
      <c r="E161" s="96"/>
      <c r="F161" s="96"/>
      <c r="G161" s="103"/>
      <c r="H161" s="103"/>
      <c r="I161" s="101"/>
    </row>
    <row r="162" spans="1:9" ht="74.400000000000006" x14ac:dyDescent="0.25">
      <c r="A162" s="95" t="str">
        <f>+[8]ระบบการควบคุมฯ!A258</f>
        <v>3.11.1.5</v>
      </c>
      <c r="B162" s="112" t="str">
        <f>+[8]ระบบการควบคุมฯ!B258</f>
        <v xml:space="preserve">ค่าจ้างธุรการโรงเรียนรายเดิมจ้างต่อเนื่อง  ค่าจ้าง 15,000.00 บาท จำนวน 32 อัตรา ครั้งที่ 5  (ก.ค. - ก.ย. 69) จำนวนเงิน 1,420,800.-บาท </v>
      </c>
      <c r="C162" s="38" t="str">
        <f>+[8]ระบบการควบคุมฯ!C258</f>
        <v>ศธ 04002/ว12518 ลว. 21 ก.ค. 69 โอนครั้งที่ 741</v>
      </c>
      <c r="D162" s="96"/>
      <c r="E162" s="96"/>
      <c r="F162" s="96"/>
      <c r="G162" s="103"/>
      <c r="H162" s="103"/>
      <c r="I162" s="101"/>
    </row>
    <row r="163" spans="1:9" ht="74.400000000000006" x14ac:dyDescent="0.25">
      <c r="A163" s="95" t="str">
        <f>+[8]ระบบการควบคุมฯ!A259</f>
        <v>3.11.2</v>
      </c>
      <c r="B163" s="112" t="str">
        <f>+[8]ระบบการควบคุมฯ!B259</f>
        <v>ค่าจ้างเหมาธุรการโรงเรียนรายเดิมจ้างต่อเนื่อง อัตราละ 9,000.-บาท  จำนวน 20 อัตรา ครั้งที่ 1  (ตค 68 -มีค 69) จำนวนเงิน  720,000.-บาท</v>
      </c>
      <c r="C163" s="38" t="str">
        <f>+[8]ระบบการควบคุมฯ!C259</f>
        <v>ศธ 04002/ว4236 ลว.25 ตค 67 โอนครั้งที่ 14</v>
      </c>
      <c r="D163" s="96">
        <f>+[8]ระบบการควบคุมฯ!F259</f>
        <v>2049600</v>
      </c>
      <c r="E163" s="96">
        <f>+[8]ระบบการควบคุมฯ!G259+[8]ระบบการควบคุมฯ!H259</f>
        <v>0</v>
      </c>
      <c r="F163" s="96">
        <f>+[8]ระบบการควบคุมฯ!I259+[8]ระบบการควบคุมฯ!J259</f>
        <v>0</v>
      </c>
      <c r="G163" s="96">
        <f>+[8]ระบบการควบคุมฯ!K259+[8]ระบบการควบคุมฯ!L259</f>
        <v>1671574.19</v>
      </c>
      <c r="H163" s="103">
        <f>+D163-E163-F163-G163</f>
        <v>378025.81000000006</v>
      </c>
      <c r="I163" s="101" t="s">
        <v>14</v>
      </c>
    </row>
    <row r="164" spans="1:9" ht="74.400000000000006" x14ac:dyDescent="0.25">
      <c r="A164" s="95" t="str">
        <f>+[8]ระบบการควบคุมฯ!A260</f>
        <v>3.11.2.1</v>
      </c>
      <c r="B164" s="112" t="str">
        <f>+[8]ระบบการควบคุมฯ!B260</f>
        <v>ค่าจ้างเหมาธุรการโรงเรียนรายเดิมจ้างต่อเนื่อง อัตราละ 9,000.-บาท  จำนวน 20 อัตรา ครั้งที่ 2  (ก.พ. 69 -มี.ค 69) จำนวนเงิน  342,000.-บาท</v>
      </c>
      <c r="C164" s="38" t="str">
        <f>+[8]ระบบการควบคุมฯ!C260</f>
        <v>ศธ 04002/ว    ลว. 6  ก.พ. 69 โอนครั้งที่ 278</v>
      </c>
      <c r="D164" s="96"/>
      <c r="E164" s="96"/>
      <c r="F164" s="96"/>
      <c r="G164" s="103"/>
      <c r="H164" s="103">
        <f t="shared" ref="H164:H168" si="42">+D164-E164-F164-G164</f>
        <v>0</v>
      </c>
      <c r="I164" s="101"/>
    </row>
    <row r="165" spans="1:9" ht="74.400000000000006" x14ac:dyDescent="0.25">
      <c r="A165" s="112" t="str">
        <f>+[8]ระบบการควบคุมฯ!A261</f>
        <v>3.11.2.2</v>
      </c>
      <c r="B165" s="112" t="str">
        <f>+[8]ระบบการควบคุมฯ!B261</f>
        <v>ค่าจ้างเหมาธุรการโรงเรียนรายเดิมจ้างต่อเนื่อง อัตราละ 9,000.-บาท  จำนวน 20 อัตรา ครั้งที่ 3  (เม.ย.-พ.ค. 69) จำนวนเงิน  336,800.-บาท</v>
      </c>
      <c r="C165" s="38" t="str">
        <f>+[8]ระบบการควบคุมฯ!C261</f>
        <v>ศธ 04002/ว6304 ลว. 20 เม.ย. 69 โอนครั้งที่ 437</v>
      </c>
      <c r="D165" s="96"/>
      <c r="E165" s="96"/>
      <c r="F165" s="96"/>
      <c r="G165" s="103"/>
      <c r="H165" s="103">
        <f t="shared" si="42"/>
        <v>0</v>
      </c>
      <c r="I165" s="101" t="s">
        <v>14</v>
      </c>
    </row>
    <row r="166" spans="1:9" ht="74.400000000000006" hidden="1" customHeight="1" x14ac:dyDescent="0.25">
      <c r="A166" s="112" t="str">
        <f>+[8]ระบบการควบคุมฯ!A262</f>
        <v>3.11.2.3</v>
      </c>
      <c r="B166" s="112" t="str">
        <f>+[8]ระบบการควบคุมฯ!B262</f>
        <v>ค่าจ้างเหมาธุรการโรงเรียนรายเดิมจ้างต่อเนื่อง อัตราละ 9,000.-บาท  จำนวน 20 อัตรา ครั้งที่ 4  (มิ.ย. 69) จำนวนเงิน 180,000.-บาท</v>
      </c>
      <c r="C166" s="38" t="str">
        <f>+[8]ระบบการควบคุมฯ!C262</f>
        <v>ศธ 04002/ว9737 ลว. 10 มิ.ย. 69 โอนครั้งที่ 627</v>
      </c>
      <c r="D166" s="96"/>
      <c r="E166" s="96"/>
      <c r="F166" s="96"/>
      <c r="G166" s="103"/>
      <c r="H166" s="103">
        <f t="shared" si="42"/>
        <v>0</v>
      </c>
      <c r="I166" s="101" t="s">
        <v>14</v>
      </c>
    </row>
    <row r="167" spans="1:9" ht="38.4" hidden="1" customHeight="1" x14ac:dyDescent="0.25">
      <c r="A167" s="95" t="s">
        <v>112</v>
      </c>
      <c r="B167" s="112" t="str">
        <f>+[8]ระบบการควบคุมฯ!B263</f>
        <v>ค่าจ้างเหมาธุรการโรงเรียนรายเดิมจ้างต่อเนื่อง อัตราละ 9,000.-บาท  จำนวน 20 อัตรา ครั้งที่ 5  (ก.ค. - ก.ย. 69) จำนวนเงิน 470,800.-บาท</v>
      </c>
      <c r="C167" s="38" t="str">
        <f>+[8]ระบบการควบคุมฯ!C263</f>
        <v>ศธ 04002/ว12518 ลว. 21 ก.ค. 69 โอนครั้งที่ 741</v>
      </c>
      <c r="D167" s="96"/>
      <c r="E167" s="96"/>
      <c r="F167" s="96"/>
      <c r="G167" s="103"/>
      <c r="H167" s="103">
        <f t="shared" si="42"/>
        <v>0</v>
      </c>
      <c r="I167" s="101" t="s">
        <v>14</v>
      </c>
    </row>
    <row r="168" spans="1:9" ht="38.4" customHeight="1" x14ac:dyDescent="0.25">
      <c r="A168" s="95" t="str">
        <f>+[8]ระบบการควบคุมฯ!A264</f>
        <v>3.11.3</v>
      </c>
      <c r="B168" s="112" t="str">
        <f>+[8]ระบบการควบคุมฯ!B264</f>
        <v>ค่าจ้างนักการภารโรง ค่าจ้าง 9,000.-บาท จำนวน 63 อัตรา  ครั้งที่ 1  (ตค 68 - มค 69) จำนวนเงิน 2,268,000 บาท</v>
      </c>
      <c r="C168" s="38" t="str">
        <f>+[8]ระบบการควบคุมฯ!C264</f>
        <v>ศธ 04002/ว4236 ลว.25 ตค 67 โอนครั้งที่ 14</v>
      </c>
      <c r="D168" s="96">
        <f>+[8]ระบบการควบคุมฯ!F264</f>
        <v>6628800</v>
      </c>
      <c r="E168" s="96">
        <f>+[8]ระบบการควบคุมฯ!G264+[8]ระบบการควบคุมฯ!H264</f>
        <v>0</v>
      </c>
      <c r="F168" s="96">
        <f>+[8]ระบบการควบคุมฯ!I264+[8]ระบบการควบคุมฯ!J264</f>
        <v>0</v>
      </c>
      <c r="G168" s="103">
        <f>+[8]ระบบการควบคุมฯ!K264+[8]ระบบการควบคุมฯ!L264</f>
        <v>5394574.1900000004</v>
      </c>
      <c r="H168" s="103">
        <f t="shared" si="42"/>
        <v>1234225.8099999996</v>
      </c>
      <c r="I168" s="101" t="s">
        <v>14</v>
      </c>
    </row>
    <row r="169" spans="1:9" ht="18.600000000000001" hidden="1" customHeight="1" x14ac:dyDescent="0.25">
      <c r="A169" s="95" t="str">
        <f>+[8]ระบบการควบคุมฯ!A265</f>
        <v>3.11.3.1</v>
      </c>
      <c r="B169" s="112" t="str">
        <f>+[8]ระบบการควบคุมฯ!B265</f>
        <v xml:space="preserve">นักการภารโรง จำนวน 65 อัตรา ครั้งที่ 2 (ก.พ.69-มี.ค.69) ค่าจ้าง 1,095,900.-บาท  </v>
      </c>
      <c r="C169" s="38" t="str">
        <f>+[8]ระบบการควบคุมฯ!C265</f>
        <v>ศธ 04002/ว    ลว. 6 ก.พ. 69 ครั้งที่ 278</v>
      </c>
      <c r="D169" s="96"/>
      <c r="E169" s="96"/>
      <c r="F169" s="96"/>
      <c r="G169" s="103"/>
      <c r="H169" s="103"/>
      <c r="I169" s="101"/>
    </row>
    <row r="170" spans="1:9" ht="37.200000000000003" hidden="1" customHeight="1" x14ac:dyDescent="0.25">
      <c r="A170" s="95" t="str">
        <f>+[8]ระบบการควบคุมฯ!A266</f>
        <v>3.11.3.2</v>
      </c>
      <c r="B170" s="112" t="str">
        <f>+[8]ระบบการควบคุมฯ!B266</f>
        <v>ค่าจ้างเหมาบริการนักการภารโรง อัตราละ 9,000.-บาท จำนวน 65 อัตรา ครั้งที่ 3 ระยะเวลา 2 เดือน (เม.ย.69 - พ.ค. 69)  จำนวนเงิน 1,101,800.-บาท</v>
      </c>
      <c r="C170" s="38" t="str">
        <f>+[8]ระบบการควบคุมฯ!C266</f>
        <v>ศธ 04002/ว6304 ลว. 20 เม.ย. 69 โอนครั้งที่ 437</v>
      </c>
      <c r="D170" s="96"/>
      <c r="E170" s="96"/>
      <c r="F170" s="96"/>
      <c r="G170" s="103"/>
      <c r="H170" s="103"/>
      <c r="I170" s="101"/>
    </row>
    <row r="171" spans="1:9" ht="18.600000000000001" customHeight="1" x14ac:dyDescent="0.25">
      <c r="A171" s="95" t="str">
        <f>+[8]ระบบการควบคุมฯ!A267</f>
        <v>3.11.3.3</v>
      </c>
      <c r="B171" s="112" t="str">
        <f>+[8]ระบบการควบคุมฯ!B267</f>
        <v>ค่าจ้างเหมาบริการนักการภารโรง อัตราละ 9,000.-บาท จำนวน 65 อัตรา ครั้งที่ 4 ระยะเวลา 1 เดือน (มิ.ย. 69)  จำนวนเงิน 585,000.-บาท</v>
      </c>
      <c r="C171" s="38" t="str">
        <f>+[8]ระบบการควบคุมฯ!C267</f>
        <v>ศธ 04002/ว9737 ลว. 10 มิ.ย. 69 โอนครั้งที่ 627</v>
      </c>
      <c r="D171" s="96"/>
      <c r="E171" s="96"/>
      <c r="F171" s="96"/>
      <c r="G171" s="103"/>
      <c r="H171" s="103"/>
      <c r="I171" s="101"/>
    </row>
    <row r="172" spans="1:9" ht="74.400000000000006" x14ac:dyDescent="0.25">
      <c r="A172" s="95" t="str">
        <f>+[8]ระบบการควบคุมฯ!A268</f>
        <v>3.11.3.3</v>
      </c>
      <c r="B172" s="112" t="str">
        <f>+[8]ระบบการควบคุมฯ!B268</f>
        <v>ค่าจ้างเหมาบริการนักการภารโรง อัตราละ 9,000.-บาท จำนวน 65 อัตรา ครั้งที่ 5 ระยะเวลา 3 เดือน (ก.ค.- ก.ย. 69)  จำนวนเงิน 1,578,100.-บาท</v>
      </c>
      <c r="C172" s="38" t="str">
        <f>+[8]ระบบการควบคุมฯ!C268</f>
        <v>ศธ 04002/ว12518 ลว. 21 ก.ค. 69 โอนครั้งที่ 741</v>
      </c>
      <c r="D172" s="96"/>
      <c r="E172" s="96"/>
      <c r="F172" s="96"/>
      <c r="G172" s="103"/>
      <c r="H172" s="103"/>
      <c r="I172" s="101"/>
    </row>
    <row r="173" spans="1:9" ht="144" hidden="1" customHeight="1" x14ac:dyDescent="0.25">
      <c r="A173" s="95" t="str">
        <f>+[8]ระบบการควบคุมฯ!A269</f>
        <v>3.11.4</v>
      </c>
      <c r="B173" s="112" t="str">
        <f>+[8]ระบบการควบคุมฯ!B269</f>
        <v xml:space="preserve">นักการภารโรง กรณีทดแทนลูกจ้างประจำเกษียณอายุ เมื่อสิ้นปีงบประมาณ พ.ศ. 2568 หรือว่างลงโดยเหตุอื่นระหว่างปีงบประมาณ         พ.ศ. 2568 ระยะเวลา 2 เดือน (ธันวาคม 2568 - มกราคม 2569) ครั้งที่ 2 </v>
      </c>
      <c r="C173" s="38" t="str">
        <f>+[8]ระบบการควบคุมฯ!C269</f>
        <v>ศธ 04002/ว50636 ลว. 16 ธ.ค 68 โอนครั้งที่ 153</v>
      </c>
      <c r="D173" s="96">
        <f>+[8]ระบบการควบคุมฯ!F269</f>
        <v>36000</v>
      </c>
      <c r="E173" s="96">
        <f>+[8]ระบบการควบคุมฯ!G269+[8]ระบบการควบคุมฯ!H269</f>
        <v>0</v>
      </c>
      <c r="F173" s="96">
        <f>+[8]ระบบการควบคุมฯ!I269+[8]ระบบการควบคุมฯ!J269</f>
        <v>0</v>
      </c>
      <c r="G173" s="103">
        <f>+[8]ระบบการควบคุมฯ!K269+[8]ระบบการควบคุมฯ!L269</f>
        <v>0</v>
      </c>
      <c r="H173" s="103">
        <f t="shared" ref="H173" si="43">+D173-E173-F173-G173</f>
        <v>36000</v>
      </c>
      <c r="I173" s="101" t="s">
        <v>14</v>
      </c>
    </row>
    <row r="174" spans="1:9" ht="45.6" customHeight="1" x14ac:dyDescent="0.25">
      <c r="A174" s="95">
        <f>+[8]ระบบการควบคุมฯ!A270</f>
        <v>0</v>
      </c>
      <c r="B174" s="112" t="str">
        <f>+[8]ระบบการควบคุมฯ!B270</f>
        <v>โอนเปลี่ยนแปลงไปงบดำเนินงาน กิจกรรมยกระดับคุณภาพด้านวิทยาศาสตร์ศึกษาเพื่อความเป็นเลิศ ค่าสาธารณูปโภค -44924.9</v>
      </c>
      <c r="C174" s="38" t="str">
        <f>+[8]ระบบการควบคุมฯ!C270</f>
        <v>โอนเปลี่ยนแลง 1/68 ลว 25 ก.ย. 68</v>
      </c>
      <c r="D174" s="96">
        <f>+[8]ระบบการควบคุมฯ!F270</f>
        <v>0</v>
      </c>
      <c r="E174" s="96"/>
      <c r="F174" s="96"/>
      <c r="G174" s="103"/>
      <c r="H174" s="103"/>
      <c r="I174" s="101"/>
    </row>
    <row r="175" spans="1:9" ht="28.8" customHeight="1" x14ac:dyDescent="0.25">
      <c r="A175" s="95"/>
      <c r="B175" s="112"/>
      <c r="C175" s="38"/>
      <c r="D175" s="96">
        <f>+[8]ระบบการควบคุมฯ!F271</f>
        <v>0</v>
      </c>
      <c r="E175" s="96">
        <f>+[8]ระบบการควบคุมฯ!G271+[8]ระบบการควบคุมฯ!H271</f>
        <v>0</v>
      </c>
      <c r="F175" s="96">
        <f>+[8]ระบบการควบคุมฯ!I271+[8]ระบบการควบคุมฯ!J271</f>
        <v>0</v>
      </c>
      <c r="G175" s="103">
        <f>+[8]ระบบการควบคุมฯ!K271+[8]ระบบการควบคุมฯ!L271</f>
        <v>0</v>
      </c>
      <c r="H175" s="103">
        <f t="shared" ref="H175" si="44">+D175-E175-F175-G175</f>
        <v>0</v>
      </c>
      <c r="I175" s="101" t="s">
        <v>14</v>
      </c>
    </row>
    <row r="176" spans="1:9" ht="37.200000000000003" x14ac:dyDescent="0.25">
      <c r="A176" s="92">
        <f>+[8]ระบบการควบคุมฯ!A274</f>
        <v>2</v>
      </c>
      <c r="B176" s="445" t="str">
        <f>+[8]ระบบการควบคุมฯ!B274</f>
        <v xml:space="preserve"> งบรายจ่ายอื่น 6911500</v>
      </c>
      <c r="C176" s="108" t="str">
        <f>+[8]ระบบการควบคุมฯ!C274</f>
        <v>20004 31006100 5000027</v>
      </c>
      <c r="D176" s="93">
        <f>SUM(D177:D178)</f>
        <v>0</v>
      </c>
      <c r="E176" s="93">
        <f>SUM(E177:E178)</f>
        <v>0</v>
      </c>
      <c r="F176" s="93">
        <f>SUM(F177:F178)</f>
        <v>0</v>
      </c>
      <c r="G176" s="93">
        <f>SUM(G177:G178)</f>
        <v>0</v>
      </c>
      <c r="H176" s="93">
        <f>SUM(H177:H178)</f>
        <v>0</v>
      </c>
      <c r="I176" s="446"/>
    </row>
    <row r="177" spans="1:9" ht="18.600000000000001" x14ac:dyDescent="0.25">
      <c r="A177" s="95" t="str">
        <f>+[8]ระบบการควบคุมฯ!A275</f>
        <v>3.11.2.1</v>
      </c>
      <c r="B177" s="112">
        <f>+[8]ระบบการควบคุมฯ!B275</f>
        <v>0</v>
      </c>
      <c r="C177" s="38">
        <f>+[8]ระบบการควบคุมฯ!C275</f>
        <v>0</v>
      </c>
      <c r="D177" s="96">
        <f>+[8]ระบบการควบคุมฯ!F275</f>
        <v>0</v>
      </c>
      <c r="E177" s="96">
        <f>+[8]ระบบการควบคุมฯ!G275+[8]ระบบการควบคุมฯ!H275</f>
        <v>0</v>
      </c>
      <c r="F177" s="96">
        <f>+[8]ระบบการควบคุมฯ!I275+[8]ระบบการควบคุมฯ!J275</f>
        <v>0</v>
      </c>
      <c r="G177" s="103">
        <f>+[8]ระบบการควบคุมฯ!K275+[8]ระบบการควบคุมฯ!L275</f>
        <v>0</v>
      </c>
      <c r="H177" s="103">
        <f>+D177-E177-F177-G177</f>
        <v>0</v>
      </c>
      <c r="I177" s="101" t="s">
        <v>67</v>
      </c>
    </row>
    <row r="178" spans="1:9" ht="46.8" hidden="1" customHeight="1" x14ac:dyDescent="0.25">
      <c r="A178" s="95" t="str">
        <f>+[8]ระบบการควบคุมฯ!A276</f>
        <v>3.11.2.2</v>
      </c>
      <c r="B178" s="112">
        <f>+[8]ระบบการควบคุมฯ!B276</f>
        <v>0</v>
      </c>
      <c r="C178" s="38">
        <f>+[8]ระบบการควบคุมฯ!C276</f>
        <v>0</v>
      </c>
      <c r="D178" s="96">
        <f>+[8]ระบบการควบคุมฯ!F276</f>
        <v>0</v>
      </c>
      <c r="E178" s="96">
        <f>+[8]ระบบการควบคุมฯ!G276+[8]ระบบการควบคุมฯ!H276</f>
        <v>0</v>
      </c>
      <c r="F178" s="96">
        <f>+[8]ระบบการควบคุมฯ!I276+[8]ระบบการควบคุมฯ!J276</f>
        <v>0</v>
      </c>
      <c r="G178" s="103">
        <f>+[8]ระบบการควบคุมฯ!K276+[8]ระบบการควบคุมฯ!L276</f>
        <v>0</v>
      </c>
      <c r="H178" s="103">
        <f>+D178-E178-F178-G178</f>
        <v>0</v>
      </c>
      <c r="I178" s="101" t="s">
        <v>67</v>
      </c>
    </row>
    <row r="179" spans="1:9" ht="55.8" hidden="1" customHeight="1" x14ac:dyDescent="0.25">
      <c r="A179" s="447">
        <f>+[8]ระบบการควบคุมฯ!A278</f>
        <v>3.12</v>
      </c>
      <c r="B179" s="30" t="str">
        <f>+[8]ระบบการควบคุมฯ!B278</f>
        <v xml:space="preserve">กิจกรรมการยกระดับคุณภาพการเรียนรู้ภาษาไทย  </v>
      </c>
      <c r="C179" s="30" t="str">
        <f>+[8]ระบบการควบคุมฯ!C278</f>
        <v>20004 69 96778 00000</v>
      </c>
      <c r="D179" s="99">
        <f t="shared" ref="D179:I179" si="45">+D180</f>
        <v>0</v>
      </c>
      <c r="E179" s="99">
        <f t="shared" si="45"/>
        <v>0</v>
      </c>
      <c r="F179" s="99">
        <f t="shared" si="45"/>
        <v>0</v>
      </c>
      <c r="G179" s="99">
        <f t="shared" si="45"/>
        <v>0</v>
      </c>
      <c r="H179" s="99">
        <f t="shared" si="45"/>
        <v>0</v>
      </c>
      <c r="I179" s="99">
        <f t="shared" si="45"/>
        <v>0</v>
      </c>
    </row>
    <row r="180" spans="1:9" ht="30" customHeight="1" x14ac:dyDescent="0.25">
      <c r="A180" s="92">
        <f>+[8]ระบบการควบคุมฯ!A279</f>
        <v>0</v>
      </c>
      <c r="B180" s="115" t="str">
        <f>+[8]ระบบการควบคุมฯ!B279</f>
        <v xml:space="preserve"> งบรายจ่ายอื่น 6911500</v>
      </c>
      <c r="C180" s="33" t="str">
        <f>+[8]ระบบการควบคุมฯ!C279</f>
        <v>20004 31006100 5000029</v>
      </c>
      <c r="D180" s="93">
        <f t="shared" ref="D180:I180" si="46">SUM(D181)</f>
        <v>0</v>
      </c>
      <c r="E180" s="93">
        <f t="shared" si="46"/>
        <v>0</v>
      </c>
      <c r="F180" s="93">
        <f t="shared" si="46"/>
        <v>0</v>
      </c>
      <c r="G180" s="93">
        <f t="shared" si="46"/>
        <v>0</v>
      </c>
      <c r="H180" s="93">
        <f t="shared" si="46"/>
        <v>0</v>
      </c>
      <c r="I180" s="93">
        <f t="shared" si="46"/>
        <v>0</v>
      </c>
    </row>
    <row r="181" spans="1:9" ht="111.6" hidden="1" customHeight="1" x14ac:dyDescent="0.25">
      <c r="A181" s="95" t="str">
        <f>+[8]ระบบการควบคุมฯ!A280</f>
        <v>3.10.1</v>
      </c>
      <c r="B181" s="116" t="str">
        <f>+[8]ระบบการควบคุมฯ!B280</f>
        <v xml:space="preserve">ค่าใช้จ่ายในการเดินทางเข้าร่วมประชุมอบรมเชิงปฏิบัติการพัฒนาองค์ความรู้เพื่อเสริมสร้างศักยภาพการจัดการเรียนการสอนด้านการอ่านและการเขียนภาษาไทยสำหรับครูสอนภาษาไทย ชั้นประถมศึกษาปีที่ 5-6 ระหว่างวันที่ 29 เมษายน - 2 พฤษภาคม 2567  ณ โรงแรมเอเชียแอร์พอร์ท จังหวัดปทุมธานี </v>
      </c>
      <c r="C181" s="38" t="str">
        <f>+[8]ระบบการควบคุมฯ!C280</f>
        <v>ศธ 04002/ว2546 ลว 24 มิย 67 โอนครั้งที่ 152</v>
      </c>
      <c r="D181" s="96"/>
      <c r="E181" s="96"/>
      <c r="F181" s="96"/>
      <c r="G181" s="103"/>
      <c r="H181" s="103">
        <f>+D181-E181-F181-G181</f>
        <v>0</v>
      </c>
      <c r="I181" s="117" t="s">
        <v>113</v>
      </c>
    </row>
    <row r="182" spans="1:9" ht="55.8" x14ac:dyDescent="0.25">
      <c r="A182" s="539">
        <f>+[8]ระบบการควบคุมฯ!A284</f>
        <v>4</v>
      </c>
      <c r="B182" s="398" t="str">
        <f>+[8]ระบบการควบคุมฯ!B284</f>
        <v xml:space="preserve">โครงการเสริมสร้างระเบียบวินัย คุณธรรมและจริยธรรมและคุณลักษณะอันพึงประสงค์  </v>
      </c>
      <c r="C182" s="540" t="str">
        <f>+[8]ระบบการควบคุมฯ!C284</f>
        <v>20004 31006200</v>
      </c>
      <c r="D182" s="399">
        <f>+D184+D190</f>
        <v>0</v>
      </c>
      <c r="E182" s="399">
        <f>+E184+E190</f>
        <v>0</v>
      </c>
      <c r="F182" s="399">
        <f>+F184+F190</f>
        <v>0</v>
      </c>
      <c r="G182" s="399">
        <f>+G184+G190</f>
        <v>0</v>
      </c>
      <c r="H182" s="399">
        <f>+H184+H190</f>
        <v>0</v>
      </c>
      <c r="I182" s="541"/>
    </row>
    <row r="183" spans="1:9" ht="18.600000000000001" x14ac:dyDescent="0.25">
      <c r="A183" s="126"/>
      <c r="B183" s="501" t="str">
        <f>+[8]ระบบการควบคุมฯ!B285</f>
        <v>งบรายจ่ายอื่น 6911500</v>
      </c>
      <c r="C183" s="108" t="str">
        <f>+[8]ระบบการควบคุมฯ!C285</f>
        <v xml:space="preserve">20004 31006200 </v>
      </c>
      <c r="D183" s="127">
        <f>SUM(D184:D185)</f>
        <v>0</v>
      </c>
      <c r="E183" s="127">
        <f>SUM(E184:E185)</f>
        <v>0</v>
      </c>
      <c r="F183" s="127">
        <f>SUM(F184:F185)</f>
        <v>0</v>
      </c>
      <c r="G183" s="127">
        <f>SUM(G184:G185)</f>
        <v>0</v>
      </c>
      <c r="H183" s="127">
        <f>SUM(H184:H185)</f>
        <v>0</v>
      </c>
      <c r="I183" s="129"/>
    </row>
    <row r="184" spans="1:9" ht="55.8" hidden="1" customHeight="1" x14ac:dyDescent="0.25">
      <c r="A184" s="120">
        <f>+[8]ระบบการควบคุมฯ!A286</f>
        <v>4.0999999999999996</v>
      </c>
      <c r="B184" s="61" t="str">
        <f>+[8]ระบบการควบคุมฯ!B286</f>
        <v xml:space="preserve">กิจกรรมส่งเสริมกิจกรรมนักเรียนเพื่อเสริมสร้างคุณธรรม จริยธรรม และลักษณะที่พึงประสงค์ </v>
      </c>
      <c r="C184" s="61" t="str">
        <f>+[8]ระบบการควบคุมฯ!C286</f>
        <v>20004 69 5203900000</v>
      </c>
      <c r="D184" s="121">
        <f>+D185+D188</f>
        <v>0</v>
      </c>
      <c r="E184" s="121">
        <f t="shared" ref="E184:H184" si="47">+E185+E188</f>
        <v>0</v>
      </c>
      <c r="F184" s="121">
        <f t="shared" si="47"/>
        <v>0</v>
      </c>
      <c r="G184" s="121">
        <f t="shared" si="47"/>
        <v>0</v>
      </c>
      <c r="H184" s="121">
        <f t="shared" si="47"/>
        <v>0</v>
      </c>
      <c r="I184" s="122"/>
    </row>
    <row r="185" spans="1:9" ht="130.19999999999999" hidden="1" customHeight="1" x14ac:dyDescent="0.25">
      <c r="A185" s="126"/>
      <c r="B185" s="501" t="str">
        <f>+[8]ระบบการควบคุมฯ!B287</f>
        <v>งบรายจ่ายอื่น 6911500</v>
      </c>
      <c r="C185" s="108" t="str">
        <f>+[8]ระบบการควบคุมฯ!C287</f>
        <v>20004 31006200 5000003</v>
      </c>
      <c r="D185" s="127">
        <f>SUM(D186:D187)</f>
        <v>0</v>
      </c>
      <c r="E185" s="127">
        <f>SUM(E186:E187)</f>
        <v>0</v>
      </c>
      <c r="F185" s="127">
        <f>SUM(F186:F187)</f>
        <v>0</v>
      </c>
      <c r="G185" s="127">
        <f>SUM(G186:G187)</f>
        <v>0</v>
      </c>
      <c r="H185" s="127">
        <f>SUM(H186:H187)</f>
        <v>0</v>
      </c>
      <c r="I185" s="129"/>
    </row>
    <row r="186" spans="1:9" ht="33.6" hidden="1" customHeight="1" x14ac:dyDescent="0.25">
      <c r="A186" s="123" t="str">
        <f>+[2]งบสพฐ!A139</f>
        <v>3.9.1.5</v>
      </c>
      <c r="B186" s="56" t="str">
        <f>+[8]ระบบการควบคุมฯ!B288</f>
        <v>ค่าใช้จ่ายในการเดินทางสำหรับคณะทำงานและผู้เข้าร่วมการอบรมสัมมนาสภานักเรียน ระดับประเทศ ประจำปี 2566 "สภานักเรียน สพฐ. สานต่อแนวทางที่สร้างสรรค์เรียนรู้อย่างเท่าทัน มุ่งมันประชาธิปไตย"  ระหว่างวันที่ 9 – 14 มกราคม 2566 ณ โรงแรมเดอะพาลาสโซ กรุงเทพมหานคร</v>
      </c>
      <c r="C186" s="56" t="str">
        <f>+[8]ระบบการควบคุมฯ!C288</f>
        <v xml:space="preserve">ศธ 04002/ว2221 ลว. 5 มิย 2567 โอนครั้งที่ 86  </v>
      </c>
      <c r="D186" s="124"/>
      <c r="E186" s="125"/>
      <c r="F186" s="125"/>
      <c r="G186" s="125"/>
      <c r="H186" s="125">
        <f>+D186-E186-F186-G186</f>
        <v>0</v>
      </c>
      <c r="I186" s="41" t="s">
        <v>53</v>
      </c>
    </row>
    <row r="187" spans="1:9" ht="74.400000000000006" hidden="1" x14ac:dyDescent="0.25">
      <c r="A187" s="123" t="str">
        <f>+[2]งบสพฐ!A140</f>
        <v>3.9.2</v>
      </c>
      <c r="B187" s="56" t="str">
        <f>+[8]ระบบการควบคุมฯ!B289</f>
        <v xml:space="preserve">เข้าร่วมประชุมเชิงปฏิบัติการโครงการลูกเสือดิจิทัล เพื่อการศึกษาขั้นพื้นฐาน  ระหว่างวันที่ 15 - 18 กรกฎาคม 2567 ณ โรงแรมเดอะพาลาสโซ กรุงเทพมหานคร </v>
      </c>
      <c r="C187" s="56" t="str">
        <f>+[8]ระบบการควบคุมฯ!C289</f>
        <v>ศธ 04002/ว2796 ลว.2 ก.ค. 2567 โอนครั้งที่ 175</v>
      </c>
      <c r="D187" s="124"/>
      <c r="E187" s="125"/>
      <c r="F187" s="125"/>
      <c r="G187" s="125"/>
      <c r="H187" s="125">
        <f>+D187-E187-F187-G187</f>
        <v>0</v>
      </c>
      <c r="I187" s="41" t="s">
        <v>53</v>
      </c>
    </row>
    <row r="188" spans="1:9" ht="37.200000000000003" hidden="1" x14ac:dyDescent="0.25">
      <c r="A188" s="92">
        <f>+[8]ระบบการควบคุมฯ!A290</f>
        <v>0</v>
      </c>
      <c r="B188" s="1136" t="str">
        <f>+[8]ระบบการควบคุมฯ!B290</f>
        <v>งบรายจ่ายอื่น 6911500</v>
      </c>
      <c r="C188" s="33" t="str">
        <f>+[8]ระบบการควบคุมฯ!C290</f>
        <v>20004 31006200 5000001</v>
      </c>
      <c r="D188" s="93">
        <f>+D189</f>
        <v>0</v>
      </c>
      <c r="E188" s="93">
        <f t="shared" ref="E188:H188" si="48">+E189</f>
        <v>0</v>
      </c>
      <c r="F188" s="93">
        <f t="shared" si="48"/>
        <v>0</v>
      </c>
      <c r="G188" s="93">
        <f t="shared" si="48"/>
        <v>0</v>
      </c>
      <c r="H188" s="93">
        <f t="shared" si="48"/>
        <v>0</v>
      </c>
      <c r="I188" s="93">
        <f>SUM(I189)</f>
        <v>0</v>
      </c>
    </row>
    <row r="189" spans="1:9" ht="55.8" hidden="1" x14ac:dyDescent="0.25">
      <c r="A189" s="95" t="str">
        <f>+[8]ระบบการควบคุมฯ!A291</f>
        <v>4.1.3</v>
      </c>
      <c r="B189" s="112" t="str">
        <f>+[8]ระบบการควบคุมฯ!B291</f>
        <v>ค่าใช้จ่ายดำเนินงานโครงการนักธุรกิจน้อยมีคุณธรรมนำสู่เศรษฐกิจสร้างสรรค์  รร ประชาธิปัตย์</v>
      </c>
      <c r="C189" s="38" t="str">
        <f>+[8]ระบบการควบคุมฯ!C291</f>
        <v>ศธ 04002/ว3577 ลว.15 ส.ค. 2567 โอนครั้งที่ 351</v>
      </c>
      <c r="D189" s="96"/>
      <c r="E189" s="96"/>
      <c r="F189" s="96"/>
      <c r="G189" s="96"/>
      <c r="H189" s="103">
        <f>+D189-E189-F189-G189</f>
        <v>0</v>
      </c>
      <c r="I189" s="101" t="s">
        <v>14</v>
      </c>
    </row>
    <row r="190" spans="1:9" ht="55.8" x14ac:dyDescent="0.25">
      <c r="A190" s="120" t="str">
        <f>+[2]งบสพฐ!A142</f>
        <v>3.9.2.1</v>
      </c>
      <c r="B190" s="61" t="str">
        <f>+[8]ระบบการควบคุมฯ!B293</f>
        <v xml:space="preserve">กิจกรรมส่งเสริมคุณธรรม จริยธรรมและคุณลักษณะอันพึงประสงค์และค่านิยมของชาติ            </v>
      </c>
      <c r="C190" s="61" t="str">
        <f>+[8]ระบบการควบคุมฯ!C293</f>
        <v>20004 69 86179 00000</v>
      </c>
      <c r="D190" s="121">
        <f t="shared" ref="D190:I190" si="49">+D191</f>
        <v>0</v>
      </c>
      <c r="E190" s="121">
        <f t="shared" si="49"/>
        <v>0</v>
      </c>
      <c r="F190" s="121">
        <f t="shared" si="49"/>
        <v>0</v>
      </c>
      <c r="G190" s="121">
        <f t="shared" si="49"/>
        <v>0</v>
      </c>
      <c r="H190" s="121">
        <f t="shared" si="49"/>
        <v>0</v>
      </c>
      <c r="I190" s="121">
        <f t="shared" ca="1" si="49"/>
        <v>0</v>
      </c>
    </row>
    <row r="191" spans="1:9" ht="37.200000000000003" x14ac:dyDescent="0.25">
      <c r="A191" s="126"/>
      <c r="B191" s="108" t="str">
        <f>+[8]ระบบการควบคุมฯ!B294</f>
        <v>งบรายจ่ายอื่น 6911500</v>
      </c>
      <c r="C191" s="108" t="str">
        <f>+[2]งบสพฐ!C143</f>
        <v>ศธ 04002/ว6368   ลว. 21 เม.ย. 69 โอนครั้งที่ 444</v>
      </c>
      <c r="D191" s="127">
        <f>SUM(D192:D194)</f>
        <v>0</v>
      </c>
      <c r="E191" s="127">
        <f>SUM(E192:E194)</f>
        <v>0</v>
      </c>
      <c r="F191" s="127">
        <f>SUM(F192:F194)</f>
        <v>0</v>
      </c>
      <c r="G191" s="127">
        <f>SUM(G192:G194)</f>
        <v>0</v>
      </c>
      <c r="H191" s="127">
        <f>SUM(H192:H194)</f>
        <v>0</v>
      </c>
      <c r="I191" s="127">
        <f ca="1">+I191</f>
        <v>0</v>
      </c>
    </row>
    <row r="192" spans="1:9" ht="111.6" hidden="1" customHeight="1" x14ac:dyDescent="0.25">
      <c r="A192" s="123" t="str">
        <f>+[8]ระบบการควบคุมฯ!A295</f>
        <v>4.2.1</v>
      </c>
      <c r="B192" s="56" t="str">
        <f>+[8]ระบบการควบคุมฯ!B295</f>
        <v xml:space="preserve">ค่าใช้จ่ายดำเนินงานโครงการโรงเรียนคุณธรรม สพฐ. เพื่อเป็นค่าใช้จ่ายในการเดินทางเข้าร่วมประชุมปฏิบัติการพัฒนาโรงเรียนในโครงการกองทุนพัฒนาเด็กและเยาวชนในถิ่นทุรกันดาร ตามพระราชดำริ สมเด็จพระกนิษฐาธิราชเจ้ากรมสมเด็จพระเทพรัตนราชสุดาฯ สยามบรมราชกุมารี ระหว่างวันที่ 11 - 13 ธันวาคม 2565 ณ โรงแรมเอเชียแอร์พอร์ต จังหวัดปทุมธานี       </v>
      </c>
      <c r="C192" s="56" t="str">
        <f>+[8]ระบบการควบคุมฯ!C295</f>
        <v>ศธ 04002/ว58 ลว. 9 มค 66 โอนครั้งที่ 176</v>
      </c>
      <c r="D192" s="124">
        <f>+[8]ระบบการควบคุมฯ!F295</f>
        <v>0</v>
      </c>
      <c r="E192" s="125">
        <f>+'[8]ยุทธศาสตร์เสริมสร้าง 31006200'!I37+'[8]ยุทธศาสตร์เสริมสร้าง 31006200'!J37</f>
        <v>0</v>
      </c>
      <c r="F192" s="125">
        <f>+[8]ระบบการควบคุมฯ!I295+[8]ระบบการควบคุมฯ!J295</f>
        <v>0</v>
      </c>
      <c r="G192" s="125">
        <f>+[8]ระบบการควบคุมฯ!K295+[8]ระบบการควบคุมฯ!L295</f>
        <v>0</v>
      </c>
      <c r="H192" s="125">
        <f>+D192-E192-F192-G192</f>
        <v>0</v>
      </c>
      <c r="I192" s="41" t="s">
        <v>54</v>
      </c>
    </row>
    <row r="193" spans="1:9" ht="130.19999999999999" hidden="1" x14ac:dyDescent="0.25">
      <c r="A193" s="123" t="str">
        <f>+[8]ระบบการควบคุมฯ!A296</f>
        <v>4.2.2</v>
      </c>
      <c r="B193" s="56" t="str">
        <f>+[8]ระบบการควบคุมฯ!B296</f>
        <v xml:space="preserve">ค่าใช้จ่ายในการเดินทางเข้าร่วมประชุมปฏิบัติการจัดทำแผนขับเคลื่อนโครงการโรงเรียนคุณธรรม สพฐ. สำหรับทีมเคลื่อนที่เร็ว (Rovig  Team : RT) ประจำปีงบประมาณ พ.ศ. 2566  ระหว่างวันที่ 14 - 16 กรกฎาคม  2566 ณ โรงแรมเอวาน่า กรุงเทพมหานคร </v>
      </c>
      <c r="C193" s="56" t="str">
        <f>+[8]ระบบการควบคุมฯ!C296</f>
        <v>ศธ 04002/ว3099 ลว. 3 สค 66 โอนครั้งที่ 719</v>
      </c>
      <c r="D193" s="124">
        <f>+[8]ระบบการควบคุมฯ!F296</f>
        <v>0</v>
      </c>
      <c r="E193" s="125">
        <f>+'[8]ยุทธศาสตร์เสริมสร้าง 31006200'!I38+'[8]ยุทธศาสตร์เสริมสร้าง 31006200'!J38</f>
        <v>0</v>
      </c>
      <c r="F193" s="125">
        <f>+[8]ระบบการควบคุมฯ!I296+[8]ระบบการควบคุมฯ!J296</f>
        <v>0</v>
      </c>
      <c r="G193" s="125">
        <f>+[8]ระบบการควบคุมฯ!K296+[8]ระบบการควบคุมฯ!L296</f>
        <v>0</v>
      </c>
      <c r="H193" s="125">
        <f>+D193-E193-F193-G193</f>
        <v>0</v>
      </c>
      <c r="I193" s="41" t="s">
        <v>68</v>
      </c>
    </row>
    <row r="194" spans="1:9" ht="74.400000000000006" x14ac:dyDescent="0.25">
      <c r="A194" s="123" t="str">
        <f>+[2]งบสพฐ!A146</f>
        <v>3.9.3.2</v>
      </c>
      <c r="B194" s="56" t="str">
        <f>+[2]งบสพฐ!B146</f>
        <v>ค่าจ้างสำหรับโครงการครูคลังสมอง ครั้งที่ 3  ระยะเวลา  2 เดือน (พฤษภาคม - มิถุนายน 2569) 2 อัตราละ 15,000.-บาท  60,000 บาท</v>
      </c>
      <c r="C194" s="56" t="str">
        <f>+[2]งบสพฐ!C146</f>
        <v>ศธ 04002/ว6694 ลว. 23 เม.ย.69 โอนครั้งที่ 458</v>
      </c>
      <c r="D194" s="124">
        <f>+[2]งบสพฐ!F146</f>
        <v>0</v>
      </c>
      <c r="E194" s="125">
        <f>+[2]งบสพฐ!G146+[2]งบสพฐ!H146</f>
        <v>0</v>
      </c>
      <c r="F194" s="125"/>
      <c r="G194" s="125">
        <f>+[2]งบสพฐ!K146+[2]งบสพฐ!L146</f>
        <v>0</v>
      </c>
      <c r="H194" s="125">
        <f>+D194-E194-F194-G194</f>
        <v>0</v>
      </c>
      <c r="I194" s="41" t="s">
        <v>42</v>
      </c>
    </row>
    <row r="195" spans="1:9" ht="130.19999999999999" hidden="1" customHeight="1" x14ac:dyDescent="0.25">
      <c r="A195" s="539">
        <f>+[8]ระบบการควบคุมฯ!A300</f>
        <v>5</v>
      </c>
      <c r="B195" s="398" t="str">
        <f>+[8]ระบบการควบคุมฯ!B300</f>
        <v>โครงการโรงเรียนคุณภาพ</v>
      </c>
      <c r="C195" s="540" t="str">
        <f>+[8]ระบบการควบคุมฯ!C300</f>
        <v>20004 3300 B800</v>
      </c>
      <c r="D195" s="399">
        <f>+D196+D198</f>
        <v>1258600</v>
      </c>
      <c r="E195" s="399">
        <f t="shared" ref="E195:I195" si="50">+E196+E198</f>
        <v>12800</v>
      </c>
      <c r="F195" s="399">
        <f t="shared" si="50"/>
        <v>0</v>
      </c>
      <c r="G195" s="399">
        <f t="shared" si="50"/>
        <v>734548.39</v>
      </c>
      <c r="H195" s="399">
        <f t="shared" si="50"/>
        <v>511251.61</v>
      </c>
      <c r="I195" s="399">
        <f t="shared" si="50"/>
        <v>0</v>
      </c>
    </row>
    <row r="196" spans="1:9" ht="46.8" hidden="1" customHeight="1" x14ac:dyDescent="0.25">
      <c r="A196" s="126"/>
      <c r="B196" s="108" t="str">
        <f>+B224</f>
        <v>งบดำเนินงาน   69112xx</v>
      </c>
      <c r="C196" s="108" t="str">
        <f>+[8]ระบบการควบคุมฯ!C301</f>
        <v>20004 3320 B800 2000000</v>
      </c>
      <c r="D196" s="127">
        <f>+D200+D224</f>
        <v>1245800</v>
      </c>
      <c r="E196" s="127">
        <f>+E200+E224</f>
        <v>0</v>
      </c>
      <c r="F196" s="127">
        <f>+F200+F224</f>
        <v>0</v>
      </c>
      <c r="G196" s="127">
        <f>+G200+G224</f>
        <v>734548.39</v>
      </c>
      <c r="H196" s="127">
        <f>+H200+H224</f>
        <v>511251.61</v>
      </c>
      <c r="I196" s="129"/>
    </row>
    <row r="197" spans="1:9" ht="46.8" hidden="1" customHeight="1" x14ac:dyDescent="0.25">
      <c r="A197" s="126"/>
      <c r="B197" s="108" t="str">
        <f>+[8]ระบบการควบคุมฯ!B302</f>
        <v>งบลงทุน   69113xx</v>
      </c>
      <c r="C197" s="108"/>
      <c r="D197" s="127"/>
      <c r="E197" s="127"/>
      <c r="F197" s="127"/>
      <c r="G197" s="127"/>
      <c r="H197" s="127"/>
      <c r="I197" s="129"/>
    </row>
    <row r="198" spans="1:9" ht="46.8" hidden="1" customHeight="1" x14ac:dyDescent="0.25">
      <c r="A198" s="126"/>
      <c r="B198" s="108" t="str">
        <f>+B214</f>
        <v>งบรายจ่ายอื่น   6911500</v>
      </c>
      <c r="C198" s="108"/>
      <c r="D198" s="127">
        <f>+D214+D219</f>
        <v>12800</v>
      </c>
      <c r="E198" s="127">
        <f t="shared" ref="E198:H198" si="51">+E214+E219</f>
        <v>12800</v>
      </c>
      <c r="F198" s="127">
        <f t="shared" si="51"/>
        <v>0</v>
      </c>
      <c r="G198" s="127">
        <f t="shared" si="51"/>
        <v>0</v>
      </c>
      <c r="H198" s="127">
        <f t="shared" si="51"/>
        <v>0</v>
      </c>
      <c r="I198" s="129"/>
    </row>
    <row r="199" spans="1:9" ht="186" hidden="1" customHeight="1" x14ac:dyDescent="0.25">
      <c r="A199" s="171">
        <f>+[8]ระบบการควบคุมฯ!A305</f>
        <v>5.0999999999999996</v>
      </c>
      <c r="B199" s="40" t="str">
        <f>+[8]ระบบการควบคุมฯ!B305</f>
        <v xml:space="preserve">กิจกรรมขับเคลื่อนโรงเรียนคุณภาพ  </v>
      </c>
      <c r="C199" s="40" t="str">
        <f>+[8]ระบบการควบคุมฯ!C305</f>
        <v>20004 69 00132 00000</v>
      </c>
      <c r="D199" s="172">
        <f>+D200</f>
        <v>1150800</v>
      </c>
      <c r="E199" s="172">
        <f t="shared" ref="E199:H199" si="52">+E200</f>
        <v>0</v>
      </c>
      <c r="F199" s="172">
        <f t="shared" si="52"/>
        <v>0</v>
      </c>
      <c r="G199" s="172">
        <f t="shared" si="52"/>
        <v>709548.39</v>
      </c>
      <c r="H199" s="172">
        <f t="shared" si="52"/>
        <v>441251.61</v>
      </c>
      <c r="I199" s="351"/>
    </row>
    <row r="200" spans="1:9" ht="37.200000000000003" hidden="1" customHeight="1" x14ac:dyDescent="0.25">
      <c r="A200" s="162">
        <f>+[8]ระบบการควบคุมฯ!A306</f>
        <v>0</v>
      </c>
      <c r="B200" s="108" t="str">
        <f>+[8]ระบบการควบคุมฯ!B306</f>
        <v>งบดำเนินงาน  69112xx</v>
      </c>
      <c r="C200" s="108" t="str">
        <f>+[8]ระบบการควบคุมฯ!C306</f>
        <v>20004 3320 B800 2000000</v>
      </c>
      <c r="D200" s="127">
        <f>SUM(D201:D210)</f>
        <v>1150800</v>
      </c>
      <c r="E200" s="127">
        <f t="shared" ref="E200:H200" si="53">SUM(E201:E210)</f>
        <v>0</v>
      </c>
      <c r="F200" s="127">
        <f t="shared" si="53"/>
        <v>0</v>
      </c>
      <c r="G200" s="127">
        <f t="shared" si="53"/>
        <v>709548.39</v>
      </c>
      <c r="H200" s="127">
        <f t="shared" si="53"/>
        <v>441251.61</v>
      </c>
      <c r="I200" s="109"/>
    </row>
    <row r="201" spans="1:9" ht="130.19999999999999" x14ac:dyDescent="0.25">
      <c r="A201" s="123" t="str">
        <f>+[8]ระบบการควบคุมฯ!A307</f>
        <v>5.1.1</v>
      </c>
      <c r="B201" s="38" t="str">
        <f>+[8]ระบบการควบคุมฯ!B307</f>
        <v>ค่าใช้จ่ายในการบริหารจัดสอบการประเมินความสามารถด้านการอ่านของผู้เรียน (RT) ชั้นประถมศึกษาปีที่ 1 และการประเมินคุณภาพผู้เรียน (NT) ชั้นประถมศึกษาปีที่ 3 ปีการศึกษา 2568 สำหรับโรงเรียนโครงการ 1 อำเภอ 1 โรงเรียนคุณภาพ</v>
      </c>
      <c r="C201" s="38" t="str">
        <f>+[8]ระบบการควบคุมฯ!C307</f>
        <v>ศธ 04002/ว1385 ลว. 28 ม.ค.69 โอนครั้งที่ 259</v>
      </c>
      <c r="D201" s="124">
        <f>+[8]ระบบการควบคุมฯ!F307</f>
        <v>12800</v>
      </c>
      <c r="E201" s="124">
        <f>+[8]ระบบการควบคุมฯ!G307+[8]ระบบการควบคุมฯ!H307</f>
        <v>0</v>
      </c>
      <c r="F201" s="124"/>
      <c r="G201" s="124">
        <f>+[8]ระบบการควบคุมฯ!K307+[8]ระบบการควบคุมฯ!L307</f>
        <v>12800</v>
      </c>
      <c r="H201" s="124">
        <f t="shared" ref="H201:H211" si="54">D201-E201-F201-G201</f>
        <v>0</v>
      </c>
      <c r="I201" s="41" t="s">
        <v>178</v>
      </c>
    </row>
    <row r="202" spans="1:9" ht="37.200000000000003" hidden="1" customHeight="1" x14ac:dyDescent="0.25">
      <c r="A202" s="123" t="str">
        <f>+[8]ระบบการควบคุมฯ!A308</f>
        <v>5.1.2</v>
      </c>
      <c r="B202" s="38" t="str">
        <f>+[8]ระบบการควบคุมฯ!B308</f>
        <v>ค่าใช้จ่ายในการเดินทางเข้าร่วมการประชุมเชิงปฏิบัติการผู้รับผิดชอบ โครงการ 1 อำเภอ 1 โรงเรียนคุณภาพประจำปีงบประมาณ พ.ศ. 2569 ระหว่างวันที่ 16 – 18 มีนาคม 2569 ณ โรงแรมริเวอร์ไซด์ กรุงเทพมหานค</v>
      </c>
      <c r="C202" s="38" t="str">
        <f>+[8]ระบบการควบคุมฯ!C308</f>
        <v>ศธ 04002/ว5137 ลว. 25 มี.ค.69 โอนครั้งที่ 390</v>
      </c>
      <c r="D202" s="124">
        <f>+[8]ระบบการควบคุมฯ!F308</f>
        <v>1000</v>
      </c>
      <c r="E202" s="124">
        <f>+[8]ระบบการควบคุมฯ!G308+[8]ระบบการควบคุมฯ!H308</f>
        <v>0</v>
      </c>
      <c r="F202" s="124"/>
      <c r="G202" s="124">
        <f>+[8]ระบบการควบคุมฯ!K308+[8]ระบบการควบคุมฯ!L308</f>
        <v>800</v>
      </c>
      <c r="H202" s="124">
        <f t="shared" si="54"/>
        <v>200</v>
      </c>
      <c r="I202" s="41" t="s">
        <v>178</v>
      </c>
    </row>
    <row r="203" spans="1:9" ht="37.799999999999997" customHeight="1" x14ac:dyDescent="0.25">
      <c r="A203" s="123" t="str">
        <f>+[8]ระบบการควบคุมฯ!A309</f>
        <v>5.1.2</v>
      </c>
      <c r="B203" s="38" t="str">
        <f>+[8]ระบบการควบคุมฯ!B309</f>
        <v xml:space="preserve">ค่าจ้างครูผู้สอนภาษาอังกฤษและภาษาจีน ภาคเรียนที่ 2 ปีการศึกษา 2568 ระยะเวลา  6  เดือน (ตค 68 - มีค 69)  จำนวน 4 อัตราเดือนละ 27,000.-บาท จำนวนเงิน 648,000.-บาท </v>
      </c>
      <c r="C203" s="38" t="str">
        <f>+[8]ระบบการควบคุมฯ!C309</f>
        <v>ศธ 04002/ว47396 ลว. 27 ต.ค.68 ครั้งที่ 16</v>
      </c>
      <c r="D203" s="124">
        <f>+[8]ระบบการควบคุมฯ!F309</f>
        <v>1134000</v>
      </c>
      <c r="E203" s="124">
        <f>+[8]ระบบการควบคุมฯ!G309+[8]ระบบการควบคุมฯ!H309</f>
        <v>0</v>
      </c>
      <c r="F203" s="124"/>
      <c r="G203" s="124">
        <f>+[8]ระบบการควบคุมฯ!K309+[8]ระบบการควบคุมฯ!L309</f>
        <v>693548.39</v>
      </c>
      <c r="H203" s="124">
        <f t="shared" si="54"/>
        <v>440451.61</v>
      </c>
      <c r="I203" s="51" t="s">
        <v>234</v>
      </c>
    </row>
    <row r="204" spans="1:9" ht="37.200000000000003" hidden="1" customHeight="1" x14ac:dyDescent="0.25">
      <c r="A204" s="123" t="str">
        <f>+[8]ระบบการควบคุมฯ!A310</f>
        <v>5.1.3.1</v>
      </c>
      <c r="B204" s="38" t="str">
        <f>+[8]ระบบการควบคุมฯ!B310</f>
        <v xml:space="preserve">ค่าจ้างครูผู้สอนภาษาอังกฤษและภาษาจีน ภาคเรียนที่ 1 ปีการศึกษา 2569  (ครั้งที่ 2) ระยะเวลา 3 เดือน (เม.ย. 69 - 30 มิ.ย. 69) อัตราเดือนล 27,000 บาท จำนวนเงิน 243,000.-บาท </v>
      </c>
      <c r="C204" s="38" t="str">
        <f>+[8]ระบบการควบคุมฯ!C310</f>
        <v>ศธ 04002/ว6268 ลว. 20 เม.ย. 69 ครั้งที่ 433</v>
      </c>
      <c r="D204" s="124">
        <f>+[8]ระบบการควบคุมฯ!F310</f>
        <v>0</v>
      </c>
      <c r="E204" s="124">
        <f>+[8]ระบบการควบคุมฯ!G310+[8]ระบบการควบคุมฯ!H310</f>
        <v>0</v>
      </c>
      <c r="F204" s="124"/>
      <c r="G204" s="124">
        <f>+[8]ระบบการควบคุมฯ!K310+[8]ระบบการควบคุมฯ!L310</f>
        <v>0</v>
      </c>
      <c r="H204" s="124">
        <f t="shared" si="54"/>
        <v>0</v>
      </c>
      <c r="I204" s="51" t="s">
        <v>194</v>
      </c>
    </row>
    <row r="205" spans="1:9" ht="100.2" hidden="1" customHeight="1" x14ac:dyDescent="0.25">
      <c r="A205" s="123" t="str">
        <f>+[8]ระบบการควบคุมฯ!A312</f>
        <v>5.1.4</v>
      </c>
      <c r="B205" s="38" t="str">
        <f>+[8]ระบบการควบคุมฯ!B312</f>
        <v>ค่าใช้จ่ายในการเดินทางเข้ารับการอบรมเชิงปฏิบัติการพัฒนาศักยภาพผู้รับผิดชอบโครงการ 1 อำเภอ 1 โรงเรียนคุณภาพ  สู่มาตรฐาน Google Certified Educator (GCE)  ระหว่างวันที่ 26 – 29 เมษายน 2569 ณ โรงแรมบางกอกพาเลส กรุงเทพมหานคร</v>
      </c>
      <c r="C205" s="38" t="str">
        <f>+[8]ระบบการควบคุมฯ!C312</f>
        <v>ศธ 04002/ว6769  ลว. 29 เม.ย. 69 ครั้งที่ 459</v>
      </c>
      <c r="D205" s="124">
        <f>+[8]ระบบการควบคุมฯ!F312</f>
        <v>1000</v>
      </c>
      <c r="E205" s="124">
        <f>+[8]ระบบการควบคุมฯ!G312+[8]ระบบการควบคุมฯ!H312</f>
        <v>0</v>
      </c>
      <c r="F205" s="124"/>
      <c r="G205" s="124">
        <f>+[8]ระบบการควบคุมฯ!K312+[8]ระบบการควบคุมฯ!L312</f>
        <v>800</v>
      </c>
      <c r="H205" s="124">
        <f t="shared" si="54"/>
        <v>200</v>
      </c>
      <c r="I205" s="41" t="s">
        <v>178</v>
      </c>
    </row>
    <row r="206" spans="1:9" ht="186" hidden="1" customHeight="1" x14ac:dyDescent="0.25">
      <c r="A206" s="123" t="str">
        <f>+[8]ระบบการควบคุมฯ!A313</f>
        <v>5.1.5</v>
      </c>
      <c r="B206" s="38" t="str">
        <f>+[8]ระบบการควบคุมฯ!B313</f>
        <v xml:space="preserve">เพื่อเป็นค่าใช้จ่ายในการเดินทางเข้าร่วมการอบรมเชิงปฏิบัติการพัฒนาศักยภาพครูและบุคลากรทางการศึกษา สู่มาตรฐาน Google Certified Educator (GCE)  ระหว่างวันที่ 4 – 6 มิถุนายน 2569 ณ โรงแรมบางกอกพาเลส กรุงเทพมหานคร  </v>
      </c>
      <c r="C206" s="38" t="str">
        <f>+[8]ระบบการควบคุมฯ!C313</f>
        <v>ศธ 04002/ว8897  ลว. 27 พ.ค. 69 ครั้งที่ 588</v>
      </c>
      <c r="D206" s="124">
        <f>+[8]ระบบการควบคุมฯ!F313</f>
        <v>1000</v>
      </c>
      <c r="E206" s="124">
        <f>+[8]ระบบการควบคุมฯ!G313+[8]ระบบการควบคุมฯ!H313</f>
        <v>0</v>
      </c>
      <c r="F206" s="124"/>
      <c r="G206" s="124">
        <f>+[8]ระบบการควบคุมฯ!K313+[8]ระบบการควบคุมฯ!L313</f>
        <v>800</v>
      </c>
      <c r="H206" s="124">
        <f t="shared" si="54"/>
        <v>200</v>
      </c>
      <c r="I206" s="41" t="s">
        <v>200</v>
      </c>
    </row>
    <row r="207" spans="1:9" ht="74.400000000000006" hidden="1" customHeight="1" x14ac:dyDescent="0.25">
      <c r="A207" s="123" t="str">
        <f>+[8]ระบบการควบคุมฯ!A314</f>
        <v>5.1.5</v>
      </c>
      <c r="B207" s="38" t="str">
        <f>+[8]ระบบการควบคุมฯ!B314</f>
        <v xml:space="preserve">ค่าใช้จ่ายในการเดินทางเข้าร่วมการประชุมเชิงปฏิบัติการพัฒนาศักยภาพ School Partner (SP) ภาครัฐ ในโครงการคอนเน็กซ์อีดี ประจำปี พ.ศ. 2569 ระหว่างวันที่ 11 – 13 มิถุนายน 2569 ณ โรงแรมดิ ไอเดิล โฮเท็ล แอนด์ เรสซิเด็นซ์  </v>
      </c>
      <c r="C207" s="38" t="str">
        <f>+[8]ระบบการควบคุมฯ!C314</f>
        <v>ศธ 04002/ว8960 ลว. 28 พ.ค. 69 ครั้งที่ 593</v>
      </c>
      <c r="D207" s="124">
        <f>+[8]ระบบการควบคุมฯ!F314</f>
        <v>1000</v>
      </c>
      <c r="E207" s="124">
        <f>+[8]ระบบการควบคุมฯ!G314+[8]ระบบการควบคุมฯ!H314</f>
        <v>0</v>
      </c>
      <c r="F207" s="124"/>
      <c r="G207" s="124">
        <f>+[8]ระบบการควบคุมฯ!K314+[8]ระบบการควบคุมฯ!L314</f>
        <v>800</v>
      </c>
      <c r="H207" s="124">
        <f t="shared" si="54"/>
        <v>200</v>
      </c>
      <c r="I207" s="41" t="s">
        <v>178</v>
      </c>
    </row>
    <row r="208" spans="1:9" ht="58.8" customHeight="1" x14ac:dyDescent="0.25">
      <c r="A208" s="123" t="str">
        <f>+[8]ระบบการควบคุมฯ!A315</f>
        <v>5.1.6</v>
      </c>
      <c r="B208" s="38" t="str">
        <f>+[8]ระบบการควบคุมฯ!B315</f>
        <v xml:space="preserve">ค่าใช้จ่ายในการดำเนินการส่งเสริม สนับสนุน และยกระดับคุณภาพการจัดการศึกษาของสถานศึกษา  โครงการ 1 อำเภอ 1 โรงเรียนคุณภาพ      </v>
      </c>
      <c r="C208" s="38" t="str">
        <f>+[8]ระบบการควบคุมฯ!C315</f>
        <v>ศธ 04002/ว41380 ลว. 29 ก.ค.68 ครั้งที่ 760</v>
      </c>
      <c r="D208" s="124">
        <f>+[8]ระบบการควบคุมฯ!F315</f>
        <v>0</v>
      </c>
      <c r="E208" s="124">
        <f>+[8]ระบบการควบคุมฯ!G315+[8]ระบบการควบคุมฯ!H315</f>
        <v>0</v>
      </c>
      <c r="F208" s="124"/>
      <c r="G208" s="124">
        <f>+[8]ระบบการควบคุมฯ!K315+[8]ระบบการควบคุมฯ!L315</f>
        <v>0</v>
      </c>
      <c r="H208" s="124">
        <f t="shared" si="54"/>
        <v>0</v>
      </c>
      <c r="I208" s="41" t="s">
        <v>178</v>
      </c>
    </row>
    <row r="209" spans="1:9" ht="130.19999999999999" x14ac:dyDescent="0.25">
      <c r="A209" s="123" t="str">
        <f>+[8]ระบบการควบคุมฯ!A316</f>
        <v>5.1.7</v>
      </c>
      <c r="B209" s="38" t="str">
        <f>+[8]ระบบการควบคุมฯ!B316</f>
        <v xml:space="preserve">ค่าใช้จ่ายในการเดินทางเข้าร่วมการอบรมเชิงปฏิบัติการพัฒนาสมรรถนะศึกษานิเทศก์ ผู้นำเทคโนโลยี เพื่อการบริหารจัดการและการเรียนรู้  โครงการ 1 อำเภอ 1 โรงเรียนคุณภาพ ระหว่างวันที่ 12 – 13 มิถุนายน 2568 ณ โรงแรมริเวอร์ไซด์ กรุงเทพมหานคร </v>
      </c>
      <c r="C209" s="38" t="str">
        <f>+[8]ระบบการควบคุมฯ!C316</f>
        <v>ศธ 04002/ว2721 ลว. 19 มิ.ย.68 ครั้งที่ 598</v>
      </c>
      <c r="D209" s="124">
        <f>+[8]ระบบการควบคุมฯ!F316</f>
        <v>0</v>
      </c>
      <c r="E209" s="124">
        <f>+[8]ระบบการควบคุมฯ!G316+[8]ระบบการควบคุมฯ!H316</f>
        <v>0</v>
      </c>
      <c r="F209" s="124"/>
      <c r="G209" s="124">
        <f>+[8]ระบบการควบคุมฯ!K316+[8]ระบบการควบคุมฯ!L316</f>
        <v>0</v>
      </c>
      <c r="H209" s="124">
        <f t="shared" si="54"/>
        <v>0</v>
      </c>
      <c r="I209" s="41" t="s">
        <v>178</v>
      </c>
    </row>
    <row r="210" spans="1:9" ht="93" x14ac:dyDescent="0.25">
      <c r="A210" s="123" t="str">
        <f>+[8]ระบบการควบคุมฯ!A317</f>
        <v>5.1.8</v>
      </c>
      <c r="B210" s="38" t="str">
        <f>+[8]ระบบการควบคุมฯ!B317</f>
        <v xml:space="preserve">ค่าใช้จ่ายในการพัฒนาคุณภาพเชิงระบบที่สอดคล้องกับบริบทและประเด็นการพัฒนาที่ได้จากการใช้เครื่องมือแบบสะท้อนคุณภาพของสถานศึกษา โครการ 1 อำเภอ 1 โรงเรียนคุณภาพ </v>
      </c>
      <c r="C210" s="38" t="str">
        <f>+[8]ระบบการควบคุมฯ!C317</f>
        <v>ศธ 04002/ว41320  ลว. 25 ก.ค.68 ครั้งที่ 754</v>
      </c>
      <c r="D210" s="124">
        <f>+[8]ระบบการควบคุมฯ!F317</f>
        <v>0</v>
      </c>
      <c r="E210" s="124">
        <f>+[8]ระบบการควบคุมฯ!G317+[8]ระบบการควบคุมฯ!H317</f>
        <v>0</v>
      </c>
      <c r="F210" s="124"/>
      <c r="G210" s="124">
        <f>+[8]ระบบการควบคุมฯ!K317+[8]ระบบการควบคุมฯ!L317</f>
        <v>0</v>
      </c>
      <c r="H210" s="124">
        <f t="shared" si="54"/>
        <v>0</v>
      </c>
      <c r="I210" s="41" t="s">
        <v>195</v>
      </c>
    </row>
    <row r="211" spans="1:9" ht="55.8" hidden="1" x14ac:dyDescent="0.25">
      <c r="A211" s="123">
        <f>+[8]ระบบการควบคุมฯ!A318</f>
        <v>0</v>
      </c>
      <c r="B211" s="38">
        <f>+[8]ระบบการควบคุมฯ!B318</f>
        <v>0</v>
      </c>
      <c r="C211" s="38">
        <f>+[8]ระบบการควบคุมฯ!C318</f>
        <v>0</v>
      </c>
      <c r="D211" s="124">
        <f>+[8]ระบบการควบคุมฯ!F318</f>
        <v>0</v>
      </c>
      <c r="E211" s="124">
        <f>+[8]ระบบการควบคุมฯ!G318+[8]ระบบการควบคุมฯ!H318</f>
        <v>0</v>
      </c>
      <c r="F211" s="124"/>
      <c r="G211" s="124">
        <f>+[8]ระบบการควบคุมฯ!K318+[8]ระบบการควบคุมฯ!L318</f>
        <v>0</v>
      </c>
      <c r="H211" s="124">
        <f t="shared" si="54"/>
        <v>0</v>
      </c>
      <c r="I211" s="41" t="s">
        <v>201</v>
      </c>
    </row>
    <row r="212" spans="1:9" ht="18.600000000000001" hidden="1" x14ac:dyDescent="0.25">
      <c r="A212" s="123"/>
      <c r="B212" s="38"/>
      <c r="C212" s="38"/>
      <c r="D212" s="124"/>
      <c r="E212" s="124"/>
      <c r="F212" s="124"/>
      <c r="G212" s="124"/>
      <c r="H212" s="124"/>
      <c r="I212" s="41"/>
    </row>
    <row r="213" spans="1:9" ht="37.200000000000003" customHeight="1" x14ac:dyDescent="0.25">
      <c r="A213" s="120">
        <f>+[8]ระบบการควบคุมฯ!A319</f>
        <v>5.2</v>
      </c>
      <c r="B213" s="61" t="str">
        <f>+[8]ระบบการควบคุมฯ!B319</f>
        <v>กิจกรรมการยกระดับคุณภาพการศึกษาเพื่อขับเคลื่อนโรงเรียนคุณภาพ</v>
      </c>
      <c r="C213" s="61" t="str">
        <f>+[8]ระบบการควบคุมฯ!C319</f>
        <v>20004 69 00133 00000</v>
      </c>
      <c r="D213" s="121">
        <f>+D214</f>
        <v>0</v>
      </c>
      <c r="E213" s="121">
        <f>+E214</f>
        <v>0</v>
      </c>
      <c r="F213" s="121">
        <f>+F214</f>
        <v>0</v>
      </c>
      <c r="G213" s="121">
        <f>+G214</f>
        <v>0</v>
      </c>
      <c r="H213" s="121">
        <f>+H214</f>
        <v>0</v>
      </c>
      <c r="I213" s="122"/>
    </row>
    <row r="214" spans="1:9" ht="18.600000000000001" customHeight="1" x14ac:dyDescent="0.25">
      <c r="A214" s="126"/>
      <c r="B214" s="108" t="str">
        <f>+[8]ระบบการควบคุมฯ!B353</f>
        <v>งบรายจ่ายอื่น   6911500</v>
      </c>
      <c r="C214" s="108" t="str">
        <f>+[8]ระบบการควบคุมฯ!C353</f>
        <v>20004 3100B600 5000001</v>
      </c>
      <c r="D214" s="127">
        <f>SUM(D215:D217)</f>
        <v>0</v>
      </c>
      <c r="E214" s="127">
        <f>SUM(E215:E217)</f>
        <v>0</v>
      </c>
      <c r="F214" s="127">
        <f>SUM(F215:F217)</f>
        <v>0</v>
      </c>
      <c r="G214" s="127">
        <f>SUM(G215:G217)</f>
        <v>0</v>
      </c>
      <c r="H214" s="127">
        <f>SUM(H215:H217)</f>
        <v>0</v>
      </c>
      <c r="I214" s="129"/>
    </row>
    <row r="215" spans="1:9" ht="37.200000000000003" hidden="1" customHeight="1" x14ac:dyDescent="0.25">
      <c r="A215" s="123" t="str">
        <f>+[8]ระบบการควบคุมฯ!A354</f>
        <v>5.1.1.1</v>
      </c>
      <c r="B215" s="38" t="str">
        <f>+[8]ระบบการควบคุมฯ!B354</f>
        <v>ค่าใช้จ่ายดำเนินโครงการโรงเรียนคุณภาพตามนโยบาย “1 อำเภอ 1 โรงเรียนคุณภาพ” ระหว่างวันที่ 29 – 31 มีนาคม 2567 ณ โรงแรมริเวอร์ไซด์ กรุงเทพมหานคร</v>
      </c>
      <c r="C215" s="38" t="str">
        <f>+[8]ระบบการควบคุมฯ!C354</f>
        <v>ศธ 04002/ว1964 ลว.23 พค 67 โอนครั้งที่ 42</v>
      </c>
      <c r="D215" s="124">
        <f>+[8]ระบบการควบคุมฯ!F354</f>
        <v>0</v>
      </c>
      <c r="E215" s="124">
        <f>+[8]ระบบการควบคุมฯ!G354</f>
        <v>0</v>
      </c>
      <c r="F215" s="124">
        <f>+[8]ระบบการควบคุมฯ!H354</f>
        <v>0</v>
      </c>
      <c r="G215" s="124">
        <f>+[8]ระบบการควบคุมฯ!I354</f>
        <v>0</v>
      </c>
      <c r="H215" s="124">
        <f>G215+D215-E215-F215</f>
        <v>0</v>
      </c>
      <c r="I215" s="41" t="s">
        <v>69</v>
      </c>
    </row>
    <row r="216" spans="1:9" ht="18.600000000000001" hidden="1" customHeight="1" x14ac:dyDescent="0.25">
      <c r="A216" s="123" t="str">
        <f>+[8]ระบบการควบคุมฯ!A355</f>
        <v>5.1.1.2</v>
      </c>
      <c r="B216" s="38" t="str">
        <f>+[8]ระบบการควบคุมฯ!B355</f>
        <v xml:space="preserve">ค่าใช้จ่ายในการบริหารโครงการโรงเรียนคุณภาพ ตามนโยบาย “1 อำเภอ 1 โรงเรียนคุณภาพ”  </v>
      </c>
      <c r="C216" s="38" t="str">
        <f>+[8]ระบบการควบคุมฯ!C355</f>
        <v>ศธ 04002/ว2152 ลว.31 พค โอนครั้งที่ 78</v>
      </c>
      <c r="D216" s="124"/>
      <c r="E216" s="124"/>
      <c r="F216" s="124"/>
      <c r="G216" s="124"/>
      <c r="H216" s="124">
        <f>+D216-E216-F216-G216</f>
        <v>0</v>
      </c>
      <c r="I216" s="41" t="s">
        <v>114</v>
      </c>
    </row>
    <row r="217" spans="1:9" ht="93.6" hidden="1" customHeight="1" x14ac:dyDescent="0.25">
      <c r="A217" s="123" t="str">
        <f>+[8]ระบบการควบคุมฯ!A356</f>
        <v>5.1.1.3</v>
      </c>
      <c r="B217" s="38" t="str">
        <f>+[8]ระบบการควบคุมฯ!B356</f>
        <v>ค่าใช้จ่ายในการยกระดับคุณภาพการศึกษาในโรงเรียนคุณภาพ ตามนโยบาย “1 ตำบล  1 โรงเรียนคุณภาพ” 1. โรงเรียนวัดมูลจินดาราม จำนวนเงิน 22,000.00 บาท 2. โรงเรียนวัดลาดสนุ่น จำนวนเงิน 22,000.00 บาท 3. โรงเรียนชุมชนบึงบา จำนวนเงิน 22,000.00 บาท</v>
      </c>
      <c r="C217" s="38" t="str">
        <f>+[8]ระบบการควบคุมฯ!C356</f>
        <v>ศธ 04002/ว3401 ลว.6 ส.ค.2567 โอนครั้งที่ 289 กำหนดส่ง 31 สค 67</v>
      </c>
      <c r="D217" s="124"/>
      <c r="E217" s="124"/>
      <c r="F217" s="124"/>
      <c r="G217" s="124"/>
      <c r="H217" s="124">
        <f>+D217-E217-F217-G217</f>
        <v>0</v>
      </c>
      <c r="I217" s="54" t="s">
        <v>115</v>
      </c>
    </row>
    <row r="218" spans="1:9" ht="372" hidden="1" customHeight="1" x14ac:dyDescent="0.25">
      <c r="A218" s="130">
        <f>+[8]ระบบการควบคุมฯ!A337</f>
        <v>5.3</v>
      </c>
      <c r="B218" s="61" t="str">
        <f>+[8]ระบบการควบคุมฯ!B337</f>
        <v>กิจกรรมการยกระดับคุณภาพการศึกษาสำหรับโรงเรียนคุณภาพตามนโยบาย 1 อำเภอ 1 โรงเรียนคุณภาพ</v>
      </c>
      <c r="C218" s="61" t="str">
        <f>+[8]ระบบการควบคุมฯ!C337</f>
        <v>20004 69 00134 00000</v>
      </c>
      <c r="D218" s="121">
        <f>+D219</f>
        <v>12800</v>
      </c>
      <c r="E218" s="121">
        <f>+E219</f>
        <v>12800</v>
      </c>
      <c r="F218" s="121">
        <f>+F219</f>
        <v>0</v>
      </c>
      <c r="G218" s="121">
        <f>+G219</f>
        <v>0</v>
      </c>
      <c r="H218" s="121">
        <f>+H219</f>
        <v>0</v>
      </c>
      <c r="I218" s="122"/>
    </row>
    <row r="219" spans="1:9" ht="55.8" hidden="1" customHeight="1" x14ac:dyDescent="0.25">
      <c r="A219" s="126"/>
      <c r="B219" s="108" t="s">
        <v>235</v>
      </c>
      <c r="C219" s="108"/>
      <c r="D219" s="127">
        <f>SUM(D220)</f>
        <v>12800</v>
      </c>
      <c r="E219" s="127">
        <f>SUM(E220)</f>
        <v>12800</v>
      </c>
      <c r="F219" s="127">
        <f>SUM(F220)</f>
        <v>0</v>
      </c>
      <c r="G219" s="127">
        <f>SUM(G220)</f>
        <v>0</v>
      </c>
      <c r="H219" s="127">
        <f>SUM(H220)</f>
        <v>0</v>
      </c>
      <c r="I219" s="129"/>
    </row>
    <row r="220" spans="1:9" ht="37.200000000000003" hidden="1" customHeight="1" x14ac:dyDescent="0.25">
      <c r="A220" s="123" t="s">
        <v>47</v>
      </c>
      <c r="B220" s="38" t="str">
        <f>+[2]งบสพฐ!B192</f>
        <v>ค่าใช้จ่ายในการบริหารจัดสอบการประเมินความสามารถด้านการอ่านของผู้เรียน (RT) ชั้นประถมศึกษาปีที่ 1 และการประเมินคุณภาพผู้เรียน (NT) ชั้นประถมศึกษาปีที่ 3 ปีการศึกษา 2568 สำหรับโรงเรียนโครงการ 1 อำเภอ 1 โรงเรียนคุณภาพ</v>
      </c>
      <c r="C220" s="38" t="str">
        <f>+[2]งบสพฐ!C192</f>
        <v>ศธ 04002/ว1385 ลว. 28 ม.ค.69 โอนครั้งที่ 259</v>
      </c>
      <c r="D220" s="124">
        <f>+[2]งบสพฐ!D192</f>
        <v>12800</v>
      </c>
      <c r="E220" s="124">
        <f>+[2]งบสพฐ!G192+[2]งบสพฐ!H192</f>
        <v>12800</v>
      </c>
      <c r="F220" s="124"/>
      <c r="G220" s="124">
        <f>+[2]งบสพฐ!K192+[2]งบสพฐ!L192</f>
        <v>0</v>
      </c>
      <c r="H220" s="124">
        <f>+D220-E220-F220-G220</f>
        <v>0</v>
      </c>
      <c r="I220" s="54"/>
    </row>
    <row r="221" spans="1:9" ht="18.600000000000001" customHeight="1" x14ac:dyDescent="0.25">
      <c r="A221" s="130">
        <f>+[8]ระบบการควบคุมฯ!A394</f>
        <v>5.4</v>
      </c>
      <c r="B221" s="61" t="str">
        <f>+[8]ระบบการควบคุมฯ!B394</f>
        <v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v>
      </c>
      <c r="C221" s="61" t="str">
        <f>+[8]ระบบการควบคุมฯ!C394</f>
        <v>20004 69 00135 00000</v>
      </c>
      <c r="D221" s="529">
        <f>+D222</f>
        <v>0</v>
      </c>
      <c r="E221" s="529">
        <f>+E222</f>
        <v>0</v>
      </c>
      <c r="F221" s="529">
        <f>+F222</f>
        <v>0</v>
      </c>
      <c r="G221" s="529">
        <f>+G222</f>
        <v>0</v>
      </c>
      <c r="H221" s="529">
        <f>+H222</f>
        <v>0</v>
      </c>
      <c r="I221" s="530"/>
    </row>
    <row r="222" spans="1:9" ht="61.8" customHeight="1" x14ac:dyDescent="0.25">
      <c r="A222" s="131"/>
      <c r="B222" s="108" t="s">
        <v>235</v>
      </c>
      <c r="C222" s="108"/>
      <c r="D222" s="132"/>
      <c r="E222" s="132"/>
      <c r="F222" s="132"/>
      <c r="G222" s="132"/>
      <c r="H222" s="132"/>
      <c r="I222" s="133"/>
    </row>
    <row r="223" spans="1:9" ht="130.19999999999999" hidden="1" customHeight="1" x14ac:dyDescent="0.25">
      <c r="A223" s="130">
        <f>+[8]ระบบการควบคุมฯ!A422</f>
        <v>5.5</v>
      </c>
      <c r="B223" s="61" t="str">
        <f>+[8]ระบบการควบคุมฯ!B422</f>
        <v xml:space="preserve">กิจกรรมการบริหารจัดการโรงเรียนขนาดเล็ก </v>
      </c>
      <c r="C223" s="61" t="str">
        <f>+[8]ระบบการควบคุมฯ!C422</f>
        <v>20004 69 52010 00000</v>
      </c>
      <c r="D223" s="529">
        <f>+D224</f>
        <v>95000</v>
      </c>
      <c r="E223" s="529">
        <f>+E224</f>
        <v>0</v>
      </c>
      <c r="F223" s="529">
        <f>+F224</f>
        <v>0</v>
      </c>
      <c r="G223" s="529">
        <f>+G224</f>
        <v>25000</v>
      </c>
      <c r="H223" s="529">
        <f>+H224</f>
        <v>70000</v>
      </c>
      <c r="I223" s="530"/>
    </row>
    <row r="224" spans="1:9" ht="55.8" hidden="1" customHeight="1" x14ac:dyDescent="0.25">
      <c r="A224" s="131" t="str">
        <f>+[8]ระบบการควบคุมฯ!A423</f>
        <v>5.5.1</v>
      </c>
      <c r="B224" s="108" t="str">
        <f>+[8]ระบบการควบคุมฯ!B423</f>
        <v>งบดำเนินงาน   69112xx</v>
      </c>
      <c r="C224" s="108" t="str">
        <f>+[8]ระบบการควบคุมฯ!C423</f>
        <v>20004 3320 B800 2000000</v>
      </c>
      <c r="D224" s="132">
        <f>SUM(D225:D229)</f>
        <v>95000</v>
      </c>
      <c r="E224" s="132">
        <f t="shared" ref="E224:H224" si="55">SUM(E225:E229)</f>
        <v>0</v>
      </c>
      <c r="F224" s="132">
        <f t="shared" si="55"/>
        <v>0</v>
      </c>
      <c r="G224" s="132">
        <f t="shared" si="55"/>
        <v>25000</v>
      </c>
      <c r="H224" s="132">
        <f t="shared" si="55"/>
        <v>70000</v>
      </c>
      <c r="I224" s="133"/>
    </row>
    <row r="225" spans="1:9" ht="18.600000000000001" hidden="1" customHeight="1" x14ac:dyDescent="0.25">
      <c r="A225" s="123" t="str">
        <f>+[8]ระบบการควบคุมฯ!A424</f>
        <v>5.5.1.1</v>
      </c>
      <c r="B225" s="38" t="str">
        <f>+[8]ระบบการควบคุมฯ!B424</f>
        <v xml:space="preserve">เพื่อสนับสนุนการดำเนินงานที่เกี่ยวข้องกับการบริหารโรงเรียนขนาดเล็ก </v>
      </c>
      <c r="C225" s="38" t="str">
        <f>+[8]ระบบการควบคุมฯ!C424</f>
        <v>ศธ 04002/ว383 ลว. 13 ม.ค. 69 โอนครั้งที่ 212</v>
      </c>
      <c r="D225" s="124">
        <f>+[8]ระบบการควบคุมฯ!F424</f>
        <v>27000</v>
      </c>
      <c r="E225" s="124">
        <f>+[8]ระบบการควบคุมฯ!G424+[8]ระบบการควบคุมฯ!H424</f>
        <v>0</v>
      </c>
      <c r="F225" s="124">
        <f>+[8]ระบบการควบคุมฯ!I424+[8]ระบบการควบคุมฯ!J424</f>
        <v>0</v>
      </c>
      <c r="G225" s="124">
        <f>+[8]ระบบการควบคุมฯ!K424+[8]ระบบการควบคุมฯ!L424</f>
        <v>25000</v>
      </c>
      <c r="H225" s="124">
        <f>+D225-E225-F225-G225</f>
        <v>2000</v>
      </c>
      <c r="I225" s="41" t="s">
        <v>185</v>
      </c>
    </row>
    <row r="226" spans="1:9" ht="186" x14ac:dyDescent="0.25">
      <c r="A226" s="123" t="str">
        <f>+[8]ระบบการควบคุมฯ!A425</f>
        <v>5.5.1.2</v>
      </c>
      <c r="B226" s="38" t="str">
        <f>+[8]ระบบการควบคุมฯ!B425</f>
        <v xml:space="preserve">1. เพื่อสนับสนุนการยกระดับคุณภาพการศึกษาและบริหารจัดการโรงเรียนขนาดเล็ก ที่มีจำนวนนักเรียน 1 – 60 คน จำนวน 5 ร.ร.ๆละ 5,000.00 บาท รวมเป็นเงิน 25,000.00 บาท  2. เพื่อสนับสนุนโรงเรียนขนาดเล็กที่มีผลงาน “การจัดการเรียนการสอนของครูในโรงเรียนขนาดเล็กที่ประสบผลสำเร็จ (The best Teacher Award)”  จำนวน 6 ร.ร. จำนวนเงิน 43,000 บาท </v>
      </c>
      <c r="C226" s="38" t="str">
        <f>+[8]ระบบการควบคุมฯ!C425</f>
        <v>ศธ 04002/ว13233 ลว.31 ก.ค.69 โอนครั้งที่ 797</v>
      </c>
      <c r="D226" s="124">
        <f>+[8]ระบบการควบคุมฯ!F425</f>
        <v>68000</v>
      </c>
      <c r="E226" s="124">
        <f>+[8]ระบบการควบคุมฯ!G425+[8]ระบบการควบคุมฯ!H425</f>
        <v>0</v>
      </c>
      <c r="F226" s="124">
        <f>+[8]ระบบการควบคุมฯ!I425+[8]ระบบการควบคุมฯ!J425</f>
        <v>0</v>
      </c>
      <c r="G226" s="124">
        <f>+[8]ระบบการควบคุมฯ!K425+[8]ระบบการควบคุมฯ!L425</f>
        <v>0</v>
      </c>
      <c r="H226" s="124">
        <f>+D226-E226-F226-G226</f>
        <v>68000</v>
      </c>
      <c r="I226" s="41" t="s">
        <v>280</v>
      </c>
    </row>
    <row r="227" spans="1:9" ht="111.6" hidden="1" x14ac:dyDescent="0.25">
      <c r="A227" s="123" t="str">
        <f>+[8]ระบบการควบคุมฯ!A426</f>
        <v>5.5.1.3</v>
      </c>
      <c r="B227" s="38" t="str">
        <f>+[8]ระบบการควบคุมฯ!B426</f>
        <v>ค่าใช้จ่ายในการเดินทางเข้าร่วมการประชุมจัดทำแผนบริหารโรงเรียนขนาดเล็กที่มีวิธีปฏิบัติที่เป็นเลิศ (Best Practice) ระหว่างวันที่ 23 – 24 กรกฎาคม 2568 ณ โรงแรมรอยัลซิตี้ กรุงเทพมหานคร</v>
      </c>
      <c r="C227" s="38" t="str">
        <f>+[8]ระบบการควบคุมฯ!C426</f>
        <v>ศธ 04002/ว41041 ลว.23 ก.ค.68 โอนครั้งที่ 729</v>
      </c>
      <c r="D227" s="124">
        <f>+[8]ระบบการควบคุมฯ!F426</f>
        <v>0</v>
      </c>
      <c r="E227" s="124">
        <f>+[8]ระบบการควบคุมฯ!G426+[8]ระบบการควบคุมฯ!H426</f>
        <v>0</v>
      </c>
      <c r="F227" s="124">
        <f>+[8]ระบบการควบคุมฯ!I426+[8]ระบบการควบคุมฯ!J426</f>
        <v>0</v>
      </c>
      <c r="G227" s="124">
        <f>+[8]ระบบการควบคุมฯ!K426+[8]ระบบการควบคุมฯ!L426</f>
        <v>0</v>
      </c>
      <c r="H227" s="124">
        <f>+D227-E227-F227-G227</f>
        <v>0</v>
      </c>
      <c r="I227" s="41" t="s">
        <v>196</v>
      </c>
    </row>
    <row r="228" spans="1:9" ht="186" hidden="1" x14ac:dyDescent="0.25">
      <c r="A228" s="123" t="str">
        <f>+[8]ระบบการควบคุมฯ!A427</f>
        <v>5.1.8</v>
      </c>
      <c r="B228" s="38" t="str">
        <f>+[8]ระบบการควบคุมฯ!B427</f>
        <v>1. เพื่อสนับสนุนการบริหารจัดการโรงเรียนขนาดเล็ก จำนวน 42,500 บาท 6 ร.ร.ๆละ 3,000 บาท 7 ร.ร.ๆละ 3,500 บาท 2.เพื่อสนับสนุนการดำเนินงานสำหรับการพัฒนาคุณภาพการศึกษาของโรงเรียนขนาดเล็ก จำนวนเงิน 110,000.-บาท 2.1 สำหรับสถานศึกษา ร.ร.แสนจำหน่าย 45,000 บาท แสนชื่นปานนุกูล 35,000.-บาท  2.2 สำนักงานเขตพื้นที่ 30,000 บาท</v>
      </c>
      <c r="C228" s="38" t="str">
        <f>+[8]ระบบการควบคุมฯ!C427</f>
        <v>ศธ 04002/ว41933  ลว. 4 ส.ค.68 ครั้งที่ 816</v>
      </c>
      <c r="D228" s="124">
        <f>+[8]ระบบการควบคุมฯ!F427</f>
        <v>0</v>
      </c>
      <c r="E228" s="124">
        <f>+[8]ระบบการควบคุมฯ!G427+[8]ระบบการควบคุมฯ!H427</f>
        <v>0</v>
      </c>
      <c r="F228" s="124"/>
      <c r="G228" s="124">
        <f>+[8]ระบบการควบคุมฯ!K427+[8]ระบบการควบคุมฯ!L427</f>
        <v>0</v>
      </c>
      <c r="H228" s="124">
        <f t="shared" ref="H228" si="56">D228-E228-F228-G228</f>
        <v>0</v>
      </c>
      <c r="I228" s="41" t="s">
        <v>201</v>
      </c>
    </row>
    <row r="229" spans="1:9" ht="37.200000000000003" hidden="1" customHeight="1" x14ac:dyDescent="0.25">
      <c r="A229" s="123"/>
      <c r="B229" s="38"/>
      <c r="C229" s="38"/>
      <c r="D229" s="124"/>
      <c r="E229" s="124"/>
      <c r="F229" s="124"/>
      <c r="G229" s="124"/>
      <c r="H229" s="124"/>
      <c r="I229" s="41"/>
    </row>
    <row r="230" spans="1:9" ht="37.200000000000003" x14ac:dyDescent="0.25">
      <c r="A230" s="539">
        <f>+[8]ระบบการควบคุมฯ!A444</f>
        <v>6</v>
      </c>
      <c r="B230" s="398" t="str">
        <f>+[8]ระบบการควบคุมฯ!B444</f>
        <v>โครงการส่งเสริมการเรียนรู้ขั้นพื้นฐานทุกที่ทุกเวลา</v>
      </c>
      <c r="C230" s="540" t="str">
        <f>+[8]ระบบการควบคุมฯ!C444</f>
        <v>20004 3300 C100</v>
      </c>
      <c r="D230" s="399">
        <f>SUM(D231:D232)</f>
        <v>1711692</v>
      </c>
      <c r="E230" s="399">
        <f t="shared" ref="E230:I230" si="57">SUM(E231:E232)</f>
        <v>1406002.5</v>
      </c>
      <c r="F230" s="399">
        <f t="shared" si="57"/>
        <v>0</v>
      </c>
      <c r="G230" s="399">
        <f t="shared" si="57"/>
        <v>304389.5</v>
      </c>
      <c r="H230" s="399">
        <f t="shared" si="57"/>
        <v>1300</v>
      </c>
      <c r="I230" s="399">
        <f t="shared" si="57"/>
        <v>0</v>
      </c>
    </row>
    <row r="231" spans="1:9" ht="18.600000000000001" hidden="1" customHeight="1" x14ac:dyDescent="0.25">
      <c r="A231" s="448" t="str">
        <f>+[8]ระบบการควบคุมฯ!A445</f>
        <v>รายจ่ายทุน</v>
      </c>
      <c r="B231" s="108" t="str">
        <f>+[8]ระบบการควบคุมฯ!B445</f>
        <v>งบดำเนินงาน   69112xx</v>
      </c>
      <c r="C231" s="63" t="str">
        <f>+[8]ระบบการควบคุมฯ!C445</f>
        <v>20004 3310 C100 2000000</v>
      </c>
      <c r="D231" s="127">
        <f>+D240</f>
        <v>1686492</v>
      </c>
      <c r="E231" s="127">
        <f t="shared" ref="E231:H231" si="58">+E240</f>
        <v>1406002.5</v>
      </c>
      <c r="F231" s="127">
        <f t="shared" si="58"/>
        <v>0</v>
      </c>
      <c r="G231" s="127">
        <f t="shared" si="58"/>
        <v>280489.5</v>
      </c>
      <c r="H231" s="127">
        <f t="shared" si="58"/>
        <v>0</v>
      </c>
      <c r="I231" s="48"/>
    </row>
    <row r="232" spans="1:9" ht="37.200000000000003" hidden="1" customHeight="1" x14ac:dyDescent="0.25">
      <c r="A232" s="1011">
        <f>+[8]ระบบการควบคุมฯ!A446</f>
        <v>0</v>
      </c>
      <c r="B232" s="108" t="str">
        <f>+[8]ระบบการควบคุมฯ!B448</f>
        <v>งบดำเนินงาน   69112xx</v>
      </c>
      <c r="C232" s="63" t="str">
        <f>+[8]ระบบการควบคุมฯ!C448</f>
        <v>20004 3320 C100 2000000</v>
      </c>
      <c r="D232" s="127">
        <f>+D234+D243</f>
        <v>25200</v>
      </c>
      <c r="E232" s="127">
        <f t="shared" ref="E232:H232" si="59">+E234+E243</f>
        <v>0</v>
      </c>
      <c r="F232" s="127">
        <f t="shared" si="59"/>
        <v>0</v>
      </c>
      <c r="G232" s="127">
        <f t="shared" si="59"/>
        <v>23900</v>
      </c>
      <c r="H232" s="127">
        <f t="shared" si="59"/>
        <v>1300</v>
      </c>
      <c r="I232" s="48"/>
    </row>
    <row r="233" spans="1:9" ht="18.600000000000001" hidden="1" customHeight="1" x14ac:dyDescent="0.25">
      <c r="A233" s="171">
        <f>+[8]ระบบการควบคุมฯ!A447</f>
        <v>6.1</v>
      </c>
      <c r="B233" s="40" t="str">
        <f>+[8]ระบบการควบคุมฯ!B447</f>
        <v>กิจกรรมพัฒนาระบบนิเวศทางด้านดิจิทัลเพื่อการเรียนรู้ขั้นพื้นฐาน</v>
      </c>
      <c r="C233" s="67" t="str">
        <f>+[8]ระบบการควบคุมฯ!C447</f>
        <v xml:space="preserve">20004 69 00131 00000             </v>
      </c>
      <c r="D233" s="172">
        <f>+D234+D240</f>
        <v>1710692</v>
      </c>
      <c r="E233" s="172">
        <f t="shared" ref="E233:H233" si="60">+E234+E240</f>
        <v>1406002.5</v>
      </c>
      <c r="F233" s="172">
        <f t="shared" si="60"/>
        <v>0</v>
      </c>
      <c r="G233" s="172">
        <f t="shared" si="60"/>
        <v>303589.5</v>
      </c>
      <c r="H233" s="172">
        <f t="shared" si="60"/>
        <v>1100</v>
      </c>
      <c r="I233" s="351"/>
    </row>
    <row r="234" spans="1:9" ht="18.600000000000001" hidden="1" customHeight="1" x14ac:dyDescent="0.25">
      <c r="A234" s="448" t="str">
        <f>+[8]ระบบการควบคุมฯ!A448</f>
        <v>6.1.1</v>
      </c>
      <c r="B234" s="108" t="str">
        <f>+[8]ระบบการควบคุมฯ!B448</f>
        <v>งบดำเนินงาน   69112xx</v>
      </c>
      <c r="C234" s="63" t="str">
        <f>+[8]ระบบการควบคุมฯ!C448</f>
        <v>20004 3320 C100 2000000</v>
      </c>
      <c r="D234" s="127">
        <f>SUM(D235:D239)</f>
        <v>24200</v>
      </c>
      <c r="E234" s="127">
        <f t="shared" ref="E234:H234" si="61">SUM(E235:E239)</f>
        <v>0</v>
      </c>
      <c r="F234" s="127">
        <f t="shared" si="61"/>
        <v>0</v>
      </c>
      <c r="G234" s="127">
        <f t="shared" si="61"/>
        <v>23100</v>
      </c>
      <c r="H234" s="127">
        <f t="shared" si="61"/>
        <v>1100</v>
      </c>
      <c r="I234" s="48"/>
    </row>
    <row r="235" spans="1:9" ht="74.400000000000006" hidden="1" customHeight="1" x14ac:dyDescent="0.25">
      <c r="A235" s="123" t="str">
        <f>+[8]ระบบการควบคุมฯ!A449</f>
        <v>6.1.1.1</v>
      </c>
      <c r="B235" s="38" t="str">
        <f>+[8]ระบบการควบคุมฯ!B449</f>
        <v xml:space="preserve">ค่าใช้จ่ายในการเดินทางเข้าร่วมการประชุมเชิงปฏิบัติการจัดทำหลักสูตร แนวทางการบริหารจัดการและการประยุกต์ใช้อุปกรณ์จัดการเรียนรู้  ระหว่างวันที่ 23 - 28 พฤศจิกายน 2568  ณ โรงแรมเดอล๊อฟท์ รีสอร์ท  กรุงเทพมหานคร </v>
      </c>
      <c r="C235" s="38" t="str">
        <f>+[8]ระบบการควบคุมฯ!C449</f>
        <v>ศธ 04002/ว49691 ลว.28 พ.ย. 68 โอนครั้งที่ 119</v>
      </c>
      <c r="D235" s="124">
        <f>+[8]ระบบการควบคุมฯ!F449</f>
        <v>800</v>
      </c>
      <c r="E235" s="124">
        <f>+[8]ระบบการควบคุมฯ!G449+[8]ระบบการควบคุมฯ!H449</f>
        <v>0</v>
      </c>
      <c r="F235" s="124">
        <f>+[8]ระบบการควบคุมฯ!I449+[8]ระบบการควบคุมฯ!J449</f>
        <v>0</v>
      </c>
      <c r="G235" s="124">
        <f>+[8]ระบบการควบคุมฯ!K449+[8]ระบบการควบคุมฯ!L449</f>
        <v>800</v>
      </c>
      <c r="H235" s="124">
        <f>+D235-E235-F235-G235</f>
        <v>0</v>
      </c>
      <c r="I235" s="41" t="s">
        <v>248</v>
      </c>
    </row>
    <row r="236" spans="1:9" ht="18.600000000000001" hidden="1" customHeight="1" x14ac:dyDescent="0.25">
      <c r="A236" s="123" t="str">
        <f>+[8]ระบบการควบคุมฯ!A450</f>
        <v>6.1.1.2</v>
      </c>
      <c r="B236" s="38" t="str">
        <f>+[8]ระบบการควบคุมฯ!B450</f>
        <v xml:space="preserve">ค่าใช้จ่ายในการเดินทางของบุคลากรที่เข้าร่วมการอบรม  เชิงปฏิบัติการพัฒนาขับเคลื่อนการบริหารจัดการและการประยุกต์ใช้อุปกรณ์ดิจิทัลเพื่อการเรียนรู้ขั้นพื้นฐาน  ระหว่างวันที่ 11 – 15 มกราคม 2569  ณ โรงแรมดิไอเดิล อำเภอคลองหลวง จังหวัดปทุมธานี </v>
      </c>
      <c r="C236" s="38" t="str">
        <f>+[8]ระบบการควบคุมฯ!C450</f>
        <v>ศธ 04002/ว861 ลว.20 ม.ค.69 โอนครั้งที่ 236</v>
      </c>
      <c r="D236" s="124">
        <f>+[8]ระบบการควบคุมฯ!F450</f>
        <v>400</v>
      </c>
      <c r="E236" s="124">
        <f>+[8]ระบบการควบคุมฯ!G450+[8]ระบบการควบคุมฯ!H450</f>
        <v>0</v>
      </c>
      <c r="F236" s="124">
        <f>+[8]ระบบการควบคุมฯ!I450+[8]ระบบการควบคุมฯ!J450</f>
        <v>0</v>
      </c>
      <c r="G236" s="124">
        <f>+[8]ระบบการควบคุมฯ!K450+[8]ระบบการควบคุมฯ!L450</f>
        <v>400</v>
      </c>
      <c r="H236" s="124">
        <f>+D236-E236-F236-G236</f>
        <v>0</v>
      </c>
      <c r="I236" s="41" t="s">
        <v>249</v>
      </c>
    </row>
    <row r="237" spans="1:9" ht="167.4" hidden="1" customHeight="1" x14ac:dyDescent="0.25">
      <c r="A237" s="123" t="str">
        <f>+[8]ระบบการควบคุมฯ!A451</f>
        <v>6.1.1.3</v>
      </c>
      <c r="B237" s="38" t="str">
        <f>+[8]ระบบการควบคุมฯ!B451</f>
        <v xml:space="preserve">ค่าใช้จ่ายในการดำเนินการกิจกรรมที่ ๓ การสร้างการรับรู้เพื่อการพัฒนาส่งเสริม สนับสนุนและขับเคลื่อนการประยุกต์ใช้เทคโนโลยีดิจิทัลในการจัดการเรียนรู้ผ่านแพลตฟอร์มการเรียนรู้ของสำนักงานคณะกรรมการการศึกษาขั้นพื้นฐาน </v>
      </c>
      <c r="C237" s="38" t="str">
        <f>+[8]ระบบการควบคุมฯ!C451</f>
        <v>ศธ 04002/ว5217 ลว.26 มี.ค.69 โอนครั้งที่ 394</v>
      </c>
      <c r="D237" s="124">
        <f>+[8]ระบบการควบคุมฯ!F451</f>
        <v>10000</v>
      </c>
      <c r="E237" s="124">
        <f>+[8]ระบบการควบคุมฯ!G451+[8]ระบบการควบคุมฯ!H451</f>
        <v>0</v>
      </c>
      <c r="F237" s="124">
        <f>+[8]ระบบการควบคุมฯ!I451+[8]ระบบการควบคุมฯ!J451</f>
        <v>0</v>
      </c>
      <c r="G237" s="124">
        <f>+[8]ระบบการควบคุมฯ!K451+[8]ระบบการควบคุมฯ!L451</f>
        <v>10000</v>
      </c>
      <c r="H237" s="124">
        <f>+D237-E237-F237-G237</f>
        <v>0</v>
      </c>
      <c r="I237" s="41"/>
    </row>
    <row r="238" spans="1:9" ht="167.4" hidden="1" customHeight="1" x14ac:dyDescent="0.25">
      <c r="A238" s="123" t="str">
        <f>+[8]ระบบการควบคุมฯ!A452</f>
        <v>6.1.1.4</v>
      </c>
      <c r="B238" s="38" t="str">
        <f>+[8]ระบบการควบคุมฯ!B452</f>
        <v xml:space="preserve">ค่าใช้จ่ายในการขับเคลื่อน และการสร้างเครือข่ายเพื่อการพัฒนาประยุกต์ใช้อุปกรณ์เพื่อการเรียนรู้แห่งชาติ โดยใช้เทคโนโลยีเป็นฐาน (National Digital Learning Platform : NDLP)/ค่าใช้จ่ายในการดำเนินการติดตามและประเมินผลการขับเคลื่อนการประยุกต์ใช้อุปกรณ์กับแพลตฟอร์มการจัดการเรียนรู้ขั้นพื้นฐานทุกที่ทุกเวลา (Anywhere Anytime) ระหว่างวันที่ 15 – 19 มิถุนายน 2569 ณ สำนักงานเขตพื้นที่การศึกษามัธยมศึกษา   5 แห่ง </v>
      </c>
      <c r="C238" s="38" t="str">
        <f>+[8]ระบบการควบคุมฯ!C452</f>
        <v>ศธ 04002/ว6961 ลว.28 เม.ย.69 โอนครั้งที่ 472</v>
      </c>
      <c r="D238" s="124">
        <f>+[8]ระบบการควบคุมฯ!F452</f>
        <v>12000</v>
      </c>
      <c r="E238" s="124">
        <f>+[8]ระบบการควบคุมฯ!G452+[8]ระบบการควบคุมฯ!H452</f>
        <v>0</v>
      </c>
      <c r="F238" s="124">
        <f>+[8]ระบบการควบคุมฯ!I452+[8]ระบบการควบคุมฯ!J452</f>
        <v>0</v>
      </c>
      <c r="G238" s="124">
        <f>+[8]ระบบการควบคุมฯ!K452+[8]ระบบการควบคุมฯ!L452</f>
        <v>11900</v>
      </c>
      <c r="H238" s="124">
        <f>+D238-E238-F238-G238</f>
        <v>100</v>
      </c>
      <c r="I238" s="41"/>
    </row>
    <row r="239" spans="1:9" ht="37.200000000000003" hidden="1" customHeight="1" x14ac:dyDescent="0.25">
      <c r="A239" s="123" t="str">
        <f>+[8]ระบบการควบคุมฯ!A453</f>
        <v>6.1.1.5</v>
      </c>
      <c r="B239" s="38" t="str">
        <f>+[8]ระบบการควบคุมฯ!B453</f>
        <v xml:space="preserve">ค่าใช้จ่ายในการเดินทางเข้าร่วมการอบรมเชิงปฏิบัติการสร้างสรรค์สื่อโซเชียลเพื่อการรับรู้และขับเคลื่อนการใช้งานแพลตฟอร์ม  NDLP ระหว่างวันที่ 23 – 26 สิงหาคม 2569 ณ โรงแรมบ้านไทย บูทีค กรุงเทพมหานคร </v>
      </c>
      <c r="C239" s="38" t="str">
        <f>+[8]ระบบการควบคุมฯ!C453</f>
        <v>ศธ 04002/ว14139 ลว.13 ส.ค. 69 โอนครั้งที่ 862</v>
      </c>
      <c r="D239" s="124">
        <f>+[8]ระบบการควบคุมฯ!F453</f>
        <v>1000</v>
      </c>
      <c r="E239" s="124">
        <f>+[8]ระบบการควบคุมฯ!G453+[8]ระบบการควบคุมฯ!H453</f>
        <v>0</v>
      </c>
      <c r="F239" s="124">
        <f>+[8]ระบบการควบคุมฯ!I453+[8]ระบบการควบคุมฯ!J453</f>
        <v>0</v>
      </c>
      <c r="G239" s="124">
        <f>+[8]ระบบการควบคุมฯ!K453+[8]ระบบการควบคุมฯ!L453</f>
        <v>0</v>
      </c>
      <c r="H239" s="124">
        <f>+D239-E239-F239-G239</f>
        <v>1000</v>
      </c>
      <c r="I239" s="41"/>
    </row>
    <row r="240" spans="1:9" ht="18.600000000000001" hidden="1" customHeight="1" x14ac:dyDescent="0.25">
      <c r="A240" s="981">
        <f>+[8]ระบบการควบคุมฯ!A454</f>
        <v>6.2</v>
      </c>
      <c r="B240" s="108" t="str">
        <f>+[8]ระบบการควบคุมฯ!B454</f>
        <v>งบดำเนินงาน   69112xx</v>
      </c>
      <c r="C240" s="63" t="str">
        <f>+[8]ระบบการควบคุมฯ!C454</f>
        <v>20004 3310 C100 2000000</v>
      </c>
      <c r="D240" s="127">
        <f>SUM(D241)</f>
        <v>1686492</v>
      </c>
      <c r="E240" s="127">
        <f t="shared" ref="E240:H240" si="62">SUM(E241)</f>
        <v>1406002.5</v>
      </c>
      <c r="F240" s="127">
        <f t="shared" si="62"/>
        <v>0</v>
      </c>
      <c r="G240" s="127">
        <f t="shared" si="62"/>
        <v>280489.5</v>
      </c>
      <c r="H240" s="127">
        <f t="shared" si="62"/>
        <v>0</v>
      </c>
      <c r="I240" s="48"/>
    </row>
    <row r="241" spans="1:9" ht="37.200000000000003" hidden="1" customHeight="1" x14ac:dyDescent="0.25">
      <c r="A241" s="123" t="str">
        <f>+[8]ระบบการควบคุมฯ!A455</f>
        <v>6.2.1</v>
      </c>
      <c r="B241" s="38" t="str">
        <f>+[8]ระบบการควบคุมฯ!B455</f>
        <v>ค่าเช่าใช้อุปกรณ์การเรียนการสอนสำหรับครู และรายการค่าเช่าใช้อุปกรณ์การเรียนการสอนสำหรับนักเรียน 6 เดือน</v>
      </c>
      <c r="C241" s="38" t="str">
        <f>+[8]ระบบการควบคุมฯ!C455</f>
        <v>ศธ 04002/ว8963 ลว.28 พค. 2565 โอนครั้งที่ 596</v>
      </c>
      <c r="D241" s="124">
        <f>+[8]ระบบการควบคุมฯ!F455</f>
        <v>1686492</v>
      </c>
      <c r="E241" s="124">
        <f>+[8]ระบบการควบคุมฯ!G455+[8]ระบบการควบคุมฯ!H455</f>
        <v>1406002.5</v>
      </c>
      <c r="F241" s="124">
        <f>+[8]ระบบการควบคุมฯ!I455+[8]ระบบการควบคุมฯ!J455</f>
        <v>0</v>
      </c>
      <c r="G241" s="124">
        <f>+[8]ระบบการควบคุมฯ!K455+[8]ระบบการควบคุมฯ!L455</f>
        <v>280489.5</v>
      </c>
      <c r="H241" s="124">
        <f>+D241-E241-F241-G241</f>
        <v>0</v>
      </c>
      <c r="I241" s="41" t="s">
        <v>14</v>
      </c>
    </row>
    <row r="242" spans="1:9" ht="37.200000000000003" hidden="1" customHeight="1" x14ac:dyDescent="0.25">
      <c r="A242" s="171">
        <f>+[8]ระบบการควบคุมฯ!A457</f>
        <v>6.2</v>
      </c>
      <c r="B242" s="40" t="str">
        <f>+[8]ระบบการควบคุมฯ!B457</f>
        <v xml:space="preserve">กิจกรรมความมั่นคงปลอดภัยทางไซเบอร์และการคุ้มครองข้อมูลส่วนบุคคล         </v>
      </c>
      <c r="C242" s="67" t="str">
        <f>+[8]ระบบการควบคุมฯ!C457</f>
        <v xml:space="preserve">20004 69 00139 00000             </v>
      </c>
      <c r="D242" s="172">
        <f t="shared" ref="D242:H243" si="63">+D243</f>
        <v>1000</v>
      </c>
      <c r="E242" s="172">
        <f t="shared" si="63"/>
        <v>0</v>
      </c>
      <c r="F242" s="172">
        <f t="shared" si="63"/>
        <v>0</v>
      </c>
      <c r="G242" s="172">
        <f t="shared" si="63"/>
        <v>800</v>
      </c>
      <c r="H242" s="172">
        <f t="shared" si="63"/>
        <v>200</v>
      </c>
      <c r="I242" s="351"/>
    </row>
    <row r="243" spans="1:9" ht="37.200000000000003" hidden="1" customHeight="1" x14ac:dyDescent="0.25">
      <c r="A243" s="162">
        <f>+[8]ระบบการควบคุมฯ!A458</f>
        <v>0</v>
      </c>
      <c r="B243" s="108" t="str">
        <f>+[8]ระบบการควบคุมฯ!B458</f>
        <v>งบดำเนินงาน   69112xx</v>
      </c>
      <c r="C243" s="63" t="str">
        <f>+[8]ระบบการควบคุมฯ!C458</f>
        <v>20004 3320 C100 2000000</v>
      </c>
      <c r="D243" s="127">
        <f>+D244</f>
        <v>1000</v>
      </c>
      <c r="E243" s="127">
        <f t="shared" si="63"/>
        <v>0</v>
      </c>
      <c r="F243" s="127">
        <f t="shared" si="63"/>
        <v>0</v>
      </c>
      <c r="G243" s="127">
        <f t="shared" si="63"/>
        <v>800</v>
      </c>
      <c r="H243" s="127">
        <f t="shared" si="63"/>
        <v>200</v>
      </c>
      <c r="I243" s="48"/>
    </row>
    <row r="244" spans="1:9" ht="74.400000000000006" hidden="1" customHeight="1" x14ac:dyDescent="0.25">
      <c r="A244" s="123" t="str">
        <f>+[8]ระบบการควบคุมฯ!A459</f>
        <v>6.2.1</v>
      </c>
      <c r="B244" s="38" t="str">
        <f>+[8]ระบบการควบคุมฯ!B459</f>
        <v>ค่าใช้จ่ายในการเดินทางเข้าร่วมการประชุมเชิงปฏิบัติการเพื่อพัฒนาความมั่นคงปลอดภัยทางไซเบอร์และการคุ้มครองข้อมูลส่วนบุคคล ระหว่างวันที่ 27 - 30 พฤษภาคม 2569 ณ โรงแรมบางกอกพาเลส</v>
      </c>
      <c r="C244" s="38" t="str">
        <f>+[8]ระบบการควบคุมฯ!C459</f>
        <v>ศธ 04002/ว8447 ลว.20 พ.ค. 69 โอนครั้งที่ 563</v>
      </c>
      <c r="D244" s="124">
        <f>+[8]ระบบการควบคุมฯ!F459</f>
        <v>1000</v>
      </c>
      <c r="E244" s="124">
        <f>+[8]ระบบการควบคุมฯ!G459+[8]ระบบการควบคุมฯ!H459</f>
        <v>0</v>
      </c>
      <c r="F244" s="124">
        <f>+[8]ระบบการควบคุมฯ!I459+[8]ระบบการควบคุมฯ!J459</f>
        <v>0</v>
      </c>
      <c r="G244" s="124">
        <f>+[8]ระบบการควบคุมฯ!K459+[8]ระบบการควบคุมฯ!L459</f>
        <v>800</v>
      </c>
      <c r="H244" s="124">
        <f>+D244-E244-F244-G244</f>
        <v>200</v>
      </c>
      <c r="I244" s="41" t="s">
        <v>266</v>
      </c>
    </row>
    <row r="245" spans="1:9" ht="31.2" hidden="1" customHeight="1" x14ac:dyDescent="0.25">
      <c r="A245" s="502" t="str">
        <f>+[8]ระบบการควบคุมฯ!A466</f>
        <v>ค</v>
      </c>
      <c r="B245" s="503" t="str">
        <f>+[8]ระบบการควบคุมฯ!B466</f>
        <v>แผนงานยุทธศาสตร์ สร้างความเสมอภาคทางการศึกษา</v>
      </c>
      <c r="C245" s="503"/>
      <c r="D245" s="505">
        <f>+D246+D247</f>
        <v>147080146</v>
      </c>
      <c r="E245" s="505">
        <f t="shared" ref="E245:H245" si="64">+E246+E247</f>
        <v>0</v>
      </c>
      <c r="F245" s="505">
        <f t="shared" si="64"/>
        <v>0</v>
      </c>
      <c r="G245" s="505">
        <f t="shared" si="64"/>
        <v>147049817</v>
      </c>
      <c r="H245" s="505">
        <f t="shared" si="64"/>
        <v>30329</v>
      </c>
      <c r="I245" s="507"/>
    </row>
    <row r="246" spans="1:9" ht="18.600000000000001" hidden="1" customHeight="1" x14ac:dyDescent="0.25">
      <c r="A246" s="131"/>
      <c r="B246" s="108" t="s">
        <v>239</v>
      </c>
      <c r="C246" s="108"/>
      <c r="D246" s="127">
        <f>+D326+D333</f>
        <v>54200</v>
      </c>
      <c r="E246" s="127">
        <f t="shared" ref="E246:H246" si="65">+E326+E333</f>
        <v>0</v>
      </c>
      <c r="F246" s="127">
        <f t="shared" si="65"/>
        <v>0</v>
      </c>
      <c r="G246" s="127">
        <f t="shared" si="65"/>
        <v>35200</v>
      </c>
      <c r="H246" s="127">
        <f t="shared" si="65"/>
        <v>19000</v>
      </c>
      <c r="I246" s="129"/>
    </row>
    <row r="247" spans="1:9" ht="37.200000000000003" hidden="1" customHeight="1" x14ac:dyDescent="0.25">
      <c r="A247" s="131"/>
      <c r="B247" s="108" t="s">
        <v>240</v>
      </c>
      <c r="C247" s="108"/>
      <c r="D247" s="127">
        <f>+D250</f>
        <v>147025946</v>
      </c>
      <c r="E247" s="127">
        <f t="shared" ref="E247:H247" si="66">+E250</f>
        <v>0</v>
      </c>
      <c r="F247" s="127">
        <f t="shared" si="66"/>
        <v>0</v>
      </c>
      <c r="G247" s="127">
        <f t="shared" si="66"/>
        <v>147014617</v>
      </c>
      <c r="H247" s="127">
        <f t="shared" si="66"/>
        <v>11329</v>
      </c>
      <c r="I247" s="129"/>
    </row>
    <row r="248" spans="1:9" ht="37.200000000000003" hidden="1" customHeight="1" x14ac:dyDescent="0.25">
      <c r="A248" s="379">
        <f>+[8]ระบบการควบคุมฯ!A470</f>
        <v>1</v>
      </c>
      <c r="B248" s="382" t="str">
        <f>+[8]ระบบการควบคุมฯ!B470</f>
        <v>โครงการสนับสนุนค่าใช้จ่ายในการจัดการศึกษาตั้งแต่ระดับอนุบาลจนจบการศึกษาขั้นพื้นฐาน</v>
      </c>
      <c r="C248" s="382" t="str">
        <f>+[8]ระบบการควบคุมฯ!C470</f>
        <v>20004 45002400</v>
      </c>
      <c r="D248" s="380">
        <f>+D249</f>
        <v>147025946</v>
      </c>
      <c r="E248" s="380">
        <f t="shared" ref="D248:I250" si="67">+E249</f>
        <v>0</v>
      </c>
      <c r="F248" s="380">
        <f t="shared" si="67"/>
        <v>0</v>
      </c>
      <c r="G248" s="380">
        <f t="shared" si="67"/>
        <v>147014617</v>
      </c>
      <c r="H248" s="380">
        <f t="shared" si="67"/>
        <v>11329</v>
      </c>
      <c r="I248" s="381"/>
    </row>
    <row r="249" spans="1:9" ht="55.8" hidden="1" customHeight="1" x14ac:dyDescent="0.25">
      <c r="A249" s="120">
        <f>+[8]ระบบการควบคุมฯ!A472</f>
        <v>1.1000000000000001</v>
      </c>
      <c r="B249" s="61" t="str">
        <f>+[8]ระบบการควบคุมฯ!B472</f>
        <v xml:space="preserve">กิจกรรมการสนับสนุนค่าใช้จ่ายในการจัดการศึกษาขั้นพื้นฐาน </v>
      </c>
      <c r="C249" s="134" t="str">
        <f>+[8]ระบบการควบคุมฯ!C472</f>
        <v>20004 69 51993 00000</v>
      </c>
      <c r="D249" s="121">
        <f t="shared" si="67"/>
        <v>147025946</v>
      </c>
      <c r="E249" s="121">
        <f t="shared" si="67"/>
        <v>0</v>
      </c>
      <c r="F249" s="121">
        <f t="shared" si="67"/>
        <v>0</v>
      </c>
      <c r="G249" s="121">
        <f t="shared" si="67"/>
        <v>147014617</v>
      </c>
      <c r="H249" s="121">
        <f t="shared" si="67"/>
        <v>11329</v>
      </c>
      <c r="I249" s="49"/>
    </row>
    <row r="250" spans="1:9" ht="148.80000000000001" hidden="1" customHeight="1" x14ac:dyDescent="0.25">
      <c r="A250" s="126"/>
      <c r="B250" s="108" t="str">
        <f>+[8]ระบบการควบคุมฯ!B473</f>
        <v xml:space="preserve"> งบเงินอุดหนุน 6911410</v>
      </c>
      <c r="C250" s="63" t="str">
        <f>+[8]ระบบการควบคุมฯ!C473</f>
        <v>20004 45002400</v>
      </c>
      <c r="D250" s="127">
        <f>+D251</f>
        <v>147025946</v>
      </c>
      <c r="E250" s="127">
        <f t="shared" si="67"/>
        <v>0</v>
      </c>
      <c r="F250" s="127">
        <f t="shared" si="67"/>
        <v>0</v>
      </c>
      <c r="G250" s="127">
        <f t="shared" si="67"/>
        <v>147014617</v>
      </c>
      <c r="H250" s="127">
        <f t="shared" si="67"/>
        <v>11329</v>
      </c>
      <c r="I250" s="48"/>
    </row>
    <row r="251" spans="1:9" ht="130.19999999999999" hidden="1" customHeight="1" x14ac:dyDescent="0.25">
      <c r="A251" s="135" t="str">
        <f>+[8]ระบบการควบคุมฯ!A474</f>
        <v>1.1.1</v>
      </c>
      <c r="B251" s="136" t="str">
        <f>+[8]ระบบการควบคุมฯ!B474</f>
        <v xml:space="preserve">เงินอุดหนุนทั่วไป รายการค่าใช้จ่ายในการจัดการศึกษาขั้นพื้นฐาน </v>
      </c>
      <c r="C251" s="137">
        <f>+[8]ระบบการควบคุมฯ!C474</f>
        <v>0</v>
      </c>
      <c r="D251" s="138">
        <f>+D252+D258+D269+D274+D292+D308+D315+D317+D322</f>
        <v>147025946</v>
      </c>
      <c r="E251" s="138">
        <f>+E252+E258+E269+E274+E292+E308+E315+E317+E322</f>
        <v>0</v>
      </c>
      <c r="F251" s="138">
        <f>+F252+F258+F269+F274+F292+F308+F315+F317+F322</f>
        <v>0</v>
      </c>
      <c r="G251" s="138">
        <f>+G252+G258+G269+G274+G292+G308+G315+G317+G322</f>
        <v>147014617</v>
      </c>
      <c r="H251" s="138">
        <f>+H252+H258+H269+H274+H292+H308+H315+H317+H322</f>
        <v>11329</v>
      </c>
      <c r="I251" s="139"/>
    </row>
    <row r="252" spans="1:9" ht="167.4" hidden="1" customHeight="1" x14ac:dyDescent="0.25">
      <c r="A252" s="140" t="str">
        <f>+[8]ระบบการควบคุมฯ!A475</f>
        <v>1.1.1.1</v>
      </c>
      <c r="B252" s="449" t="str">
        <f>+[8]ระบบการควบคุมฯ!B475</f>
        <v>เงินอุดหนุนทั่วไป รายการค่าใช้จ่ายในการจัดการศึกษาขั้นพื้นฐาน ภาคเรียนที่ 1/2567 70%  รหัสเจ้าของบัญชีย่อย 2000400000  จำนวน28,163,200‬.00 บาท</v>
      </c>
      <c r="C252" s="449" t="str">
        <f>+[8]ระบบการควบคุมฯ!C475</f>
        <v>ศธ 04002/ว1018 ลว.8/3/2024โอนครั้งที่ 209</v>
      </c>
      <c r="D252" s="450">
        <f>SUM(D253:D257)</f>
        <v>0</v>
      </c>
      <c r="E252" s="450">
        <f t="shared" ref="E252:I252" si="68">SUM(E253:E257)</f>
        <v>0</v>
      </c>
      <c r="F252" s="450">
        <f t="shared" si="68"/>
        <v>0</v>
      </c>
      <c r="G252" s="450">
        <f t="shared" si="68"/>
        <v>0</v>
      </c>
      <c r="H252" s="450">
        <f t="shared" si="68"/>
        <v>0</v>
      </c>
      <c r="I252" s="450">
        <f t="shared" si="68"/>
        <v>0</v>
      </c>
    </row>
    <row r="253" spans="1:9" ht="130.19999999999999" hidden="1" customHeight="1" x14ac:dyDescent="0.25">
      <c r="A253" s="123" t="str">
        <f>+[8]ระบบการควบคุมฯ!A477</f>
        <v>1)</v>
      </c>
      <c r="B253" s="56" t="str">
        <f>+[8]ระบบการควบคุมฯ!B477</f>
        <v>ค่าหนังสือเรียน รหัสบัญชีย่อย 0022001/10,931,200</v>
      </c>
      <c r="C253" s="56" t="str">
        <f>+[8]ระบบการควบคุมฯ!C477</f>
        <v>20004 42002270 4100040</v>
      </c>
      <c r="D253" s="124"/>
      <c r="E253" s="96"/>
      <c r="F253" s="125"/>
      <c r="G253" s="96"/>
      <c r="H253" s="125">
        <f>+D253-E253-F253-G253</f>
        <v>0</v>
      </c>
      <c r="I253" s="50" t="s">
        <v>14</v>
      </c>
    </row>
    <row r="254" spans="1:9" ht="74.400000000000006" hidden="1" customHeight="1" x14ac:dyDescent="0.25">
      <c r="A254" s="123" t="str">
        <f>+[8]ระบบการควบคุมฯ!A479</f>
        <v>2)</v>
      </c>
      <c r="B254" s="56" t="str">
        <f>+[8]ระบบการควบคุมฯ!B479</f>
        <v>ค่าอุปกรณ์การเรียน รหัสบัญชีย่อย 0022002/3,421,000</v>
      </c>
      <c r="C254" s="56" t="str">
        <f>+[8]ระบบการควบคุมฯ!C479</f>
        <v>20004 42002270 4100117</v>
      </c>
      <c r="D254" s="124"/>
      <c r="E254" s="96"/>
      <c r="F254" s="125"/>
      <c r="G254" s="96"/>
      <c r="H254" s="125">
        <f t="shared" ref="H254:H257" si="69">+D254-E254-F254-G254</f>
        <v>0</v>
      </c>
      <c r="I254" s="50" t="s">
        <v>14</v>
      </c>
    </row>
    <row r="255" spans="1:9" ht="74.400000000000006" hidden="1" customHeight="1" x14ac:dyDescent="0.25">
      <c r="A255" s="123" t="str">
        <f>+[8]ระบบการควบคุมฯ!A480</f>
        <v>3)</v>
      </c>
      <c r="B255" s="56" t="str">
        <f>+[8]ระบบการควบคุมฯ!B480</f>
        <v>ค่าเครื่องแบบนักเรียน รหัสบัญชีย่อย 0022003/6,461,500</v>
      </c>
      <c r="C255" s="56" t="str">
        <f>+[8]ระบบการควบคุมฯ!C480</f>
        <v>20004 42002270 4100194</v>
      </c>
      <c r="D255" s="124"/>
      <c r="E255" s="96"/>
      <c r="F255" s="125"/>
      <c r="G255" s="96"/>
      <c r="H255" s="125">
        <f t="shared" si="69"/>
        <v>0</v>
      </c>
      <c r="I255" s="50" t="s">
        <v>14</v>
      </c>
    </row>
    <row r="256" spans="1:9" ht="74.400000000000006" hidden="1" customHeight="1" x14ac:dyDescent="0.25">
      <c r="A256" s="123" t="str">
        <f>+[8]ระบบการควบคุมฯ!A482</f>
        <v>4)</v>
      </c>
      <c r="B256" s="56" t="str">
        <f>+[8]ระบบการควบคุมฯ!B482</f>
        <v>ค่ากิจกรรมพัฒนาคุณภาพผู้เรียน รหัสบัญชีย่อย 0022004/2,636,400</v>
      </c>
      <c r="C256" s="56" t="str">
        <f>+[8]ระบบการควบคุมฯ!C482</f>
        <v>20005 42002270 4100271</v>
      </c>
      <c r="D256" s="124"/>
      <c r="E256" s="96"/>
      <c r="F256" s="125"/>
      <c r="G256" s="96"/>
      <c r="H256" s="125">
        <f t="shared" si="69"/>
        <v>0</v>
      </c>
      <c r="I256" s="50" t="s">
        <v>14</v>
      </c>
    </row>
    <row r="257" spans="1:9" ht="37.200000000000003" hidden="1" customHeight="1" x14ac:dyDescent="0.25">
      <c r="A257" s="123" t="str">
        <f>+[8]ระบบการควบคุมฯ!A484</f>
        <v>5)</v>
      </c>
      <c r="B257" s="56" t="str">
        <f>+[8]ระบบการควบคุมฯ!B484</f>
        <v>ค่าจัดการเรียนการสอน รหัสบัญชีย่อย 0022005/4,713,100</v>
      </c>
      <c r="C257" s="56" t="str">
        <f>+[8]ระบบการควบคุมฯ!C484</f>
        <v>20006 42002270 4100348</v>
      </c>
      <c r="D257" s="124"/>
      <c r="E257" s="96"/>
      <c r="F257" s="125"/>
      <c r="G257" s="96"/>
      <c r="H257" s="125">
        <f t="shared" si="69"/>
        <v>0</v>
      </c>
      <c r="I257" s="50" t="s">
        <v>14</v>
      </c>
    </row>
    <row r="258" spans="1:9" ht="37.200000000000003" hidden="1" customHeight="1" x14ac:dyDescent="0.25">
      <c r="A258" s="118" t="str">
        <f>+[8]ระบบการควบคุมฯ!A486</f>
        <v>1.1.1.2</v>
      </c>
      <c r="B258" s="128" t="str">
        <f>+[8]ระบบการควบคุมฯ!B486</f>
        <v>เงินอุดหนุนทั่วไป รายการค่าใช้จ่ายในการจัดการศึกษาขั้นพื้นฐาน รหัสเจ้าของบัญชีย่อย 2000400000</v>
      </c>
      <c r="C258" s="155">
        <f>+[8]ระบบการควบคุมฯ!C486</f>
        <v>0</v>
      </c>
      <c r="D258" s="119">
        <f>SUM(D264:D268)</f>
        <v>135500892</v>
      </c>
      <c r="E258" s="119">
        <f t="shared" ref="E258:H258" si="70">SUM(E264:E268)</f>
        <v>0</v>
      </c>
      <c r="F258" s="119">
        <f t="shared" si="70"/>
        <v>0</v>
      </c>
      <c r="G258" s="119">
        <f t="shared" si="70"/>
        <v>135500892</v>
      </c>
      <c r="H258" s="119">
        <f t="shared" si="70"/>
        <v>0</v>
      </c>
      <c r="I258" s="119">
        <f t="shared" ref="I258" si="71">SUM(I264:I266)</f>
        <v>0</v>
      </c>
    </row>
    <row r="259" spans="1:9" ht="37.200000000000003" hidden="1" customHeight="1" x14ac:dyDescent="0.25">
      <c r="A259" s="118">
        <f>+[8]ระบบการควบคุมฯ!A487</f>
        <v>1</v>
      </c>
      <c r="B259" s="128" t="str">
        <f>+[8]ระบบการควบคุมฯ!B487</f>
        <v xml:space="preserve"> ภาคเรียนที่ 2/2568 70%  จำนวน 37,488,985.00  บาท</v>
      </c>
      <c r="C259" s="128" t="str">
        <f>+[8]ระบบการควบคุมฯ!C487</f>
        <v>ศธ 04002/ว47248 ลว.22/ต.ค./2025 โอนครั้งที่ 13</v>
      </c>
      <c r="D259" s="119"/>
      <c r="E259" s="119"/>
      <c r="F259" s="119"/>
      <c r="G259" s="119"/>
      <c r="H259" s="119"/>
      <c r="I259" s="119"/>
    </row>
    <row r="260" spans="1:9" ht="37.200000000000003" hidden="1" customHeight="1" x14ac:dyDescent="0.25">
      <c r="A260" s="118">
        <f>+[8]ระบบการควบคุมฯ!A488</f>
        <v>2</v>
      </c>
      <c r="B260" s="128" t="str">
        <f>+[8]ระบบการควบคุมฯ!B488</f>
        <v xml:space="preserve"> ค่าใช้จ่ายในการจัดการศึกษาขั้นพื้นฐาน  ภาคเรียนที่ 2/2568  (30%) จำนวน 3 รายการ จำนวนเงิน  15,170,440.00 บาท </v>
      </c>
      <c r="C260" s="128" t="str">
        <f>+[8]ระบบการควบคุมฯ!C488</f>
        <v>ศธ 04002/ว50952 ลว.22/ธ.ค./2025 โอนครั้งที่ 167</v>
      </c>
      <c r="D260" s="119"/>
      <c r="E260" s="119"/>
      <c r="F260" s="119"/>
      <c r="G260" s="119"/>
      <c r="H260" s="119"/>
      <c r="I260" s="119"/>
    </row>
    <row r="261" spans="1:9" ht="74.400000000000006" hidden="1" customHeight="1" x14ac:dyDescent="0.25">
      <c r="A261" s="118">
        <f>+[8]ระบบการควบคุมฯ!A489</f>
        <v>3</v>
      </c>
      <c r="B261" s="128" t="str">
        <f>+[8]ระบบการควบคุมฯ!B489</f>
        <v xml:space="preserve"> ภาคเรียนที่ 1/2569 70% จำนวน 51,718,283‬.00   บาท</v>
      </c>
      <c r="C261" s="128" t="str">
        <f>+[8]ระบบการควบคุมฯ!C489</f>
        <v>ศธ 04002/ว5805 ลว.7 เม.ย.69 โอนครั้งที่ 411</v>
      </c>
      <c r="D261" s="119"/>
      <c r="E261" s="119"/>
      <c r="F261" s="119"/>
      <c r="G261" s="119"/>
      <c r="H261" s="119"/>
      <c r="I261" s="119"/>
    </row>
    <row r="262" spans="1:9" ht="18.600000000000001" hidden="1" customHeight="1" x14ac:dyDescent="0.25">
      <c r="A262" s="118">
        <f>+[8]ระบบการควบคุมฯ!A488</f>
        <v>2</v>
      </c>
      <c r="B262" s="128" t="str">
        <f>+[8]ระบบการควบคุมฯ!B488</f>
        <v xml:space="preserve"> ค่าใช้จ่ายในการจัดการศึกษาขั้นพื้นฐาน  ภาคเรียนที่ 2/2568  (30%) จำนวน 3 รายการ จำนวนเงิน  15,170,440.00 บาท </v>
      </c>
      <c r="C262" s="128" t="str">
        <f>+[8]ระบบการควบคุมฯ!C488</f>
        <v>ศธ 04002/ว50952 ลว.22/ธ.ค./2025 โอนครั้งที่ 167</v>
      </c>
      <c r="D262" s="119"/>
      <c r="E262" s="119"/>
      <c r="F262" s="119"/>
      <c r="G262" s="119"/>
      <c r="H262" s="119"/>
      <c r="I262" s="119"/>
    </row>
    <row r="263" spans="1:9" ht="148.80000000000001" hidden="1" customHeight="1" x14ac:dyDescent="0.25">
      <c r="A263" s="118">
        <f>+[8]ระบบการควบคุมฯ!A490</f>
        <v>4</v>
      </c>
      <c r="B263" s="128" t="str">
        <f>+[8]ระบบการควบคุมฯ!B490</f>
        <v xml:space="preserve"> ค่าใช้จ่ายในการจัดการศึกษาขั้นพื้นฐาน จำนวน 5 รายการ ภาคเรียนที่ 1/2569 30%  จำนวน 31,224,065.00  บาท (ค่าหนังสือเรียน 5,436,505 ค่าอุปกรณ์การเรียน 1,688,525 ค่าเครื่องแบบนักเรียน  3,179,875 ค่ากิจกรรมพัฒนาคุณภาพผู้เรียน 2,810,820  ค่าจัดการเรียนการสอน 18,108,340)</v>
      </c>
      <c r="C263" s="128" t="str">
        <f>+[8]ระบบการควบคุมฯ!C490</f>
        <v>ศธ 04002/ว11755 ลว.13 ก.ค. 2026 โอนครั้งที่ 704</v>
      </c>
      <c r="D263" s="119"/>
      <c r="E263" s="119"/>
      <c r="F263" s="119"/>
      <c r="G263" s="119"/>
      <c r="H263" s="119"/>
      <c r="I263" s="119"/>
    </row>
    <row r="264" spans="1:9" ht="37.200000000000003" hidden="1" customHeight="1" x14ac:dyDescent="0.25">
      <c r="A264" s="346" t="str">
        <f>+[8]ระบบการควบคุมฯ!A491</f>
        <v>1)</v>
      </c>
      <c r="B264" s="56" t="str">
        <f>+[8]ระบบการควบคุมฯ!B491</f>
        <v>ค่าจัดการเรียนการสอน รหัสบัญชีย่อย 0024315(ครั้งที่ 13   26,075,110) (ครั้งที่ 167  10,547,330) (ครั้งที่ 411  จำนวน 18,414,800)(ครั้งที่ 704 18,108,340)</v>
      </c>
      <c r="C264" s="56" t="str">
        <f>+[8]ระบบการควบคุมฯ!C491</f>
        <v>20006 45002400 4100005</v>
      </c>
      <c r="D264" s="124">
        <f>+[8]ระบบการควบคุมฯ!F491</f>
        <v>73145580</v>
      </c>
      <c r="E264" s="125">
        <f>+[8]ระบบการควบคุมฯ!G491+[8]ระบบการควบคุมฯ!H491</f>
        <v>0</v>
      </c>
      <c r="F264" s="125">
        <f>+[8]ระบบการควบคุมฯ!I491+[8]ระบบการควบคุมฯ!J491</f>
        <v>0</v>
      </c>
      <c r="G264" s="125">
        <f>+[8]ระบบการควบคุมฯ!K491+[8]ระบบการควบคุมฯ!L491</f>
        <v>73145580</v>
      </c>
      <c r="H264" s="125">
        <f>+D264-E264-F264-G264</f>
        <v>0</v>
      </c>
      <c r="I264" s="50" t="s">
        <v>14</v>
      </c>
    </row>
    <row r="265" spans="1:9" ht="18.600000000000001" hidden="1" customHeight="1" x14ac:dyDescent="0.25">
      <c r="A265" s="346" t="str">
        <f>+[8]ระบบการควบคุมฯ!A492</f>
        <v>2)</v>
      </c>
      <c r="B265" s="56" t="str">
        <f>+[8]ระบบการควบคุมฯ!B492</f>
        <v>ค่าอุปกรณ์การเรียน รหัสบัญชีย่อย 0024084 (ครั้งที่ 13 4,262,515) (ครั้งที่ 167 1,727,900) (ครั้งที่ 411  จำนวน 4,279,935)(ครั้งที่ 704 1,688,525)</v>
      </c>
      <c r="C265" s="56" t="str">
        <f>+[8]ระบบการควบคุมฯ!C492</f>
        <v>20004 45002400 4100002</v>
      </c>
      <c r="D265" s="124">
        <f>+[8]ระบบการควบคุมฯ!F492</f>
        <v>11905090</v>
      </c>
      <c r="E265" s="125">
        <f>+[8]ระบบการควบคุมฯ!G492+[8]ระบบการควบคุมฯ!H492</f>
        <v>0</v>
      </c>
      <c r="F265" s="125">
        <f>+[8]ระบบการควบคุมฯ!I492+[8]ระบบการควบคุมฯ!J492</f>
        <v>0</v>
      </c>
      <c r="G265" s="125">
        <f>+[8]ระบบการควบคุมฯ!K492+[8]ระบบการควบคุมฯ!L492</f>
        <v>11905090</v>
      </c>
      <c r="H265" s="125">
        <f>+D265-E265-F265-G265</f>
        <v>0</v>
      </c>
      <c r="I265" s="50" t="s">
        <v>14</v>
      </c>
    </row>
    <row r="266" spans="1:9" ht="148.80000000000001" hidden="1" customHeight="1" x14ac:dyDescent="0.25">
      <c r="A266" s="346" t="str">
        <f>+[8]ระบบการควบคุมฯ!A494</f>
        <v>3)</v>
      </c>
      <c r="B266" s="56" t="str">
        <f>+[8]ระบบการควบคุมฯ!B494</f>
        <v>ค่ากิจกรรมพัฒนาคุณภาพผู้เรียน รหัสบัญชีย่อย 0024238  (ครั้งที่ 13  7,151,360) (ครั้งที่ 167  2,895,210) (ครั้งที่ 411 จำนวน 7,208,390)(ครั้ที่ 711  2,810,820 บาท</v>
      </c>
      <c r="C266" s="56" t="str">
        <f>+[8]ระบบการควบคุมฯ!C494</f>
        <v>20005 45002400 4100004</v>
      </c>
      <c r="D266" s="124">
        <f>+[8]ระบบการควบคุมฯ!F494</f>
        <v>20065780</v>
      </c>
      <c r="E266" s="125">
        <f>+[8]ระบบการควบคุมฯ!G494+[8]ระบบการควบคุมฯ!H494</f>
        <v>0</v>
      </c>
      <c r="F266" s="125">
        <f>+[8]ระบบการควบคุมฯ!I494+[8]ระบบการควบคุมฯ!J494</f>
        <v>0</v>
      </c>
      <c r="G266" s="125">
        <f>+[8]ระบบการควบคุมฯ!K494+[8]ระบบการควบคุมฯ!L494</f>
        <v>20065780</v>
      </c>
      <c r="H266" s="125">
        <f>+D266-E266-F266-G266</f>
        <v>0</v>
      </c>
      <c r="I266" s="50" t="s">
        <v>14</v>
      </c>
    </row>
    <row r="267" spans="1:9" ht="148.80000000000001" hidden="1" customHeight="1" x14ac:dyDescent="0.25">
      <c r="A267" s="346" t="str">
        <f>+[8]ระบบการควบคุมฯ!A495</f>
        <v>4)</v>
      </c>
      <c r="B267" s="56" t="str">
        <f>+[8]ระบบการควบคุมฯ!B495</f>
        <v>ค่าหนังสือเรียน รหัสบัญชีย่อย  0024162  (13,742,133 ครั้งที่ 411)  (ครั้งที่ 704  5,436,505.00 บาท)</v>
      </c>
      <c r="C267" s="56" t="str">
        <f>+[8]ระบบการควบคุมฯ!C495</f>
        <v>20006 45002400 4100001</v>
      </c>
      <c r="D267" s="124">
        <f>+[8]ระบบการควบคุมฯ!F495</f>
        <v>19162242</v>
      </c>
      <c r="E267" s="125">
        <f>+[8]ระบบการควบคุมฯ!G495+[8]ระบบการควบคุมฯ!H495</f>
        <v>0</v>
      </c>
      <c r="F267" s="125">
        <f>+[8]ระบบการควบคุมฯ!I495+[8]ระบบการควบคุมฯ!J495</f>
        <v>0</v>
      </c>
      <c r="G267" s="125">
        <f>+[8]ระบบการควบคุมฯ!K495+[8]ระบบการควบคุมฯ!L495</f>
        <v>19162242</v>
      </c>
      <c r="H267" s="125">
        <f>+D267-E267-F267-G267</f>
        <v>0</v>
      </c>
      <c r="I267" s="50" t="s">
        <v>14</v>
      </c>
    </row>
    <row r="268" spans="1:9" ht="93" hidden="1" customHeight="1" x14ac:dyDescent="0.25">
      <c r="A268" s="346" t="str">
        <f>+[8]ระบบการควบคุมฯ!A497</f>
        <v>5)</v>
      </c>
      <c r="B268" s="56" t="str">
        <f>+[8]ระบบการควบคุมฯ!B497</f>
        <v>ค่าเครื่องแบบนักเรียน   รหัสบัญชีย่อย 0024162    (8,073,025 ครั้งที่ 411) ( ครั้งที่ 3,179,875)</v>
      </c>
      <c r="C268" s="56" t="str">
        <f>+[8]ระบบการควบคุมฯ!C497</f>
        <v>20007 45002400 4100003</v>
      </c>
      <c r="D268" s="124">
        <f>+[8]ระบบการควบคุมฯ!F497</f>
        <v>11222200</v>
      </c>
      <c r="E268" s="125">
        <f>+[8]ระบบการควบคุมฯ!G497+[8]ระบบการควบคุมฯ!H497</f>
        <v>0</v>
      </c>
      <c r="F268" s="125">
        <f>+[8]ระบบการควบคุมฯ!I497+[8]ระบบการควบคุมฯ!J497</f>
        <v>0</v>
      </c>
      <c r="G268" s="125">
        <f>+[8]ระบบการควบคุมฯ!K497+[8]ระบบการควบคุมฯ!L497</f>
        <v>11222200</v>
      </c>
      <c r="H268" s="125">
        <f>+D268-E268-F268-G268</f>
        <v>0</v>
      </c>
      <c r="I268" s="50" t="s">
        <v>14</v>
      </c>
    </row>
    <row r="269" spans="1:9" ht="93" hidden="1" customHeight="1" x14ac:dyDescent="0.25">
      <c r="A269" s="140" t="str">
        <f>+[8]ระบบการควบคุมฯ!A535</f>
        <v>1.1.2</v>
      </c>
      <c r="B269" s="449" t="str">
        <f>+[8]ระบบการควบคุมฯ!B535</f>
        <v>เงินอุดหนุนทั่วไป รายการค่าใช้จ่ายในการจัดการศึกษาขั้นพื้นฐาน สำหรับการจัดการศึกษาโดยครอบครัวและสถานประกอบการ   รหัสเจ้าของบัญชีย่อย 2000400000</v>
      </c>
      <c r="C269" s="449" t="str">
        <f>+[8]ระบบการควบคุมฯ!C499</f>
        <v xml:space="preserve">ศธ 04002/ว5681 ลว.20/12/2023 โอนครั้งที่ 99 จำนวน13,680,740‬.00บาท </v>
      </c>
      <c r="D269" s="450">
        <f t="shared" ref="D269:I269" si="72">SUM(D270:D273)</f>
        <v>0</v>
      </c>
      <c r="E269" s="450">
        <f t="shared" si="72"/>
        <v>0</v>
      </c>
      <c r="F269" s="450">
        <f t="shared" si="72"/>
        <v>0</v>
      </c>
      <c r="G269" s="450">
        <f t="shared" si="72"/>
        <v>0</v>
      </c>
      <c r="H269" s="450">
        <f t="shared" si="72"/>
        <v>0</v>
      </c>
      <c r="I269" s="450">
        <f t="shared" si="72"/>
        <v>0</v>
      </c>
    </row>
    <row r="270" spans="1:9" ht="93" hidden="1" customHeight="1" x14ac:dyDescent="0.25">
      <c r="A270" s="123" t="str">
        <f>+[8]ระบบการควบคุมฯ!A500</f>
        <v>1)</v>
      </c>
      <c r="B270" s="56" t="str">
        <f>+[8]ระบบการควบคุมฯ!B500</f>
        <v>ค่าอุปกรณ์การเรียน รหัสบัญชีย่อย 0022002/1745120</v>
      </c>
      <c r="C270" s="56" t="str">
        <f>+[8]ระบบการควบคุมฯ!C500</f>
        <v>20004 42002270 4100117</v>
      </c>
      <c r="D270" s="124"/>
      <c r="E270" s="125"/>
      <c r="F270" s="125"/>
      <c r="G270" s="125"/>
      <c r="H270" s="125">
        <f>+D270-E270-F270-G270</f>
        <v>0</v>
      </c>
      <c r="I270" s="50" t="s">
        <v>14</v>
      </c>
    </row>
    <row r="271" spans="1:9" ht="55.8" hidden="1" customHeight="1" x14ac:dyDescent="0.25">
      <c r="A271" s="123"/>
      <c r="B271" s="56">
        <f>+[8]ระบบการควบคุมฯ!B502</f>
        <v>0</v>
      </c>
      <c r="C271" s="56"/>
      <c r="D271" s="124"/>
      <c r="E271" s="125"/>
      <c r="F271" s="125"/>
      <c r="G271" s="125"/>
      <c r="H271" s="125"/>
      <c r="I271" s="50"/>
    </row>
    <row r="272" spans="1:9" ht="55.8" hidden="1" customHeight="1" x14ac:dyDescent="0.25">
      <c r="A272" s="123" t="str">
        <f>+[8]ระบบการควบคุมฯ!A503</f>
        <v>2)</v>
      </c>
      <c r="B272" s="56" t="str">
        <f>+[8]ระบบการควบคุมฯ!B503</f>
        <v>ค่ากิจกรรมพัฒนาคุณภาพผู้เรียน รหัสบัญชีย่อย 0022004/2379548</v>
      </c>
      <c r="C272" s="56" t="str">
        <f>+[8]ระบบการควบคุมฯ!C503</f>
        <v>20005 42002270 4100271</v>
      </c>
      <c r="D272" s="124">
        <f>+[8]ระบบการควบคุมฯ!F503</f>
        <v>0</v>
      </c>
      <c r="E272" s="125">
        <f>+[8]ระบบการควบคุมฯ!G503+[8]ระบบการควบคุมฯ!H503</f>
        <v>0</v>
      </c>
      <c r="F272" s="125">
        <f>+[8]ระบบการควบคุมฯ!I503+[8]ระบบการควบคุมฯ!J503</f>
        <v>0</v>
      </c>
      <c r="G272" s="125">
        <f>+[8]ระบบการควบคุมฯ!K503+[8]ระบบการควบคุมฯ!L503</f>
        <v>0</v>
      </c>
      <c r="H272" s="125">
        <f>+D272-E272-F272-G272</f>
        <v>0</v>
      </c>
      <c r="I272" s="50" t="s">
        <v>14</v>
      </c>
    </row>
    <row r="273" spans="1:9" ht="55.8" hidden="1" customHeight="1" x14ac:dyDescent="0.25">
      <c r="A273" s="123" t="str">
        <f>+[8]ระบบการควบคุมฯ!A504</f>
        <v>3)</v>
      </c>
      <c r="B273" s="56" t="str">
        <f>+[8]ระบบการควบคุมฯ!B504</f>
        <v>ค่าจัดการเรียนการสอน รหัสบัญชีย่อย 0022005/9556072</v>
      </c>
      <c r="C273" s="56" t="str">
        <f>+[8]ระบบการควบคุมฯ!C504</f>
        <v>20006 42002270 4100348</v>
      </c>
      <c r="D273" s="124">
        <f>+[8]ระบบการควบคุมฯ!F504</f>
        <v>0</v>
      </c>
      <c r="E273" s="125">
        <f>+[8]ระบบการควบคุมฯ!G504+[8]ระบบการควบคุมฯ!H504</f>
        <v>0</v>
      </c>
      <c r="F273" s="125">
        <f>+[8]ระบบการควบคุมฯ!I504+[8]ระบบการควบคุมฯ!J504</f>
        <v>0</v>
      </c>
      <c r="G273" s="125">
        <f>+[8]ระบบการควบคุมฯ!K504+[8]ระบบการควบคุมฯ!L504</f>
        <v>0</v>
      </c>
      <c r="H273" s="125">
        <f>+D273-E273-F273-G273</f>
        <v>0</v>
      </c>
      <c r="I273" s="50" t="s">
        <v>14</v>
      </c>
    </row>
    <row r="274" spans="1:9" ht="37.200000000000003" hidden="1" customHeight="1" x14ac:dyDescent="0.25">
      <c r="A274" s="140" t="str">
        <f>+[8]ระบบการควบคุมฯ!A505</f>
        <v>1.1.1.4</v>
      </c>
      <c r="B274" s="449" t="str">
        <f>+[8]ระบบการควบคุมฯ!B505</f>
        <v xml:space="preserve">เงินอุดหนุนทั่วไป รายการค่าใช้จ่ายในการจัดการศึกษาขั้นพื้นฐาน   รหัสเจ้าของบัญชีย่อย 2000400000     </v>
      </c>
      <c r="C274" s="451">
        <f>+[8]ระบบการควบคุมฯ!C505</f>
        <v>0</v>
      </c>
      <c r="D274" s="450">
        <f>SUM(D277:D289)</f>
        <v>0</v>
      </c>
      <c r="E274" s="450">
        <f>SUM(E277:E289)</f>
        <v>0</v>
      </c>
      <c r="F274" s="450">
        <f>SUM(F277:F289)</f>
        <v>0</v>
      </c>
      <c r="G274" s="450">
        <f>SUM(G277:G289)</f>
        <v>0</v>
      </c>
      <c r="H274" s="450">
        <f>SUM(H277:H289)</f>
        <v>0</v>
      </c>
      <c r="I274" s="141" t="s">
        <v>14</v>
      </c>
    </row>
    <row r="275" spans="1:9" ht="18.600000000000001" hidden="1" customHeight="1" x14ac:dyDescent="0.25">
      <c r="A275" s="404">
        <f>+[8]ระบบการควบคุมฯ!A506</f>
        <v>0</v>
      </c>
      <c r="B275" s="449" t="str">
        <f>+[8]ระบบการควบคุมฯ!B506</f>
        <v>เงินอุดหนุนทั่วไป รายการค่าใช้จ่ายในการจัดการศึกษาขั้นพื้นฐาน ภาคเรียนที่ 1/2568  รหัสเจ้าของบัญชีย่อย 2000400000     จำนวน 5,382,707.00  บาท</v>
      </c>
      <c r="C275" s="449"/>
      <c r="D275" s="450"/>
      <c r="E275" s="450"/>
      <c r="F275" s="450"/>
      <c r="G275" s="450"/>
      <c r="H275" s="450"/>
      <c r="I275" s="141" t="s">
        <v>14</v>
      </c>
    </row>
    <row r="276" spans="1:9" ht="204.6" hidden="1" customHeight="1" x14ac:dyDescent="0.25">
      <c r="A276" s="451">
        <f>+[8]ระบบการควบคุมฯ!A507</f>
        <v>0</v>
      </c>
      <c r="B276" s="449" t="str">
        <f>+[8]ระบบการควบคุมฯ!B507</f>
        <v>เงินอุดหนุนทั่วไป รายการค่าใช้จ่ายในการจัดการศึกษาขั้นพื้นฐาน ภาคเรียนที่ 1/2568 30%  รหัสเจ้าของบัญชีย่อย 2000400000     จำนวน 23,354,968‬.00   บาท</v>
      </c>
      <c r="C276" s="449"/>
      <c r="D276" s="450"/>
      <c r="E276" s="450"/>
      <c r="F276" s="450"/>
      <c r="G276" s="450"/>
      <c r="H276" s="450"/>
      <c r="I276" s="141" t="s">
        <v>14</v>
      </c>
    </row>
    <row r="277" spans="1:9" ht="74.400000000000006" hidden="1" customHeight="1" x14ac:dyDescent="0.25">
      <c r="A277" s="385" t="str">
        <f>+[8]ระบบการควบคุมฯ!A508</f>
        <v>1)</v>
      </c>
      <c r="B277" s="386" t="str">
        <f>+[8]ระบบการควบคุมฯ!B508</f>
        <v xml:space="preserve">ค่าหนังสือเรียน  รหัสกิจกรรมย่อย 0024007 </v>
      </c>
      <c r="C277" s="386" t="str">
        <f>+[8]ระบบการควบคุมฯ!C508</f>
        <v>20004450024004100037</v>
      </c>
      <c r="D277" s="452">
        <f>+[8]ระบบการควบคุมฯ!D508</f>
        <v>0</v>
      </c>
      <c r="E277" s="405">
        <f>+[8]ระบบการควบคุมฯ!G508+[8]ระบบการควบคุมฯ!H508</f>
        <v>0</v>
      </c>
      <c r="F277" s="405">
        <f>+[8]ระบบการควบคุมฯ!I508+[8]ระบบการควบคุมฯ!J508</f>
        <v>0</v>
      </c>
      <c r="G277" s="405">
        <f>+[8]ระบบการควบคุมฯ!K508+[8]ระบบการควบคุมฯ!L508</f>
        <v>0</v>
      </c>
      <c r="H277" s="405">
        <f>+D277-E277-F277-G277</f>
        <v>0</v>
      </c>
      <c r="I277" s="406" t="s">
        <v>14</v>
      </c>
    </row>
    <row r="278" spans="1:9" ht="74.400000000000006" hidden="1" customHeight="1" x14ac:dyDescent="0.25">
      <c r="A278" s="123" t="str">
        <f>+[8]ระบบการควบคุมฯ!A509</f>
        <v>1.1)</v>
      </c>
      <c r="B278" s="56" t="str">
        <f>+[8]ระบบการควบคุมฯ!B509</f>
        <v>ค่าหนังสือเรียน 993,703 รหัสกิจกรรมย่อย 0024007 1/2568 70%</v>
      </c>
      <c r="C278" s="56" t="str">
        <f>+[8]ระบบการควบคุมฯ!C509</f>
        <v xml:space="preserve">ศธ 04002/ว2992 ลว.2 กค 68 โอนครั้งที่ 647 </v>
      </c>
      <c r="D278" s="124"/>
      <c r="E278" s="125"/>
      <c r="F278" s="125"/>
      <c r="G278" s="125"/>
      <c r="H278" s="125"/>
      <c r="I278" s="50"/>
    </row>
    <row r="279" spans="1:9" ht="55.8" hidden="1" customHeight="1" x14ac:dyDescent="0.25">
      <c r="A279" s="123" t="str">
        <f>+[8]ระบบการควบคุมฯ!A510</f>
        <v>1.2)</v>
      </c>
      <c r="B279" s="56" t="str">
        <f>+[8]ระบบการควบคุมฯ!B510</f>
        <v>ค่าหนังสือเรียน 5,592,137.00  รหัสกิจกรรมย่อย 0024007 1/2568 30%</v>
      </c>
      <c r="C279" s="56" t="str">
        <f>+[8]ระบบการควบคุมฯ!C510</f>
        <v>ศธ 04002/ว40516 ลว.16 กค 68 โอนครั้งที่ 695</v>
      </c>
      <c r="D279" s="124"/>
      <c r="E279" s="125"/>
      <c r="F279" s="125"/>
      <c r="G279" s="125"/>
      <c r="H279" s="125"/>
      <c r="I279" s="50"/>
    </row>
    <row r="280" spans="1:9" ht="74.400000000000006" hidden="1" customHeight="1" x14ac:dyDescent="0.25">
      <c r="A280" s="385" t="str">
        <f>+[8]ระบบการควบคุมฯ!A511</f>
        <v>2)</v>
      </c>
      <c r="B280" s="386" t="str">
        <f>+[8]ระบบการควบคุมฯ!B511</f>
        <v>ค่าอุปกรณ์การเรียนรหัสบัญชีย่อย 0024084</v>
      </c>
      <c r="C280" s="386" t="str">
        <f>+[8]ระบบการควบคุมฯ!C511</f>
        <v>20004450024004100114</v>
      </c>
      <c r="D280" s="452">
        <f>+[8]ระบบการควบคุมฯ!D511</f>
        <v>0</v>
      </c>
      <c r="E280" s="405">
        <f>+[8]ระบบการควบคุมฯ!G511+[8]ระบบการควบคุมฯ!H511</f>
        <v>0</v>
      </c>
      <c r="F280" s="405">
        <f>+[8]ระบบการควบคุมฯ!I511+[8]ระบบการควบคุมฯ!J511</f>
        <v>0</v>
      </c>
      <c r="G280" s="405">
        <f>+[8]ระบบการควบคุมฯ!K511+[8]ระบบการควบคุมฯ!L511</f>
        <v>0</v>
      </c>
      <c r="H280" s="405">
        <f>+D280-E280-F280-G280</f>
        <v>0</v>
      </c>
      <c r="I280" s="406" t="s">
        <v>14</v>
      </c>
    </row>
    <row r="281" spans="1:9" ht="93" hidden="1" customHeight="1" x14ac:dyDescent="0.25">
      <c r="A281" s="123" t="str">
        <f>+[8]ระบบการควบคุมฯ!A512</f>
        <v>2.1)</v>
      </c>
      <c r="B281" s="38" t="str">
        <f>+[8]ระบบการควบคุมฯ!B512</f>
        <v>ค่าอุปกรณ์การเรียน 136,000บาท 1/2568 70%</v>
      </c>
      <c r="C281" s="38" t="str">
        <f>+[8]ระบบการควบคุมฯ!C512</f>
        <v xml:space="preserve">ศธ 04002/ว2992 ลว.2 กค 68 โอนครั้งที่ 647 </v>
      </c>
      <c r="D281" s="124"/>
      <c r="E281" s="125"/>
      <c r="F281" s="125"/>
      <c r="G281" s="125"/>
      <c r="H281" s="125"/>
      <c r="I281" s="213"/>
    </row>
    <row r="282" spans="1:9" ht="37.200000000000003" hidden="1" customHeight="1" x14ac:dyDescent="0.25">
      <c r="A282" s="123" t="str">
        <f>+[8]ระบบการควบคุมฯ!A513</f>
        <v>2.2)</v>
      </c>
      <c r="B282" s="38" t="str">
        <f>+[8]ระบบการควบคุมฯ!B513</f>
        <v>ค่าอุปกรณ์การเรียน 1,741,585.00 บาท 1/2568 30%</v>
      </c>
      <c r="C282" s="38" t="str">
        <f>+[8]ระบบการควบคุมฯ!C513</f>
        <v>ศธ 04002/ว40516 ลว.16 กค 68 โอนครั้งที่ 695</v>
      </c>
      <c r="D282" s="124"/>
      <c r="E282" s="125"/>
      <c r="F282" s="125"/>
      <c r="G282" s="125"/>
      <c r="H282" s="125"/>
      <c r="I282" s="213"/>
    </row>
    <row r="283" spans="1:9" ht="18.600000000000001" hidden="1" customHeight="1" x14ac:dyDescent="0.25">
      <c r="A283" s="407" t="str">
        <f>+[8]ระบบการควบคุมฯ!A514</f>
        <v>3)</v>
      </c>
      <c r="B283" s="453" t="str">
        <f>+[8]ระบบการควบคุมฯ!B514</f>
        <v>ค่าเครื่องแบบนักเรียน รหัสบัญชีย่อย 0024162</v>
      </c>
      <c r="C283" s="453" t="str">
        <f>+[8]ระบบการควบคุมฯ!C514</f>
        <v>20004450024004100191</v>
      </c>
      <c r="D283" s="452">
        <f>+[8]ระบบการควบคุมฯ!D514</f>
        <v>0</v>
      </c>
      <c r="E283" s="405">
        <f>+[8]ระบบการควบคุมฯ!G514+[8]ระบบการควบคุมฯ!H514</f>
        <v>0</v>
      </c>
      <c r="F283" s="405">
        <f>+[8]ระบบการควบคุมฯ!I514+[8]ระบบการควบคุมฯ!J514</f>
        <v>0</v>
      </c>
      <c r="G283" s="405">
        <f>+[8]ระบบการควบคุมฯ!K514+[8]ระบบการควบคุมฯ!L514</f>
        <v>0</v>
      </c>
      <c r="H283" s="405">
        <f>+D283-E283-F283-G283</f>
        <v>0</v>
      </c>
      <c r="I283" s="408" t="s">
        <v>14</v>
      </c>
    </row>
    <row r="284" spans="1:9" ht="37.200000000000003" hidden="1" x14ac:dyDescent="0.25">
      <c r="A284" s="123" t="str">
        <f>+[8]ระบบการควบคุมฯ!A515</f>
        <v>3.1)</v>
      </c>
      <c r="B284" s="38" t="str">
        <f>+[8]ระบบการควบคุมฯ!B515</f>
        <v>ค่าเครื่องแบบนักเรียน รหัสบัญชีย่อย 0024162/477,100 1/2568 70%</v>
      </c>
      <c r="C284" s="38" t="str">
        <f>+[8]ระบบการควบคุมฯ!C515</f>
        <v xml:space="preserve">ศธ 04002/ว2992 ลว.2 กค 68 โอนครั้งที่ 647 </v>
      </c>
      <c r="D284" s="124"/>
      <c r="E284" s="125"/>
      <c r="F284" s="125"/>
      <c r="G284" s="125"/>
      <c r="H284" s="125"/>
      <c r="I284" s="213"/>
    </row>
    <row r="285" spans="1:9" ht="37.200000000000003" hidden="1" x14ac:dyDescent="0.25">
      <c r="A285" s="123" t="str">
        <f>+[8]ระบบการควบคุมฯ!A516</f>
        <v>3.2)</v>
      </c>
      <c r="B285" s="38" t="str">
        <f>+[8]ระบบการควบคุมฯ!B516</f>
        <v>ค่าเครื่องแบบนักเรียน รหัสบัญชีย่อย 0024162/3,283,175.00  1/2568 30%</v>
      </c>
      <c r="C285" s="38" t="str">
        <f>+[8]ระบบการควบคุมฯ!C516</f>
        <v>ศธ 04002/ว40516 ลว.16 กค 68 โอนครั้งที่ 695</v>
      </c>
      <c r="D285" s="124"/>
      <c r="E285" s="125"/>
      <c r="F285" s="125"/>
      <c r="G285" s="125"/>
      <c r="H285" s="125"/>
      <c r="I285" s="213"/>
    </row>
    <row r="286" spans="1:9" ht="18.600000000000001" hidden="1" customHeight="1" x14ac:dyDescent="0.25">
      <c r="A286" s="407" t="str">
        <f>+[8]ระบบการควบคุมฯ!A518</f>
        <v>4)</v>
      </c>
      <c r="B286" s="453" t="str">
        <f>+[8]ระบบการควบคุมฯ!B518</f>
        <v>ค่ากิจกรรมพัฒนาคุณภาพผู้เรียน รหัสบัญชีย่อย 0024238</v>
      </c>
      <c r="C286" s="453" t="str">
        <f>+[8]ระบบการควบคุมฯ!C518</f>
        <v>20004450024004100268</v>
      </c>
      <c r="D286" s="452">
        <f>+[8]ระบบการควบคุมฯ!D518</f>
        <v>0</v>
      </c>
      <c r="E286" s="405">
        <f>+[8]ระบบการควบคุมฯ!G518+[8]ระบบการควบคุมฯ!H518</f>
        <v>0</v>
      </c>
      <c r="F286" s="405">
        <f>+[8]ระบบการควบคุมฯ!I518+[8]ระบบการควบคุมฯ!J518</f>
        <v>0</v>
      </c>
      <c r="G286" s="405">
        <f>+[8]ระบบการควบคุมฯ!K518+[8]ระบบการควบคุมฯ!L518</f>
        <v>0</v>
      </c>
      <c r="H286" s="405">
        <f>+D286-E286-F286-G286</f>
        <v>0</v>
      </c>
      <c r="I286" s="408" t="s">
        <v>14</v>
      </c>
    </row>
    <row r="287" spans="1:9" ht="18.600000000000001" hidden="1" customHeight="1" x14ac:dyDescent="0.25">
      <c r="A287" s="123" t="str">
        <f>+[8]ระบบการควบคุมฯ!A519</f>
        <v>4.1)</v>
      </c>
      <c r="B287" s="38" t="str">
        <f>+[8]ระบบการควบคุมฯ!B519</f>
        <v>ค่ากิจกรรมพัฒนาคุณภาพผู้เรียน รหัสบัญชีย่อย 0024238/274,882 1/2568 70%</v>
      </c>
      <c r="C287" s="38" t="str">
        <f>+[8]ระบบการควบคุมฯ!C519</f>
        <v xml:space="preserve">ศธ 04002/ว2992 ลว.2 กค 68 โอนครั้งที่ 647 </v>
      </c>
      <c r="D287" s="124"/>
      <c r="E287" s="125"/>
      <c r="F287" s="125"/>
      <c r="G287" s="125"/>
      <c r="H287" s="125"/>
      <c r="I287" s="213"/>
    </row>
    <row r="288" spans="1:9" ht="93" hidden="1" customHeight="1" x14ac:dyDescent="0.25">
      <c r="A288" s="123" t="str">
        <f>+[8]ระบบการควบคุมฯ!A520</f>
        <v>4.2)</v>
      </c>
      <c r="B288" s="38" t="str">
        <f>+[8]ระบบการควบคุมฯ!B520</f>
        <v>ค่ากิจกรรมพัฒนาคุณภาพผู้เรียน รหัสบัญชีย่อย 0024238/2,511,517.00  1/2568 30%</v>
      </c>
      <c r="C288" s="38" t="str">
        <f>+[8]ระบบการควบคุมฯ!C520</f>
        <v>ศธ 04002/ว40516 ลว.16 กค 68 โอนครั้งที่ 695</v>
      </c>
      <c r="D288" s="124"/>
      <c r="E288" s="125"/>
      <c r="F288" s="125"/>
      <c r="G288" s="125"/>
      <c r="H288" s="125"/>
      <c r="I288" s="213"/>
    </row>
    <row r="289" spans="1:9" ht="37.200000000000003" hidden="1" customHeight="1" x14ac:dyDescent="0.25">
      <c r="A289" s="407" t="str">
        <f>+[8]ระบบการควบคุมฯ!A521</f>
        <v>5)</v>
      </c>
      <c r="B289" s="453" t="str">
        <f>+[8]ระบบการควบคุมฯ!B521</f>
        <v>ค่าจัดการเรียนการสอน รหัสบัญชีย่อย 0024315</v>
      </c>
      <c r="C289" s="453" t="str">
        <f>+[8]ระบบการควบคุมฯ!C521</f>
        <v>20004450024004100345</v>
      </c>
      <c r="D289" s="452">
        <f>+[8]ระบบการควบคุมฯ!D521</f>
        <v>0</v>
      </c>
      <c r="E289" s="405">
        <f>+[8]ระบบการควบคุมฯ!G521+[8]ระบบการควบคุมฯ!H521</f>
        <v>0</v>
      </c>
      <c r="F289" s="405">
        <f>+[8]ระบบการควบคุมฯ!I521+[8]ระบบการควบคุมฯ!J521</f>
        <v>0</v>
      </c>
      <c r="G289" s="405">
        <f>+[8]ระบบการควบคุมฯ!K521+[8]ระบบการควบคุมฯ!L521</f>
        <v>0</v>
      </c>
      <c r="H289" s="405">
        <f>+D289-E289-F289-G289</f>
        <v>0</v>
      </c>
      <c r="I289" s="408" t="s">
        <v>14</v>
      </c>
    </row>
    <row r="290" spans="1:9" ht="18.600000000000001" hidden="1" customHeight="1" x14ac:dyDescent="0.25">
      <c r="A290" s="123" t="str">
        <f>+[8]ระบบการควบคุมฯ!A522</f>
        <v>5.1)</v>
      </c>
      <c r="B290" s="38" t="str">
        <f>+[8]ระบบการควบคุมฯ!B522</f>
        <v>ค่าจัดการเรียนการสอน รหัสบัญชีย่อย 0024315/3,501,022 บาท 1/2568 70%</v>
      </c>
      <c r="C290" s="38" t="str">
        <f>+[8]ระบบการควบคุมฯ!C522</f>
        <v xml:space="preserve">ศธ 04002/ว2992 ลว.2 กค 68 โอนครั้งที่ 647 </v>
      </c>
      <c r="D290" s="124"/>
      <c r="E290" s="125"/>
      <c r="F290" s="125"/>
      <c r="G290" s="125"/>
      <c r="H290" s="125"/>
      <c r="I290" s="213"/>
    </row>
    <row r="291" spans="1:9" ht="18.600000000000001" hidden="1" customHeight="1" x14ac:dyDescent="0.25">
      <c r="A291" s="123" t="str">
        <f>+[8]ระบบการควบคุมฯ!A523</f>
        <v>5.2)</v>
      </c>
      <c r="B291" s="38" t="str">
        <f>+[8]ระบบการควบคุมฯ!B523</f>
        <v>ค่าจัดการเรียนการสอน รหัสบัญชีย่อย 0024315/10,226,554.00  บาท 1/2568 30%</v>
      </c>
      <c r="C291" s="38" t="str">
        <f>+[8]ระบบการควบคุมฯ!C523</f>
        <v>ศธ 04002/ว40516 ลว.16 กค 68 โอนครั้งที่ 695</v>
      </c>
      <c r="D291" s="124"/>
      <c r="E291" s="125"/>
      <c r="F291" s="125"/>
      <c r="G291" s="125"/>
      <c r="H291" s="125"/>
      <c r="I291" s="213"/>
    </row>
    <row r="292" spans="1:9" ht="18.600000000000001" hidden="1" customHeight="1" x14ac:dyDescent="0.25">
      <c r="A292" s="140" t="str">
        <f>+[8]ระบบการควบคุมฯ!A535</f>
        <v>1.1.2</v>
      </c>
      <c r="B292" s="449" t="str">
        <f>+[8]ระบบการควบคุมฯ!B535</f>
        <v>เงินอุดหนุนทั่วไป รายการค่าใช้จ่ายในการจัดการศึกษาขั้นพื้นฐาน สำหรับการจัดการศึกษาโดยครอบครัวและสถานประกอบการ   รหัสเจ้าของบัญชีย่อย 2000400000</v>
      </c>
      <c r="C292" s="449"/>
      <c r="D292" s="450">
        <f>+D293</f>
        <v>9686554</v>
      </c>
      <c r="E292" s="450">
        <f t="shared" ref="E292:H294" si="73">+E293</f>
        <v>0</v>
      </c>
      <c r="F292" s="450">
        <f t="shared" si="73"/>
        <v>0</v>
      </c>
      <c r="G292" s="450">
        <f t="shared" si="73"/>
        <v>9675225</v>
      </c>
      <c r="H292" s="450">
        <f t="shared" si="73"/>
        <v>11329</v>
      </c>
      <c r="I292" s="450">
        <f>SUM(I298:I305)</f>
        <v>0</v>
      </c>
    </row>
    <row r="293" spans="1:9" ht="34.200000000000003" customHeight="1" x14ac:dyDescent="0.25">
      <c r="A293" s="126"/>
      <c r="B293" s="108" t="str">
        <f>+B250</f>
        <v xml:space="preserve"> งบเงินอุดหนุน 6911410</v>
      </c>
      <c r="C293" s="108" t="str">
        <f>+C250</f>
        <v>20004 45002400</v>
      </c>
      <c r="D293" s="127">
        <f>+D294</f>
        <v>9686554</v>
      </c>
      <c r="E293" s="127">
        <f t="shared" si="73"/>
        <v>0</v>
      </c>
      <c r="F293" s="127">
        <f t="shared" si="73"/>
        <v>0</v>
      </c>
      <c r="G293" s="127">
        <f t="shared" si="73"/>
        <v>9675225</v>
      </c>
      <c r="H293" s="127">
        <f t="shared" si="73"/>
        <v>11329</v>
      </c>
      <c r="I293" s="127"/>
    </row>
    <row r="294" spans="1:9" ht="18.600000000000001" customHeight="1" x14ac:dyDescent="0.25">
      <c r="A294" s="118" t="str">
        <f>+[8]ระบบการควบคุมฯ!A536</f>
        <v>1.1.2.1</v>
      </c>
      <c r="B294" s="128" t="str">
        <f>+[8]ระบบการควบคุมฯ!B536</f>
        <v>เงินอุดหนุนทั่วไป รายการค่าใช้จ่ายในการจัดการศึกษาขั้นพื้นฐาน  สำหรับการจัดการศึกษาโดยครอบครัวและสถานประกอบการ 4,027,552‬.00  บาท</v>
      </c>
      <c r="C294" s="128" t="str">
        <f>+[8]ระบบการควบคุมฯ!C536</f>
        <v>ศธ 04002/ว50973 ลว.22/12/2025 โอนครั้งที่ 175</v>
      </c>
      <c r="D294" s="119">
        <f>+D295</f>
        <v>9686554</v>
      </c>
      <c r="E294" s="119">
        <f t="shared" si="73"/>
        <v>0</v>
      </c>
      <c r="F294" s="119">
        <f t="shared" si="73"/>
        <v>0</v>
      </c>
      <c r="G294" s="119">
        <f t="shared" si="73"/>
        <v>9675225</v>
      </c>
      <c r="H294" s="119">
        <f t="shared" si="73"/>
        <v>11329</v>
      </c>
      <c r="I294" s="119">
        <f>SUM(I303:I308)</f>
        <v>0</v>
      </c>
    </row>
    <row r="295" spans="1:9" ht="18.600000000000001" customHeight="1" x14ac:dyDescent="0.25">
      <c r="A295" s="118">
        <v>1</v>
      </c>
      <c r="B295" s="128" t="str">
        <f>+[8]ระบบการควบคุมฯ!B537</f>
        <v>ภาคเรียนที่ 1/2569 สำหรับการจัดการศึกษาโดยครอบครัวและสถานประกอบการ  จำนวน 5 รายการ 5,668,408 บาท</v>
      </c>
      <c r="C295" s="128"/>
      <c r="D295" s="119">
        <f>SUM(D296:D307)</f>
        <v>9686554</v>
      </c>
      <c r="E295" s="119">
        <f t="shared" ref="E295:H295" si="74">SUM(E296:E307)</f>
        <v>0</v>
      </c>
      <c r="F295" s="119">
        <f t="shared" si="74"/>
        <v>0</v>
      </c>
      <c r="G295" s="119">
        <f t="shared" si="74"/>
        <v>9675225</v>
      </c>
      <c r="H295" s="119">
        <f t="shared" si="74"/>
        <v>11329</v>
      </c>
      <c r="I295" s="119">
        <f>SUM(I305:I309)</f>
        <v>0</v>
      </c>
    </row>
    <row r="296" spans="1:9" ht="37.200000000000003" x14ac:dyDescent="0.25">
      <c r="A296" s="163" t="str">
        <f>+[8]ระบบการควบคุมฯ!A538</f>
        <v>1)</v>
      </c>
      <c r="B296" s="57" t="str">
        <f>+[8]ระบบการควบคุมฯ!B538</f>
        <v>ค่าหนังสือเรียน ภาคเรียน 1/2569 รหัสบัญชีย่อย 0024007 รหัส  ( 1,024,779)</v>
      </c>
      <c r="C296" s="57" t="str">
        <f>+[8]ระบบการควบคุมฯ!C538</f>
        <v>ศธ04002/ว12990    /27 ก.ค. 69 ครั้งที่ 781</v>
      </c>
      <c r="D296" s="1012">
        <f>+[8]ระบบการควบคุมฯ!D538</f>
        <v>1024779</v>
      </c>
      <c r="E296" s="1013">
        <f>+[8]ระบบการควบคุมฯ!G538+[8]ระบบการควบคุมฯ!H538</f>
        <v>0</v>
      </c>
      <c r="F296" s="1013">
        <f>+[8]ระบบการควบคุมฯ!I538+[8]ระบบการควบคุมฯ!J538</f>
        <v>0</v>
      </c>
      <c r="G296" s="1012">
        <f>+[8]ระบบการควบคุมฯ!K538+[8]ระบบการควบคุมฯ!L538</f>
        <v>1023872</v>
      </c>
      <c r="H296" s="1013">
        <f>+D296-E296-F296-G296</f>
        <v>907</v>
      </c>
      <c r="I296" s="1014" t="s">
        <v>14</v>
      </c>
    </row>
    <row r="297" spans="1:9" ht="18.600000000000001" customHeight="1" x14ac:dyDescent="0.25">
      <c r="A297" s="1015"/>
      <c r="B297" s="1016" t="str">
        <f>+[8]ระบบการควบคุมฯ!B539</f>
        <v>20004 4500 2400 4100001</v>
      </c>
      <c r="C297" s="1016"/>
      <c r="D297" s="1017"/>
      <c r="E297" s="1018"/>
      <c r="F297" s="1018"/>
      <c r="G297" s="1018"/>
      <c r="H297" s="1018"/>
      <c r="I297" s="1019"/>
    </row>
    <row r="298" spans="1:9" ht="18.600000000000001" customHeight="1" x14ac:dyDescent="0.25">
      <c r="A298" s="163" t="str">
        <f>+[8]ระบบการควบคุมฯ!A540</f>
        <v>2)</v>
      </c>
      <c r="B298" s="57" t="str">
        <f>+[8]ระบบการควบคุมฯ!B540</f>
        <v>ค่าอุปกรณ์การเรียน รหัสบัญชีย่อย 0024084 (ครั้งที่ 175  134,770)</v>
      </c>
      <c r="C298" s="57" t="str">
        <f>+[8]ระบบการควบคุมฯ!C540</f>
        <v>ศธ 04002/ว50973 ลว.22/12/2025 โอนครั้งที่ 175</v>
      </c>
      <c r="D298" s="1012">
        <f>+[8]ระบบการควบคุมฯ!D540</f>
        <v>272335</v>
      </c>
      <c r="E298" s="1013">
        <f>+[8]ระบบการควบคุมฯ!G540+[8]ระบบการควบคุมฯ!H540</f>
        <v>0</v>
      </c>
      <c r="F298" s="1013">
        <f>+[8]ระบบการควบคุมฯ!I540+[8]ระบบการควบคุมฯ!J540</f>
        <v>0</v>
      </c>
      <c r="G298" s="1013">
        <f>+[8]ระบบการควบคุมฯ!K540+[8]ระบบการควบคุมฯ!L540</f>
        <v>271970</v>
      </c>
      <c r="H298" s="1013">
        <f>+D298-E298-F298-G298</f>
        <v>365</v>
      </c>
      <c r="I298" s="1014" t="s">
        <v>14</v>
      </c>
    </row>
    <row r="299" spans="1:9" ht="18.600000000000001" hidden="1" customHeight="1" x14ac:dyDescent="0.25">
      <c r="A299" s="1020"/>
      <c r="B299" s="1021" t="str">
        <f>+[8]ระบบการควบคุมฯ!B541</f>
        <v>20004 4500 2400 4100002</v>
      </c>
      <c r="C299" s="1021"/>
      <c r="D299" s="1022"/>
      <c r="E299" s="1023"/>
      <c r="F299" s="1023"/>
      <c r="G299" s="1023"/>
      <c r="H299" s="1023"/>
      <c r="I299" s="1024"/>
    </row>
    <row r="300" spans="1:9" ht="37.200000000000003" x14ac:dyDescent="0.25">
      <c r="A300" s="1015" t="str">
        <f>+[8]ระบบการควบคุมฯ!A543</f>
        <v>2.1)</v>
      </c>
      <c r="B300" s="1016" t="str">
        <f>+[8]ระบบการควบคุมฯ!B543</f>
        <v>ค่าอุปกรณ์การเรียน ภาคเรียนที่ 1/2569 รหัสบัญชีย่อย 0024084 (ครั้งที่   138,005)</v>
      </c>
      <c r="C300" s="1016" t="str">
        <f>+[8]ระบบการควบคุมฯ!C543</f>
        <v>ศธ04002/ว12990    /27 ก.ค. 69 ครั้งที่ 781</v>
      </c>
      <c r="D300" s="1017">
        <f>+[8]ระบบการควบคุมฯ!D543</f>
        <v>0</v>
      </c>
      <c r="E300" s="1018">
        <f>+[8]ระบบการควบคุมฯ!G543+[8]ระบบการควบคุมฯ!H543</f>
        <v>0</v>
      </c>
      <c r="F300" s="1018">
        <f>+[8]ระบบการควบคุมฯ!I543+[8]ระบบการควบคุมฯ!J543</f>
        <v>0</v>
      </c>
      <c r="G300" s="1018">
        <f>+[8]ระบบการควบคุมฯ!K543+[8]ระบบการควบคุมฯ!L543</f>
        <v>0</v>
      </c>
      <c r="H300" s="1018">
        <f>+D300-E300-F300-G300</f>
        <v>0</v>
      </c>
      <c r="I300" s="1019" t="s">
        <v>14</v>
      </c>
    </row>
    <row r="301" spans="1:9" ht="37.200000000000003" x14ac:dyDescent="0.25">
      <c r="A301" s="1137" t="str">
        <f>+[8]ระบบการควบคุมฯ!A544</f>
        <v>3)</v>
      </c>
      <c r="B301" s="1138" t="str">
        <f>+[8]ระบบการควบคุมฯ!B544</f>
        <v>ค่าเครื่องแบบนักเรียน ภาคเรียนที่ 1/2569 รหัสบัญชีย่อย 0024162 (490,850)</v>
      </c>
      <c r="C301" s="1139" t="str">
        <f>+[8]ระบบการควบคุมฯ!C544</f>
        <v>ศธ04002/ว12990    /27 ก.ค. 69 ครั้งที่ 781</v>
      </c>
      <c r="D301" s="1140">
        <f>+[8]ระบบการควบคุมฯ!D544</f>
        <v>490850</v>
      </c>
      <c r="E301" s="1141">
        <f>+[8]ระบบการควบคุมฯ!G544+[8]ระบบการควบคุมฯ!H544</f>
        <v>0</v>
      </c>
      <c r="F301" s="1141">
        <f>+[8]ระบบการควบคุมฯ!I544+[8]ระบบการควบคุมฯ!J544</f>
        <v>0</v>
      </c>
      <c r="G301" s="1141">
        <f>+[8]ระบบการควบคุมฯ!K544+[8]ระบบการควบคุมฯ!L544</f>
        <v>490125</v>
      </c>
      <c r="H301" s="1141">
        <f>+D301-E301-F301-G301</f>
        <v>725</v>
      </c>
      <c r="I301" s="1142" t="s">
        <v>14</v>
      </c>
    </row>
    <row r="302" spans="1:9" ht="18.600000000000001" hidden="1" customHeight="1" x14ac:dyDescent="0.25">
      <c r="A302" s="1015"/>
      <c r="B302" s="1016" t="str">
        <f>+[8]ระบบการควบคุมฯ!B545</f>
        <v>20004 4500 2400 4100003</v>
      </c>
      <c r="C302" s="1016"/>
      <c r="D302" s="1017"/>
      <c r="E302" s="1018"/>
      <c r="F302" s="1018"/>
      <c r="G302" s="1018"/>
      <c r="H302" s="1018"/>
      <c r="I302" s="1019"/>
    </row>
    <row r="303" spans="1:9" ht="18.600000000000001" hidden="1" customHeight="1" x14ac:dyDescent="0.25">
      <c r="A303" s="123" t="str">
        <f>+[8]ระบบการควบคุมฯ!A546</f>
        <v>4)</v>
      </c>
      <c r="B303" s="56" t="str">
        <f>+[8]ระบบการควบคุมฯ!B546</f>
        <v>ค่ากิจกรรมพัฒนาคุณภาพผู้เรียน รหัสบัญชีย่อย 0024238  (ครั้งที่ 175   314,176 บาท</v>
      </c>
      <c r="C303" s="56" t="str">
        <f>+[8]ระบบการควบคุมฯ!C546</f>
        <v>ศธ 04002/ว50973 ลว.22/12/2025 โอนครั้งที่ 175</v>
      </c>
      <c r="D303" s="124">
        <f>+[8]ระบบการควบคุมฯ!D546</f>
        <v>639931</v>
      </c>
      <c r="E303" s="125">
        <f>+[8]ระบบการควบคุมฯ!G546+[8]ระบบการควบคุมฯ!H546</f>
        <v>0</v>
      </c>
      <c r="F303" s="125">
        <f>+[8]ระบบการควบคุมฯ!I546+[8]ระบบการควบคุมฯ!J546</f>
        <v>0</v>
      </c>
      <c r="G303" s="125">
        <f>+[8]ระบบการควบคุมฯ!K546+[8]ระบบการควบคุมฯ!L546</f>
        <v>639331</v>
      </c>
      <c r="H303" s="125">
        <f>+D303-E303-F303-G303</f>
        <v>600</v>
      </c>
      <c r="I303" s="50" t="s">
        <v>14</v>
      </c>
    </row>
    <row r="304" spans="1:9" ht="18.600000000000001" x14ac:dyDescent="0.25">
      <c r="A304" s="1015"/>
      <c r="B304" s="1016" t="str">
        <f>+[8]ระบบการควบคุมฯ!B547</f>
        <v>20004 4500 2400 4100004</v>
      </c>
      <c r="C304" s="1016"/>
      <c r="D304" s="1017"/>
      <c r="E304" s="1018"/>
      <c r="F304" s="1018"/>
      <c r="G304" s="1018"/>
      <c r="H304" s="1018"/>
      <c r="I304" s="1019"/>
    </row>
    <row r="305" spans="1:9" ht="55.8" hidden="1" customHeight="1" x14ac:dyDescent="0.25">
      <c r="A305" s="163" t="str">
        <f>+[8]ระบบการควบคุมฯ!A550</f>
        <v>5)</v>
      </c>
      <c r="B305" s="57" t="str">
        <f>+[8]ระบบการควบคุมฯ!B550</f>
        <v>ค่าจัดการเรียนการสอน รหัสบัญชีย่อย 0024315 (ครั้งที่ 175  3,578,606 บาท)</v>
      </c>
      <c r="C305" s="57" t="str">
        <f>+[8]ระบบการควบคุมฯ!B551</f>
        <v>20004 4500 2400 4100005</v>
      </c>
      <c r="D305" s="1012">
        <f>+[8]ระบบการควบคุมฯ!F550</f>
        <v>7258659</v>
      </c>
      <c r="E305" s="1013">
        <f>+[8]ระบบการควบคุมฯ!G550+[8]ระบบการควบคุมฯ!H550</f>
        <v>0</v>
      </c>
      <c r="F305" s="1013">
        <f>+[8]ระบบการควบคุมฯ!I550+[8]ระบบการควบคุมฯ!J550</f>
        <v>0</v>
      </c>
      <c r="G305" s="1013">
        <f>+[8]ระบบการควบคุมฯ!K550+[8]ระบบการควบคุมฯ!L550</f>
        <v>7249927</v>
      </c>
      <c r="H305" s="1013">
        <f>+D305-E305-F305-G305</f>
        <v>8732</v>
      </c>
      <c r="I305" s="1014" t="s">
        <v>14</v>
      </c>
    </row>
    <row r="306" spans="1:9" ht="18.600000000000001" hidden="1" customHeight="1" x14ac:dyDescent="0.25">
      <c r="A306" s="1020"/>
      <c r="B306" s="1021" t="str">
        <f>+[8]ระบบการควบคุมฯ!B551</f>
        <v>20004 4500 2400 4100005</v>
      </c>
      <c r="C306" s="1021"/>
      <c r="D306" s="1022"/>
      <c r="E306" s="1023"/>
      <c r="F306" s="1023"/>
      <c r="G306" s="1023"/>
      <c r="H306" s="1023"/>
      <c r="I306" s="1024"/>
    </row>
    <row r="307" spans="1:9" ht="93" hidden="1" customHeight="1" x14ac:dyDescent="0.25">
      <c r="A307" s="1016" t="str">
        <f>+[8]ระบบการควบคุมฯ!A553</f>
        <v>5.1)</v>
      </c>
      <c r="B307" s="1016" t="str">
        <f>+[8]ระบบการควบคุมฯ!B553</f>
        <v>ค่าจัดมการเรียนการสอน ภาคเรียนที่ 1/2569 รหัสบัญชีย่อย 0024315 (3,688,445 บาท)</v>
      </c>
      <c r="C307" s="1016" t="str">
        <f>+[8]ระบบการควบคุมฯ!C553</f>
        <v>ศธ04002/ว12990    /27 ก.ค. 69 ครั้งที่ 781</v>
      </c>
      <c r="D307" s="1017"/>
      <c r="E307" s="1018"/>
      <c r="F307" s="1018"/>
      <c r="G307" s="1018"/>
      <c r="H307" s="1018"/>
      <c r="I307" s="1019"/>
    </row>
    <row r="308" spans="1:9" ht="186" hidden="1" customHeight="1" x14ac:dyDescent="0.25">
      <c r="A308" s="1016" t="str">
        <f>+[8]ระบบการควบคุมฯ!A554</f>
        <v>1.1.2.2</v>
      </c>
      <c r="B308" s="449" t="str">
        <f>+[8]ระบบการควบคุมฯ!B554</f>
        <v xml:space="preserve">เงินอุดหนุนทั่วไป รายการค่าใช้จ่ายในการจัดการศึกษาขั้นพื้นฐาน ภาคเรียนที่ 1/2567  รหัสเจ้าของบัญชีย่อย 2000400000     ภาคเรียนที่ 1/2567 สำหรับการจัดการศึกษาขั้นพื้นฐานโดยครอบครัวและสถานประกอบการ  จำนวน  5 รายการ  จำนวนเงิน 4,875,143‬.00 บาท </v>
      </c>
      <c r="C308" s="449"/>
      <c r="D308" s="450">
        <f>SUM(D310:D314)</f>
        <v>0</v>
      </c>
      <c r="E308" s="450">
        <f t="shared" ref="E308:G309" si="75">SUM(E310:E314)</f>
        <v>0</v>
      </c>
      <c r="F308" s="450">
        <f t="shared" si="75"/>
        <v>0</v>
      </c>
      <c r="G308" s="450">
        <f t="shared" si="75"/>
        <v>0</v>
      </c>
      <c r="H308" s="450">
        <f>+D308-E308-F308-G308</f>
        <v>0</v>
      </c>
      <c r="I308" s="450">
        <f t="shared" ref="I308:I309" si="76">SUM(I310:I312)</f>
        <v>0</v>
      </c>
    </row>
    <row r="309" spans="1:9" ht="18.600000000000001" hidden="1" customHeight="1" x14ac:dyDescent="0.25">
      <c r="A309" s="118" t="str">
        <f>+[8]ระบบการควบคุมฯ!A555</f>
        <v>1.1.2.2.1</v>
      </c>
      <c r="B309" s="128" t="str">
        <f>+[8]ระบบการควบคุมฯ!B555</f>
        <v>หนังสือเรียน รหัสบัญชีย่อย 0022001</v>
      </c>
      <c r="C309" s="128"/>
      <c r="D309" s="119">
        <f>SUM(D311:D315)</f>
        <v>0</v>
      </c>
      <c r="E309" s="119">
        <f t="shared" si="75"/>
        <v>0</v>
      </c>
      <c r="F309" s="119">
        <f t="shared" si="75"/>
        <v>0</v>
      </c>
      <c r="G309" s="119">
        <f t="shared" si="75"/>
        <v>0</v>
      </c>
      <c r="H309" s="119">
        <f>+D309-E309-F309-G309</f>
        <v>0</v>
      </c>
      <c r="I309" s="119">
        <f t="shared" si="76"/>
        <v>0</v>
      </c>
    </row>
    <row r="310" spans="1:9" ht="18.600000000000001" hidden="1" customHeight="1" x14ac:dyDescent="0.25">
      <c r="A310" s="123" t="str">
        <f>+[8]ระบบการควบคุมฯ!A555</f>
        <v>1.1.2.2.1</v>
      </c>
      <c r="B310" s="38" t="str">
        <f>+[8]ระบบการควบคุมฯ!B555</f>
        <v>หนังสือเรียน รหัสบัญชีย่อย 0022001</v>
      </c>
      <c r="C310" s="38" t="str">
        <f>+[8]ระบบการควบคุมฯ!C555</f>
        <v>20004 42002200 4100037</v>
      </c>
      <c r="D310" s="124"/>
      <c r="E310" s="124"/>
      <c r="F310" s="124"/>
      <c r="G310" s="124"/>
      <c r="H310" s="124">
        <f t="shared" ref="H310:H316" si="77">+D310-E310-F310-G310</f>
        <v>0</v>
      </c>
      <c r="I310" s="124">
        <f t="shared" ref="I310" si="78">SUM(I311:I317)</f>
        <v>0</v>
      </c>
    </row>
    <row r="311" spans="1:9" ht="55.8" hidden="1" customHeight="1" x14ac:dyDescent="0.25">
      <c r="A311" s="123" t="str">
        <f>+[8]ระบบการควบคุมฯ!A556</f>
        <v>1.1.2.2.2</v>
      </c>
      <c r="B311" s="38" t="str">
        <f>+[8]ระบบการควบคุมฯ!B556</f>
        <v>ค่าอุปกรณ์การเรียน รหัสบัญชีย่อย 0022002</v>
      </c>
      <c r="C311" s="38" t="str">
        <f>+[8]ระบบการควบคุมฯ!C556</f>
        <v>20004 42002200 4100114</v>
      </c>
      <c r="D311" s="124"/>
      <c r="E311" s="124"/>
      <c r="F311" s="124"/>
      <c r="G311" s="124"/>
      <c r="H311" s="124">
        <f t="shared" si="77"/>
        <v>0</v>
      </c>
      <c r="I311" s="124">
        <f>SUM(I312:I319)</f>
        <v>0</v>
      </c>
    </row>
    <row r="312" spans="1:9" ht="18.600000000000001" hidden="1" customHeight="1" x14ac:dyDescent="0.25">
      <c r="A312" s="123" t="str">
        <f>+[8]ระบบการควบคุมฯ!A557</f>
        <v>1.1.2.2.3</v>
      </c>
      <c r="B312" s="38" t="str">
        <f>+[8]ระบบการควบคุมฯ!B557</f>
        <v>ค่าเครื่องแบบนักเรียน รหัสบัญชีย่อย 0022003</v>
      </c>
      <c r="C312" s="38" t="str">
        <f>+[8]ระบบการควบคุมฯ!C557</f>
        <v>20004 42002200 4100191</v>
      </c>
      <c r="D312" s="124"/>
      <c r="E312" s="124"/>
      <c r="F312" s="124"/>
      <c r="G312" s="124"/>
      <c r="H312" s="124">
        <f t="shared" si="77"/>
        <v>0</v>
      </c>
      <c r="I312" s="124">
        <f>SUM(I317:I320)</f>
        <v>0</v>
      </c>
    </row>
    <row r="313" spans="1:9" ht="74.400000000000006" hidden="1" customHeight="1" x14ac:dyDescent="0.25">
      <c r="A313" s="123" t="str">
        <f>+[8]ระบบการควบคุมฯ!A558</f>
        <v>1.1.2.2.4</v>
      </c>
      <c r="B313" s="38" t="str">
        <f>+[8]ระบบการควบคุมฯ!B558</f>
        <v>ค่ากิจกรรมพัฒนาคุณภาพผู้เรียน รหัสบัญชีย่อย 0022004</v>
      </c>
      <c r="C313" s="38" t="str">
        <f>+[8]ระบบการควบคุมฯ!C558</f>
        <v>20005 42002200 4100268</v>
      </c>
      <c r="D313" s="124"/>
      <c r="E313" s="124"/>
      <c r="F313" s="124"/>
      <c r="G313" s="124"/>
      <c r="H313" s="124">
        <f t="shared" si="77"/>
        <v>0</v>
      </c>
      <c r="I313" s="124">
        <f>SUM(I314:I325)</f>
        <v>0</v>
      </c>
    </row>
    <row r="314" spans="1:9" ht="42" customHeight="1" x14ac:dyDescent="0.25">
      <c r="A314" s="123" t="str">
        <f>+[8]ระบบการควบคุมฯ!A559</f>
        <v>1.1.2.2.5</v>
      </c>
      <c r="B314" s="38" t="str">
        <f>+[8]ระบบการควบคุมฯ!B559</f>
        <v>ค่าจัดการเรียนการสอน รหัสบัญชีย่อย 0022005</v>
      </c>
      <c r="C314" s="38" t="str">
        <f>+[8]ระบบการควบคุมฯ!C559</f>
        <v>20006 42002200 4100345</v>
      </c>
      <c r="D314" s="124"/>
      <c r="E314" s="124"/>
      <c r="F314" s="124"/>
      <c r="G314" s="124"/>
      <c r="H314" s="124">
        <f t="shared" si="77"/>
        <v>0</v>
      </c>
      <c r="I314" s="124">
        <f>SUM(I320:I326)</f>
        <v>0</v>
      </c>
    </row>
    <row r="315" spans="1:9" ht="22.2" customHeight="1" x14ac:dyDescent="0.25">
      <c r="A315" s="140" t="str">
        <f>+[8]ระบบการควบคุมฯ!A560</f>
        <v>1.1.2.2</v>
      </c>
      <c r="B315" s="449" t="str">
        <f>+[8]ระบบการควบคุมฯ!B560</f>
        <v xml:space="preserve">งบเงินอุดหนุน เงินอุดหนุนทั่วไป รายการค่าใช้จ่ายในการจัดการศึกษาขั้นพื้นฐาน  รายการค่าเครื่องแบบนักเรียน สำหรับจัดสรรงบประมาณให้กับนักเรียนผู้ที่ได้รับการสนับสนุนงบประมาณ  ค่าเครื่องแบบนักเรียน (เพิ่มเติม) </v>
      </c>
      <c r="C315" s="449" t="str">
        <f>+[8]ระบบการควบคุมฯ!C560</f>
        <v>ศธ 04002/ว5898 ลว.6/12/2024 โอนครั้งที่ 5</v>
      </c>
      <c r="D315" s="450">
        <f>SUM(D316)</f>
        <v>0</v>
      </c>
      <c r="E315" s="450">
        <f t="shared" ref="E315:G315" si="79">SUM(E316)</f>
        <v>0</v>
      </c>
      <c r="F315" s="450">
        <f t="shared" si="79"/>
        <v>0</v>
      </c>
      <c r="G315" s="450">
        <f t="shared" si="79"/>
        <v>0</v>
      </c>
      <c r="H315" s="450">
        <f t="shared" si="77"/>
        <v>0</v>
      </c>
      <c r="I315" s="450">
        <f>SUM(I322:I327)</f>
        <v>0</v>
      </c>
    </row>
    <row r="316" spans="1:9" ht="37.200000000000003" hidden="1" customHeight="1" x14ac:dyDescent="0.25">
      <c r="A316" s="123" t="str">
        <f>+[8]ระบบการควบคุมฯ!A561</f>
        <v>1.1.2.2.1</v>
      </c>
      <c r="B316" s="38" t="str">
        <f>+[8]ระบบการควบคุมฯ!B561</f>
        <v>ค่าเครื่องแบบนักเรียน รหัสบัญชีย่อย 0022003</v>
      </c>
      <c r="C316" s="38" t="str">
        <f>+[8]ระบบการควบคุมฯ!C561</f>
        <v>20004 42002200 4100191</v>
      </c>
      <c r="D316" s="124"/>
      <c r="E316" s="124"/>
      <c r="F316" s="124"/>
      <c r="G316" s="124"/>
      <c r="H316" s="124">
        <f t="shared" si="77"/>
        <v>0</v>
      </c>
      <c r="I316" s="124">
        <f>SUM(I323:I328)</f>
        <v>0</v>
      </c>
    </row>
    <row r="317" spans="1:9" ht="18.600000000000001" hidden="1" customHeight="1" x14ac:dyDescent="0.25">
      <c r="A317" s="140" t="str">
        <f>+[8]ระบบการควบคุมฯ!A562</f>
        <v>1.1.3</v>
      </c>
      <c r="B317" s="449" t="str">
        <f>+[8]ระบบการควบคุมฯ!B562</f>
        <v>เงินอุดหนุนทั่วไป รายการค่าใช้จ่ายในการจัดการศึกษาขั้นพื้นฐาน (ปัจจัยพื้นฐานสำหรับนักเรียนยากจน)</v>
      </c>
      <c r="C317" s="449" t="str">
        <f>+[8]ระบบการควบคุมฯ!C562</f>
        <v>20004 4500 2400 4100005</v>
      </c>
      <c r="D317" s="450">
        <f t="shared" ref="D317:H318" si="80">SUM(D319)</f>
        <v>1838500</v>
      </c>
      <c r="E317" s="450">
        <f t="shared" si="80"/>
        <v>0</v>
      </c>
      <c r="F317" s="450">
        <f t="shared" si="80"/>
        <v>0</v>
      </c>
      <c r="G317" s="450">
        <f t="shared" si="80"/>
        <v>1838500</v>
      </c>
      <c r="H317" s="450">
        <f t="shared" si="80"/>
        <v>0</v>
      </c>
      <c r="I317" s="450">
        <f>SUM(I319:I326)</f>
        <v>0</v>
      </c>
    </row>
    <row r="318" spans="1:9" ht="18.600000000000001" x14ac:dyDescent="0.25">
      <c r="A318" s="404">
        <f>+[8]ระบบการควบคุมฯ!A563</f>
        <v>0</v>
      </c>
      <c r="B318" s="449" t="str">
        <f>+[8]ระบบการควบคุมฯ!B563</f>
        <v>6911410</v>
      </c>
      <c r="C318" s="449" t="str">
        <f>+[8]ระบบการควบคุมฯ!C563</f>
        <v>20004 69 51993 00000</v>
      </c>
      <c r="D318" s="450">
        <f t="shared" si="80"/>
        <v>0</v>
      </c>
      <c r="E318" s="450">
        <f t="shared" si="80"/>
        <v>0</v>
      </c>
      <c r="F318" s="450">
        <f t="shared" si="80"/>
        <v>0</v>
      </c>
      <c r="G318" s="450">
        <f t="shared" si="80"/>
        <v>0</v>
      </c>
      <c r="H318" s="450">
        <f t="shared" si="80"/>
        <v>0</v>
      </c>
      <c r="I318" s="450">
        <f>SUM(I320:I327)</f>
        <v>0</v>
      </c>
    </row>
    <row r="319" spans="1:9" ht="74.400000000000006" x14ac:dyDescent="0.25">
      <c r="A319" s="123" t="str">
        <f>+[8]ระบบการควบคุมฯ!A564</f>
        <v>1.1.3.1</v>
      </c>
      <c r="B319" s="56" t="str">
        <f>+[8]ระบบการควบคุมฯ!B564</f>
        <v xml:space="preserve">รายการค่าจัดการเรียนการสอน (ปัจจัยพื้นฐานนักเรียนยากจน) รหัสเจ้าของบัญชีย่อย 2000400000 บัญย่อย 0024315 </v>
      </c>
      <c r="C319" s="56" t="str">
        <f>+[8]ระบบการควบคุมฯ!C564</f>
        <v>20004 4500 2400 4100005</v>
      </c>
      <c r="D319" s="124">
        <f>+[8]ระบบการควบคุมฯ!F564</f>
        <v>1838500</v>
      </c>
      <c r="E319" s="125">
        <f>+[8]ระบบการควบคุมฯ!G564+[8]ระบบการควบคุมฯ!H564</f>
        <v>0</v>
      </c>
      <c r="F319" s="125">
        <f>+[8]ระบบการควบคุมฯ!I563+[8]ระบบการควบคุมฯ!J563</f>
        <v>0</v>
      </c>
      <c r="G319" s="125">
        <f>+[8]ระบบการควบคุมฯ!K564+[8]ระบบการควบคุมฯ!L564</f>
        <v>1838500</v>
      </c>
      <c r="H319" s="125">
        <f>+D319-E319-F319-G319</f>
        <v>0</v>
      </c>
      <c r="I319" s="50" t="s">
        <v>14</v>
      </c>
    </row>
    <row r="320" spans="1:9" ht="130.19999999999999" x14ac:dyDescent="0.25">
      <c r="A320" s="56" t="str">
        <f>+[8]ระบบการควบคุมฯ!A565</f>
        <v>1.1.3.1.1</v>
      </c>
      <c r="B320" s="56" t="str">
        <f>+[8]ระบบการควบคุมฯ!B565</f>
        <v xml:space="preserve">ปัจจัยพื้นฐานนักเรียนยากจน ภาค 2/2568 ระดับประถมศึกษา รายละ 500.-บาท จำนวน 982 ราย จำนวนเงิน 491,000.00 บาท ระดับมัธยมศึกษาตอนต้น รายละ 1,500.-บาท จำนวน 376 ราย จำนวนเงิน 564,000.00 บาท รวมเป็นเงินทั้งสิ้น 1,055,000‬.00 บาท </v>
      </c>
      <c r="C320" s="56" t="str">
        <f>+[8]ระบบการควบคุมฯ!C565</f>
        <v>ศธ 04002/ว51300 ลว.25 ธ.ค.68 โอนครั้งที่ 182</v>
      </c>
      <c r="D320" s="124"/>
      <c r="E320" s="352"/>
      <c r="F320" s="125"/>
      <c r="G320" s="125"/>
      <c r="H320" s="125"/>
      <c r="I320" s="50"/>
    </row>
    <row r="321" spans="1:9" ht="74.400000000000006" x14ac:dyDescent="0.25">
      <c r="A321" s="56" t="str">
        <f>+[8]ระบบการควบคุมฯ!A567</f>
        <v>1.1.3.2</v>
      </c>
      <c r="B321" s="56" t="str">
        <f>+[8]ระบบการควบคุมฯ!B567</f>
        <v xml:space="preserve">ปัจจัยพื้นฐานนักเรียนยากจน กลุ่มเก่าได้รับต่อเนื่อง ภาค 1/2569 จำนวน 982 ราย จำนวน 59 ร.ร. จำนวนเงิน 813,000.00 บาท </v>
      </c>
      <c r="C321" s="56" t="str">
        <f>+[8]ระบบการควบคุมฯ!C567</f>
        <v>ที่ ศธ 04002/12987  ลว.27  ก.ค. 69 ครั้งที่ 782</v>
      </c>
      <c r="D321" s="124"/>
      <c r="E321" s="352"/>
      <c r="F321" s="125"/>
      <c r="G321" s="125"/>
      <c r="H321" s="125"/>
      <c r="I321" s="50"/>
    </row>
    <row r="322" spans="1:9" ht="55.8" x14ac:dyDescent="0.25">
      <c r="A322" s="140" t="str">
        <f>+[8]ระบบการควบคุมฯ!A569</f>
        <v>1.1.3.3</v>
      </c>
      <c r="B322" s="449" t="str">
        <f>+[8]ระบบการควบคุมฯ!B569</f>
        <v>รายการค่าจัดการเรียนการสอน (ปัจจัยพื้นฐานนักเรียนยากจน) นักเรียนยากจนกลุ่มใหม่ ภาคเรียนที่ 1/2569</v>
      </c>
      <c r="C322" s="449" t="str">
        <f>+[8]ระบบการควบคุมฯ!B570</f>
        <v>20004 4500 2400 4100005</v>
      </c>
      <c r="D322" s="450">
        <f>SUM(D323:D324)</f>
        <v>0</v>
      </c>
      <c r="E322" s="450">
        <f t="shared" ref="E322:H322" si="81">SUM(E323:E324)</f>
        <v>0</v>
      </c>
      <c r="F322" s="450">
        <f t="shared" si="81"/>
        <v>0</v>
      </c>
      <c r="G322" s="450">
        <f t="shared" si="81"/>
        <v>0</v>
      </c>
      <c r="H322" s="450">
        <f t="shared" si="81"/>
        <v>0</v>
      </c>
      <c r="I322" s="450">
        <f t="shared" ref="I322" si="82">SUM(I323:I329)</f>
        <v>0</v>
      </c>
    </row>
    <row r="323" spans="1:9" ht="31.2" x14ac:dyDescent="0.25">
      <c r="A323" s="123" t="str">
        <f>+[8]ระบบการควบคุมฯ!A570</f>
        <v>1.1.3.2.1</v>
      </c>
      <c r="B323" s="56" t="e">
        <f>+[8]ระบบการควบคุมฯ!#REF!</f>
        <v>#REF!</v>
      </c>
      <c r="C323" s="56">
        <f>+[8]ระบบการควบคุมฯ!C570</f>
        <v>0</v>
      </c>
      <c r="D323" s="124"/>
      <c r="E323" s="125"/>
      <c r="F323" s="125"/>
      <c r="G323" s="125"/>
      <c r="H323" s="125">
        <f>+D323-E323-F323-G323</f>
        <v>0</v>
      </c>
      <c r="I323" s="50" t="s">
        <v>14</v>
      </c>
    </row>
    <row r="324" spans="1:9" ht="31.2" x14ac:dyDescent="0.25">
      <c r="A324" s="123">
        <f>+[8]ระบบการควบคุมฯ!A571</f>
        <v>0</v>
      </c>
      <c r="B324" s="56">
        <f>+[8]ระบบการควบคุมฯ!B571</f>
        <v>0</v>
      </c>
      <c r="C324" s="56">
        <f>+[8]ระบบการควบคุมฯ!C571</f>
        <v>0</v>
      </c>
      <c r="D324" s="124"/>
      <c r="E324" s="125"/>
      <c r="F324" s="125"/>
      <c r="G324" s="125"/>
      <c r="H324" s="125">
        <f>+D324-E324-F324-G324</f>
        <v>0</v>
      </c>
      <c r="I324" s="50" t="s">
        <v>14</v>
      </c>
    </row>
    <row r="325" spans="1:9" ht="37.200000000000003" x14ac:dyDescent="0.25">
      <c r="A325" s="379">
        <f>+[8]ระบบการควบคุมฯ!A591</f>
        <v>2</v>
      </c>
      <c r="B325" s="382" t="str">
        <f>+[8]ระบบการควบคุมฯ!B591</f>
        <v xml:space="preserve">โครงการพัฒนาสื่อและเทคโนโลยีสารสนเทศเพื่อการศึกษา </v>
      </c>
      <c r="C325" s="382" t="str">
        <f>+[8]ระบบการควบคุมฯ!C591</f>
        <v xml:space="preserve">20004 4520 4900 </v>
      </c>
      <c r="D325" s="380">
        <f>+D326</f>
        <v>20000</v>
      </c>
      <c r="E325" s="383">
        <f t="shared" ref="E325:H326" si="83">+E327</f>
        <v>0</v>
      </c>
      <c r="F325" s="383">
        <f t="shared" si="83"/>
        <v>0</v>
      </c>
      <c r="G325" s="383">
        <f t="shared" si="83"/>
        <v>20000</v>
      </c>
      <c r="H325" s="383">
        <f t="shared" si="83"/>
        <v>0</v>
      </c>
      <c r="I325" s="381"/>
    </row>
    <row r="326" spans="1:9" ht="18.600000000000001" x14ac:dyDescent="0.25">
      <c r="A326" s="126"/>
      <c r="B326" s="108" t="str">
        <f>+[8]ระบบการควบคุมฯ!B592</f>
        <v xml:space="preserve"> งบดำเนินงาน 69112xx</v>
      </c>
      <c r="C326" s="63"/>
      <c r="D326" s="127">
        <f>+D328</f>
        <v>20000</v>
      </c>
      <c r="E326" s="127">
        <f t="shared" si="83"/>
        <v>0</v>
      </c>
      <c r="F326" s="127">
        <f t="shared" si="83"/>
        <v>0</v>
      </c>
      <c r="G326" s="127">
        <f t="shared" si="83"/>
        <v>20000</v>
      </c>
      <c r="H326" s="127">
        <f t="shared" si="83"/>
        <v>0</v>
      </c>
      <c r="I326" s="48"/>
    </row>
    <row r="327" spans="1:9" ht="37.200000000000003" hidden="1" customHeight="1" x14ac:dyDescent="0.25">
      <c r="A327" s="120">
        <f>+[8]ระบบการควบคุมฯ!A594</f>
        <v>2.1</v>
      </c>
      <c r="B327" s="61" t="str">
        <f>+[8]ระบบการควบคุมฯ!B594</f>
        <v xml:space="preserve">กิจกรรมการส่งเสริมการจัดการศึกษาทางไกล </v>
      </c>
      <c r="C327" s="134" t="str">
        <f>+[8]ระบบการควบคุมฯ!C594</f>
        <v>20004 69 86184 00000</v>
      </c>
      <c r="D327" s="121">
        <f>+D328</f>
        <v>20000</v>
      </c>
      <c r="E327" s="142">
        <f t="shared" ref="E327:H327" si="84">+E328</f>
        <v>0</v>
      </c>
      <c r="F327" s="142">
        <f t="shared" si="84"/>
        <v>0</v>
      </c>
      <c r="G327" s="142">
        <f t="shared" si="84"/>
        <v>20000</v>
      </c>
      <c r="H327" s="142">
        <f t="shared" si="84"/>
        <v>0</v>
      </c>
      <c r="I327" s="49"/>
    </row>
    <row r="328" spans="1:9" ht="18.600000000000001" hidden="1" customHeight="1" x14ac:dyDescent="0.25">
      <c r="A328" s="143" t="str">
        <f>+[8]ระบบการควบคุมฯ!A595</f>
        <v>2.1.1</v>
      </c>
      <c r="B328" s="108" t="str">
        <f>+[8]ระบบการควบคุมฯ!B595</f>
        <v xml:space="preserve"> งบดำเนินงาน 69112xx</v>
      </c>
      <c r="C328" s="63" t="str">
        <f>+[8]ระบบการควบคุมฯ!C595</f>
        <v xml:space="preserve">20004 4520 4900 2000000 </v>
      </c>
      <c r="D328" s="127">
        <f>SUM(D329:D330)</f>
        <v>20000</v>
      </c>
      <c r="E328" s="127">
        <f t="shared" ref="E328:H328" si="85">SUM(E329:E330)</f>
        <v>0</v>
      </c>
      <c r="F328" s="127">
        <f t="shared" si="85"/>
        <v>0</v>
      </c>
      <c r="G328" s="127">
        <f t="shared" si="85"/>
        <v>20000</v>
      </c>
      <c r="H328" s="127">
        <f t="shared" si="85"/>
        <v>0</v>
      </c>
      <c r="I328" s="48"/>
    </row>
    <row r="329" spans="1:9" ht="130.19999999999999" hidden="1" customHeight="1" x14ac:dyDescent="0.25">
      <c r="A329" s="123" t="str">
        <f>+[8]ระบบการควบคุมฯ!A596</f>
        <v>2.1.1.1</v>
      </c>
      <c r="B329" s="384" t="str">
        <f>+[8]ระบบการควบคุมฯ!B596</f>
        <v>ค่าใช้จ่ายในการพัฒนาคุณภาพการจัดการศึกษาทางไกลผ่านดาวเทียม (DLTV) ประจำปีงบประมาณ พ.ศ. 2569</v>
      </c>
      <c r="C329" s="56" t="str">
        <f>+[8]ระบบการควบคุมฯ!C596</f>
        <v>ศธ 04002/ว50939 ลว. 22 ธค 69 โอนครั้งที่ 158</v>
      </c>
      <c r="D329" s="124">
        <f>+[8]ระบบการควบคุมฯ!F596</f>
        <v>20000</v>
      </c>
      <c r="E329" s="125">
        <f>+[8]ระบบการควบคุมฯ!G596+[8]ระบบการควบคุมฯ!H596</f>
        <v>0</v>
      </c>
      <c r="F329" s="125">
        <f>+[8]ระบบการควบคุมฯ!I572+[8]ระบบการควบคุมฯ!J572</f>
        <v>0</v>
      </c>
      <c r="G329" s="125">
        <f>+[8]ระบบการควบคุมฯ!K596+[8]ระบบการควบคุมฯ!L596</f>
        <v>20000</v>
      </c>
      <c r="H329" s="125">
        <f>+D329-E329-F329-G329</f>
        <v>0</v>
      </c>
      <c r="I329" s="542" t="s">
        <v>250</v>
      </c>
    </row>
    <row r="330" spans="1:9" ht="18.600000000000001" hidden="1" customHeight="1" x14ac:dyDescent="0.25">
      <c r="A330" s="123" t="str">
        <f>+[8]ระบบการควบคุมฯ!A597</f>
        <v>2.1.1.2</v>
      </c>
      <c r="B330" s="56" t="str">
        <f>+[8]ระบบการควบคุมฯ!B597</f>
        <v>ค่าใช้จ่ายในการเดินทางเข้าร่วมการประชุมเชิงปฏิบัติการเพื่อขับเคลื่อนโครงการยกระดับคุณภาพการศึกษาด้วยเทคโนโลยีการศึกษาทางไกลผ่านดาวเทียม DLTV ประจำปีงบประมาณ พ.ศ. 2568 สำนักงานคณะกรรมการการศึกษาขั้นพื้นฐาน ระหว่างวันที่ 2-3 เมษายน 2568 ณ โรงแรมบางกอกพาเลส กรุงเทพมหานคร</v>
      </c>
      <c r="C330" s="170" t="str">
        <f>+[8]ระบบการควบคุมฯ!C597</f>
        <v>ศธ 04002/ว1247 ลว.26  มค 68 โอนครั้งที่ 362</v>
      </c>
      <c r="D330" s="170">
        <f>+[8]ระบบการควบคุมฯ!F597</f>
        <v>0</v>
      </c>
      <c r="E330" s="170">
        <f>+[8]ระบบการควบคุมฯ!G597+[8]ระบบการควบคุมฯ!H597</f>
        <v>0</v>
      </c>
      <c r="F330" s="170"/>
      <c r="G330" s="170">
        <f>+[8]ระบบการควบคุมฯ!K597+[8]ระบบการควบคุมฯ!L597</f>
        <v>0</v>
      </c>
      <c r="H330" s="125">
        <f>+D330-E330-F330-G330</f>
        <v>0</v>
      </c>
      <c r="I330" s="144" t="s">
        <v>116</v>
      </c>
    </row>
    <row r="331" spans="1:9" ht="37.200000000000003" x14ac:dyDescent="0.25">
      <c r="A331" s="397">
        <f>+[8]ระบบการควบคุมฯ!A615</f>
        <v>3</v>
      </c>
      <c r="B331" s="398" t="str">
        <f>+[8]ระบบการควบคุมฯ!B615</f>
        <v>โครงการสร้างโอกาสและลดความเหลื่อมล้ำทางการศึกษาในระดับพื้นที่</v>
      </c>
      <c r="C331" s="398" t="str">
        <f>+[8]ระบบการควบคุมฯ!C615</f>
        <v>20004 4520 6900 2000000</v>
      </c>
      <c r="D331" s="399">
        <f>+D332+D338</f>
        <v>34200</v>
      </c>
      <c r="E331" s="399">
        <f t="shared" ref="E331:H331" si="86">+E332+E338</f>
        <v>0</v>
      </c>
      <c r="F331" s="399">
        <f t="shared" si="86"/>
        <v>0</v>
      </c>
      <c r="G331" s="399">
        <f t="shared" si="86"/>
        <v>15200</v>
      </c>
      <c r="H331" s="399">
        <f t="shared" si="86"/>
        <v>19000</v>
      </c>
      <c r="I331" s="400"/>
    </row>
    <row r="332" spans="1:9" ht="37.200000000000003" x14ac:dyDescent="0.25">
      <c r="A332" s="120">
        <f>+[8]ระบบการควบคุมฯ!A616</f>
        <v>3.1</v>
      </c>
      <c r="B332" s="61" t="str">
        <f>+[8]ระบบการควบคุมฯ!B616</f>
        <v xml:space="preserve">กิจกรรมการยกระดับคุณภาพโรงเรียนขยายโอกาส </v>
      </c>
      <c r="C332" s="134" t="str">
        <f>+[8]ระบบการควบคุมฯ!C616</f>
        <v xml:space="preserve">20004 69 00106 00000 </v>
      </c>
      <c r="D332" s="121">
        <f>+D333</f>
        <v>34200</v>
      </c>
      <c r="E332" s="142">
        <f t="shared" ref="E332:H332" si="87">+E333</f>
        <v>0</v>
      </c>
      <c r="F332" s="142">
        <f t="shared" si="87"/>
        <v>0</v>
      </c>
      <c r="G332" s="142">
        <f t="shared" si="87"/>
        <v>15200</v>
      </c>
      <c r="H332" s="142">
        <f t="shared" si="87"/>
        <v>19000</v>
      </c>
      <c r="I332" s="49"/>
    </row>
    <row r="333" spans="1:9" ht="18.600000000000001" x14ac:dyDescent="0.25">
      <c r="A333" s="126"/>
      <c r="B333" s="108" t="str">
        <f>+[8]ระบบการควบคุมฯ!B617</f>
        <v xml:space="preserve"> งบดำเนินงาน 69112xx</v>
      </c>
      <c r="C333" s="63" t="str">
        <f>+[8]ระบบการควบคุมฯ!C617</f>
        <v>20004 4520 6900 2000000</v>
      </c>
      <c r="D333" s="127">
        <f>SUM(D334:D337)</f>
        <v>34200</v>
      </c>
      <c r="E333" s="127">
        <f t="shared" ref="E333:H333" si="88">SUM(E334:E337)</f>
        <v>0</v>
      </c>
      <c r="F333" s="127">
        <f t="shared" si="88"/>
        <v>0</v>
      </c>
      <c r="G333" s="127">
        <f t="shared" si="88"/>
        <v>15200</v>
      </c>
      <c r="H333" s="127">
        <f t="shared" si="88"/>
        <v>19000</v>
      </c>
      <c r="I333" s="48"/>
    </row>
    <row r="334" spans="1:9" ht="148.80000000000001" x14ac:dyDescent="0.25">
      <c r="A334" s="145" t="str">
        <f>+[8]ระบบการควบคุมฯ!A618</f>
        <v>3.1.1</v>
      </c>
      <c r="B334" s="56" t="str">
        <f>+[8]ระบบการควบคุมฯ!B618</f>
        <v>ค่าใช้จ่ายในการเดินทางเข้าร่วมการประชุมจัดทำแผนบริหารจัดการโรงเรียนขยายโอกาสทางการศึกษา ระยะ 5 ปี (ปีการศึกษา 2569 – 2573)  และชี้แจงแผนการดำเนินงาน  ด้านนโยบายและแผน ประจำปีงบประมาณ พ.ศ. 2569 ระหว่างวันที่ 17 – 19 พฤศจิกายน 2568     ณ โรงแรมรอยัลริเวอร์ กรุงเทพมหานคร</v>
      </c>
      <c r="C334" s="56" t="str">
        <f>+[8]ระบบการควบคุมฯ!C618</f>
        <v>ศธ 04002/ว48831 ลว. 17 พ.ย. 68 โอนครั้งที่ 79</v>
      </c>
      <c r="D334" s="124">
        <f>+[8]ระบบการควบคุมฯ!F618</f>
        <v>1200</v>
      </c>
      <c r="E334" s="125">
        <f>+[8]ระบบการควบคุมฯ!G618+[8]ระบบการควบคุมฯ!H618</f>
        <v>0</v>
      </c>
      <c r="F334" s="125"/>
      <c r="G334" s="125">
        <f>+[8]ระบบการควบคุมฯ!K618+[8]ระบบการควบคุมฯ!L618</f>
        <v>1200</v>
      </c>
      <c r="H334" s="125">
        <f>+D334-E334-F334-G334</f>
        <v>0</v>
      </c>
      <c r="I334" s="50" t="s">
        <v>15</v>
      </c>
    </row>
    <row r="335" spans="1:9" ht="18.600000000000001" hidden="1" customHeight="1" x14ac:dyDescent="0.25">
      <c r="A335" s="145" t="str">
        <f>+[8]ระบบการควบคุมฯ!A619</f>
        <v>3.1.2</v>
      </c>
      <c r="B335" s="56" t="str">
        <f>+[8]ระบบการควบคุมฯ!B619</f>
        <v xml:space="preserve">ค่าใช้จ่ายสำหรับการจัดทำแผนบริหารจัดการโรงเรียนขยายโอกาสทางการศึกษา ระยะ 5 ปี (ปีการศึกษา 2569 – 2573)  </v>
      </c>
      <c r="C335" s="56" t="str">
        <f>+[8]ระบบการควบคุมฯ!C619</f>
        <v>ศธ 04002/ว50787 ลว.22 ธ.ค. 68 โอนครั้งที่ 161</v>
      </c>
      <c r="D335" s="124">
        <f>+[8]ระบบการควบคุมฯ!F619</f>
        <v>14000</v>
      </c>
      <c r="E335" s="125">
        <f>+[8]ระบบการควบคุมฯ!G619+[8]ระบบการควบคุมฯ!H619</f>
        <v>0</v>
      </c>
      <c r="F335" s="125"/>
      <c r="G335" s="125">
        <f>+[8]ระบบการควบคุมฯ!K619+[8]ระบบการควบคุมฯ!L619</f>
        <v>14000</v>
      </c>
      <c r="H335" s="125">
        <f>+D335-E335-F335-G335</f>
        <v>0</v>
      </c>
      <c r="I335" s="50" t="s">
        <v>15</v>
      </c>
    </row>
    <row r="336" spans="1:9" ht="18.600000000000001" hidden="1" customHeight="1" x14ac:dyDescent="0.25">
      <c r="A336" s="145" t="str">
        <f>+[8]ระบบการควบคุมฯ!A620</f>
        <v>3.1.3</v>
      </c>
      <c r="B336" s="56" t="str">
        <f>+[8]ระบบการควบคุมฯ!B620</f>
        <v xml:space="preserve">ค่าใช้จ่ายในการดำเนินการขับเคลื่อนแผนบริหารจัดการโรงเรียนขยายโอกาสทางการศึกษา ระยะ 5 ปี (ปีการศึกษา 2569 – 2573)  </v>
      </c>
      <c r="C336" s="56" t="str">
        <f>+[8]ระบบการควบคุมฯ!C620</f>
        <v>ศธ 04002/ว2335 ลว.29 พค 68 โอนครั้งที่ 543</v>
      </c>
      <c r="D336" s="124">
        <f>+[8]ระบบการควบคุมฯ!F620</f>
        <v>19000</v>
      </c>
      <c r="E336" s="125">
        <f>+[8]ระบบการควบคุมฯ!G620+[8]ระบบการควบคุมฯ!H620</f>
        <v>0</v>
      </c>
      <c r="F336" s="125"/>
      <c r="G336" s="125">
        <f>+[8]ระบบการควบคุมฯ!K620+[8]ระบบการควบคุมฯ!L620</f>
        <v>0</v>
      </c>
      <c r="H336" s="125">
        <f>+D336-E336-F336-G336</f>
        <v>19000</v>
      </c>
      <c r="I336" s="51" t="s">
        <v>15</v>
      </c>
    </row>
    <row r="337" spans="1:9" ht="18.600000000000001" hidden="1" customHeight="1" x14ac:dyDescent="0.25">
      <c r="A337" s="145" t="str">
        <f>+[8]ระบบการควบคุมฯ!A621</f>
        <v>3.1.3.1</v>
      </c>
      <c r="B337" s="56" t="str">
        <f>+[8]ระบบการควบคุมฯ!B621</f>
        <v xml:space="preserve">ค่าใช้จ่ายในการเดินทางเข้าร่วมการประชุมสัมมนาทางวิชาการและแลกเปลี่ยนเรียนรู้ การขับเคลื่อนเพื่อยกระดับสมรรถนะความฉลลาดรู้ของผู้เรียน ระหว่างวันที่ 18-20 กรกฎาคม 2568 ณ โรงแรมเอวาน่า กรุงเทพมหานคร  </v>
      </c>
      <c r="C337" s="56" t="str">
        <f>+[8]ระบบการควบคุมฯ!C621</f>
        <v>ศธ 04002/ว40620 ลว.17 ก.ค. 68 โอนครั้งที่ 709</v>
      </c>
      <c r="D337" s="124">
        <f>+[8]ระบบการควบคุมฯ!F621</f>
        <v>0</v>
      </c>
      <c r="E337" s="125">
        <f>+[8]ระบบการควบคุมฯ!G621+[8]ระบบการควบคุมฯ!H621</f>
        <v>0</v>
      </c>
      <c r="F337" s="125"/>
      <c r="G337" s="125">
        <f>+[8]ระบบการควบคุมฯ!K621+[8]ระบบการควบคุมฯ!L621</f>
        <v>0</v>
      </c>
      <c r="H337" s="125">
        <f>+D337-E337-F337-G337</f>
        <v>0</v>
      </c>
      <c r="I337" s="51" t="s">
        <v>16</v>
      </c>
    </row>
    <row r="338" spans="1:9" ht="55.8" hidden="1" customHeight="1" x14ac:dyDescent="0.25">
      <c r="A338" s="120">
        <f>+[8]ระบบการควบคุมฯ!A622</f>
        <v>4</v>
      </c>
      <c r="B338" s="61" t="str">
        <f>+[8]ระบบการควบคุมฯ!B622</f>
        <v>กิจกรรมพัฒนาการจัดการศึกษาโรงเรียนที่ตั้งในพื้นที่ลักษณะพิเศษ</v>
      </c>
      <c r="C338" s="134" t="str">
        <f>+[8]ระบบการควบคุมฯ!C622</f>
        <v>20004 68 00017 00000</v>
      </c>
      <c r="D338" s="121">
        <f>+D339</f>
        <v>0</v>
      </c>
      <c r="E338" s="142">
        <f>+E339</f>
        <v>0</v>
      </c>
      <c r="F338" s="142">
        <f>+F339</f>
        <v>0</v>
      </c>
      <c r="G338" s="142">
        <f>+G339</f>
        <v>0</v>
      </c>
      <c r="H338" s="142">
        <f>+H339</f>
        <v>0</v>
      </c>
      <c r="I338" s="49"/>
    </row>
    <row r="339" spans="1:9" ht="18.600000000000001" hidden="1" customHeight="1" x14ac:dyDescent="0.25">
      <c r="A339" s="126"/>
      <c r="B339" s="108" t="str">
        <f>+[8]ระบบการควบคุมฯ!B623</f>
        <v xml:space="preserve"> งบดำเนินงาน 68112xx</v>
      </c>
      <c r="C339" s="63" t="str">
        <f>+[8]ระบบการควบคุมฯ!C623</f>
        <v xml:space="preserve">20004 42006700 2000000 </v>
      </c>
      <c r="D339" s="127">
        <f>SUM(D340:D341)</f>
        <v>0</v>
      </c>
      <c r="E339" s="127">
        <f>SUM(E340:E341)</f>
        <v>0</v>
      </c>
      <c r="F339" s="127">
        <f>SUM(F340:F341)</f>
        <v>0</v>
      </c>
      <c r="G339" s="127">
        <f>SUM(G340:G341)</f>
        <v>0</v>
      </c>
      <c r="H339" s="127">
        <f>SUM(H340:H341)</f>
        <v>0</v>
      </c>
      <c r="I339" s="48"/>
    </row>
    <row r="340" spans="1:9" ht="111.6" hidden="1" customHeight="1" x14ac:dyDescent="0.25">
      <c r="A340" s="123">
        <f>+[8]ระบบการควบคุมฯ!A624</f>
        <v>4.0999999999999996</v>
      </c>
      <c r="B340" s="146" t="str">
        <f>+[8]ระบบการควบคุมฯ!B624</f>
        <v>ค่าใช้จ่ายการเดินทางเข้าร่วมประชุมเชิงปฏิบัติการพัฒนาบุคลากรด้านระบบสารสนเทศ เพื่อการส่งเสริมการจัดการศึกษา วางแผนและสนับสนุนการบริหารงบประมาณปีการศึกษา 2567 ระหว่างวันที่ 20-24 พฤษภาคม 2567 ณ โรงแรมริเวอร์ไซต์ กรุงเทพมหานคร</v>
      </c>
      <c r="C340" s="56" t="str">
        <f>+[8]ระบบการควบคุมฯ!C624</f>
        <v>ศธ 04002/ว2091 ลว.28 พค 67 โอนครั้งที่ 60</v>
      </c>
      <c r="D340" s="124"/>
      <c r="E340" s="125"/>
      <c r="F340" s="125"/>
      <c r="G340" s="125"/>
      <c r="H340" s="125">
        <f>+D340-E340-F340-G340</f>
        <v>0</v>
      </c>
      <c r="I340" s="144" t="s">
        <v>117</v>
      </c>
    </row>
    <row r="341" spans="1:9" ht="55.8" hidden="1" customHeight="1" x14ac:dyDescent="0.25">
      <c r="A341" s="123"/>
      <c r="B341" s="56"/>
      <c r="C341" s="56"/>
      <c r="D341" s="124"/>
      <c r="E341" s="125"/>
      <c r="F341" s="125"/>
      <c r="G341" s="125"/>
      <c r="H341" s="125"/>
      <c r="I341" s="50"/>
    </row>
    <row r="342" spans="1:9" ht="18.600000000000001" hidden="1" customHeight="1" x14ac:dyDescent="0.25">
      <c r="A342" s="502" t="str">
        <f>+[8]ระบบการควบคุมฯ!A628</f>
        <v>ง</v>
      </c>
      <c r="B342" s="503" t="str">
        <f>+[8]ระบบการควบคุมฯ!B628</f>
        <v>แผนงานพื้นฐานด้านการพัฒนาและเสริมสร้างศักยภาพทรัพยากรมนุษย์</v>
      </c>
      <c r="C342" s="503" t="str">
        <f>+[8]ระบบการควบคุมฯ!C628</f>
        <v xml:space="preserve">20004 3700 </v>
      </c>
      <c r="D342" s="505">
        <f>+D343+D353</f>
        <v>3076886</v>
      </c>
      <c r="E342" s="505">
        <f t="shared" ref="E342:H342" si="89">+E343+E353</f>
        <v>216433.80000000002</v>
      </c>
      <c r="F342" s="505">
        <f t="shared" si="89"/>
        <v>0</v>
      </c>
      <c r="G342" s="505">
        <f t="shared" si="89"/>
        <v>1996492.4</v>
      </c>
      <c r="H342" s="505">
        <f t="shared" si="89"/>
        <v>863959.79999999993</v>
      </c>
      <c r="I342" s="507"/>
    </row>
    <row r="343" spans="1:9" ht="18.600000000000001" x14ac:dyDescent="0.25">
      <c r="A343" s="118" t="str">
        <f>+[4]งบสพฐ!A153</f>
        <v>3.9.1.4</v>
      </c>
      <c r="B343" s="128" t="str">
        <f>+[8]ระบบการควบคุมฯ!B631</f>
        <v xml:space="preserve">ผลผลิตผู้จบการศึกษาก่อนประถมศึกษา </v>
      </c>
      <c r="C343" s="147" t="str">
        <f>+[8]ระบบการควบคุมฯ!C632</f>
        <v>20004 3720 1000 2000000</v>
      </c>
      <c r="D343" s="119">
        <f>+D344</f>
        <v>0</v>
      </c>
      <c r="E343" s="119">
        <f t="shared" ref="E343:H344" si="90">+E344</f>
        <v>0</v>
      </c>
      <c r="F343" s="119">
        <f t="shared" si="90"/>
        <v>0</v>
      </c>
      <c r="G343" s="119">
        <f t="shared" si="90"/>
        <v>0</v>
      </c>
      <c r="H343" s="119">
        <f t="shared" si="90"/>
        <v>0</v>
      </c>
      <c r="I343" s="119"/>
    </row>
    <row r="344" spans="1:9" ht="37.200000000000003" customHeight="1" x14ac:dyDescent="0.25">
      <c r="A344" s="126"/>
      <c r="B344" s="108" t="str">
        <f>+[8]ระบบการควบคุมฯ!B629</f>
        <v xml:space="preserve"> งบดำเนินงาน 69112xx</v>
      </c>
      <c r="C344" s="63"/>
      <c r="D344" s="127">
        <f>+D345</f>
        <v>0</v>
      </c>
      <c r="E344" s="127">
        <f t="shared" si="90"/>
        <v>0</v>
      </c>
      <c r="F344" s="127">
        <f t="shared" si="90"/>
        <v>0</v>
      </c>
      <c r="G344" s="127">
        <f t="shared" si="90"/>
        <v>0</v>
      </c>
      <c r="H344" s="127">
        <f t="shared" si="90"/>
        <v>0</v>
      </c>
      <c r="I344" s="48"/>
    </row>
    <row r="345" spans="1:9" ht="18.600000000000001" hidden="1" customHeight="1" x14ac:dyDescent="0.25">
      <c r="A345" s="148">
        <f>+[8]ระบบการควบคุมฯ!A675</f>
        <v>1</v>
      </c>
      <c r="B345" s="149" t="str">
        <f>+[8]ระบบการควบคุมฯ!B675</f>
        <v>งบสพฐ.</v>
      </c>
      <c r="C345" s="150"/>
      <c r="D345" s="151">
        <f>+D346+D349</f>
        <v>0</v>
      </c>
      <c r="E345" s="151">
        <f>+E346+E349</f>
        <v>0</v>
      </c>
      <c r="F345" s="151">
        <f>+F346+F349</f>
        <v>0</v>
      </c>
      <c r="G345" s="151">
        <f>+G346+G349</f>
        <v>0</v>
      </c>
      <c r="H345" s="151">
        <f>+H346+H349</f>
        <v>0</v>
      </c>
      <c r="I345" s="52"/>
    </row>
    <row r="346" spans="1:9" ht="130.19999999999999" hidden="1" customHeight="1" x14ac:dyDescent="0.25">
      <c r="A346" s="120">
        <f>+[8]ระบบการควบคุมฯ!A636</f>
        <v>1.1000000000000001</v>
      </c>
      <c r="B346" s="61" t="str">
        <f>+[8]ระบบการควบคุมฯ!B636</f>
        <v xml:space="preserve">กิจกรรมการจัดการศึกษาก่อนประถมศึกษา  </v>
      </c>
      <c r="C346" s="134" t="str">
        <f>+[8]ระบบการควบคุมฯ!C636</f>
        <v>20004 68 05162 00000</v>
      </c>
      <c r="D346" s="121">
        <f>+D348</f>
        <v>0</v>
      </c>
      <c r="E346" s="121">
        <f>+E348</f>
        <v>0</v>
      </c>
      <c r="F346" s="121">
        <f>+F348</f>
        <v>0</v>
      </c>
      <c r="G346" s="121">
        <f>+G348</f>
        <v>0</v>
      </c>
      <c r="H346" s="121">
        <f>+H348</f>
        <v>0</v>
      </c>
      <c r="I346" s="49"/>
    </row>
    <row r="347" spans="1:9" ht="18.600000000000001" x14ac:dyDescent="0.25">
      <c r="A347" s="126"/>
      <c r="B347" s="108" t="str">
        <f>+[8]ระบบการควบคุมฯ!B638</f>
        <v xml:space="preserve"> งบดำเนินงาน 69112xx</v>
      </c>
      <c r="C347" s="93">
        <f>+[8]ระบบการควบคุมฯ!C712</f>
        <v>0</v>
      </c>
      <c r="D347" s="127">
        <f>+D348</f>
        <v>0</v>
      </c>
      <c r="E347" s="127">
        <f t="shared" ref="E347:H349" si="91">+E348</f>
        <v>0</v>
      </c>
      <c r="F347" s="127">
        <f t="shared" si="91"/>
        <v>0</v>
      </c>
      <c r="G347" s="127">
        <f t="shared" si="91"/>
        <v>0</v>
      </c>
      <c r="H347" s="127">
        <f t="shared" si="91"/>
        <v>0</v>
      </c>
      <c r="I347" s="48"/>
    </row>
    <row r="348" spans="1:9" ht="18.600000000000001" customHeight="1" x14ac:dyDescent="0.25">
      <c r="A348" s="152"/>
      <c r="B348" s="153"/>
      <c r="C348" s="153">
        <f>+[8]ระบบการควบคุมฯ!C676</f>
        <v>0</v>
      </c>
      <c r="D348" s="125">
        <f>+[8]ระบบการควบคุมฯ!F676</f>
        <v>0</v>
      </c>
      <c r="E348" s="125">
        <f>+[8]ระบบการควบคุมฯ!G676+[8]ระบบการควบคุมฯ!H676</f>
        <v>0</v>
      </c>
      <c r="F348" s="125">
        <f>+[8]ระบบการควบคุมฯ!I676+[8]ระบบการควบคุมฯ!J676</f>
        <v>0</v>
      </c>
      <c r="G348" s="125">
        <f>+[8]ระบบการควบคุมฯ!K676+[8]ระบบการควบคุมฯ!L676</f>
        <v>0</v>
      </c>
      <c r="H348" s="125">
        <f>+D348-E348-F348-G348</f>
        <v>0</v>
      </c>
      <c r="I348" s="51"/>
    </row>
    <row r="349" spans="1:9" ht="55.8" x14ac:dyDescent="0.25">
      <c r="A349" s="120">
        <f>+[8]ระบบการควบคุมฯ!A714</f>
        <v>1.2</v>
      </c>
      <c r="B349" s="61" t="str">
        <f>+[8]ระบบการควบคุมฯ!B714</f>
        <v xml:space="preserve">กิจกรรมการยกระดับคุณภาพการศึกษาตามแนวทางโครงการบ้านนักวิทยาศาสตร์น้อย  ประเทศไทย </v>
      </c>
      <c r="C349" s="134" t="str">
        <f>+[8]ระบบการควบคุมฯ!C714</f>
        <v>20004 67 00080  00000</v>
      </c>
      <c r="D349" s="121">
        <f>+D350</f>
        <v>0</v>
      </c>
      <c r="E349" s="121">
        <f t="shared" si="91"/>
        <v>0</v>
      </c>
      <c r="F349" s="121">
        <f t="shared" si="91"/>
        <v>0</v>
      </c>
      <c r="G349" s="121">
        <f t="shared" si="91"/>
        <v>0</v>
      </c>
      <c r="H349" s="121">
        <f t="shared" si="91"/>
        <v>0</v>
      </c>
      <c r="I349" s="49"/>
    </row>
    <row r="350" spans="1:9" ht="18.600000000000001" x14ac:dyDescent="0.25">
      <c r="A350" s="126"/>
      <c r="B350" s="108" t="str">
        <f>+[8]ระบบการควบคุมฯ!B715</f>
        <v xml:space="preserve"> งบดำเนินงาน 69112xx</v>
      </c>
      <c r="C350" s="63" t="str">
        <f>+[8]ระบบการควบคุมฯ!C715</f>
        <v>20004 3720 1000 2000000</v>
      </c>
      <c r="D350" s="127">
        <f>SUM(D351:D352)</f>
        <v>0</v>
      </c>
      <c r="E350" s="127">
        <f t="shared" ref="E350:H350" si="92">SUM(E351:E352)</f>
        <v>0</v>
      </c>
      <c r="F350" s="127">
        <f t="shared" si="92"/>
        <v>0</v>
      </c>
      <c r="G350" s="127">
        <f t="shared" si="92"/>
        <v>0</v>
      </c>
      <c r="H350" s="127">
        <f t="shared" si="92"/>
        <v>0</v>
      </c>
      <c r="I350" s="48"/>
    </row>
    <row r="351" spans="1:9" ht="111.6" x14ac:dyDescent="0.25">
      <c r="A351" s="123" t="str">
        <f>+[8]ระบบการควบคุมฯ!A716</f>
        <v>1.2.1</v>
      </c>
      <c r="B351" s="38" t="str">
        <f>+[8]ระบบการควบคุมฯ!B716</f>
        <v>ค่าใช้จ่ายในการนิเทศ ติดตาม และประเมินผล 5,000 บาท เพื่อขอรับตราพระราชทาน “บ้านนักวิทยาศาสตร์น้อย ประเทศไทย” ระดับปฐมวัย โครงการบ้านนักวิทยาศาสตร์น้อย ประเทศไทย ระดับปฐมวัยและระดับประถมศึกษา  5,000 บาท</v>
      </c>
      <c r="C351" s="38" t="str">
        <f>+[8]ระบบการควบคุมฯ!C716</f>
        <v>ที่ ศธ04002/ว5680 ลว 20 ธค 66 ครั้งที่ 100</v>
      </c>
      <c r="D351" s="124"/>
      <c r="E351" s="125"/>
      <c r="F351" s="125"/>
      <c r="G351" s="125"/>
      <c r="H351" s="125">
        <f>+D351-E351-F351-G351</f>
        <v>0</v>
      </c>
      <c r="I351" s="59" t="s">
        <v>111</v>
      </c>
    </row>
    <row r="352" spans="1:9" ht="130.19999999999999" x14ac:dyDescent="0.25">
      <c r="A352" s="123" t="str">
        <f>+[8]ระบบการควบคุมฯ!A717</f>
        <v>1.2.2</v>
      </c>
      <c r="B352" s="38" t="str">
        <f>+[8]ระบบการควบคุมฯ!B717</f>
        <v xml:space="preserve">ค่าใช้จ่ายเข้าร่วมประชุมเชิงปฏิบัติการสรุปผลการประเมินโรงเรียนเพื่อรับตราพระราชทาน “บ้านนักวิทยาศาสตร์น้อยประเทศไทย” ประจำปีการศึกษา 2566 ระหว่างวันที่ 30 กรกฎาคม – 5 สิงหาคม 2567 ณ โรงแรมเอเชียแอร์พอร์ท (ดอนเมือง) จังหวัดปทุมธานี     </v>
      </c>
      <c r="C352" s="38" t="str">
        <f>+[8]ระบบการควบคุมฯ!C717</f>
        <v>ที่ ศธ04002/ว3094 ลว 18 กค 67 ครั้งที่ 230</v>
      </c>
      <c r="D352" s="124"/>
      <c r="E352" s="125"/>
      <c r="F352" s="125"/>
      <c r="G352" s="125"/>
      <c r="H352" s="125">
        <f>+D352-E352-F352-G352</f>
        <v>0</v>
      </c>
      <c r="I352" s="154" t="s">
        <v>118</v>
      </c>
    </row>
    <row r="353" spans="1:9" ht="37.200000000000003" x14ac:dyDescent="0.25">
      <c r="A353" s="508">
        <f>+[8]ระบบการควบคุมฯ!A722</f>
        <v>0</v>
      </c>
      <c r="B353" s="128" t="str">
        <f>+[8]ระบบการควบคุมฯ!B722</f>
        <v>ผลผลิตผู้จบการศึกษาขั้นพื้นฐาน</v>
      </c>
      <c r="C353" s="155" t="str">
        <f>+[8]ระบบการควบคุมฯ!C722</f>
        <v>20004 3720 1000 2000000</v>
      </c>
      <c r="D353" s="119">
        <f>+D354+D358+D366+D370+D372+D389+D393+D400+D404+D412+D434+D439+D441+D445+D456+D466+D474+D480</f>
        <v>3076886</v>
      </c>
      <c r="E353" s="119">
        <f t="shared" ref="E353:H353" si="93">+E354+E358+E366+E370+E372+E389+E393+E400+E404+E412+E434+E439+E441+E445+E456+E466+E474+E480</f>
        <v>216433.80000000002</v>
      </c>
      <c r="F353" s="119">
        <f t="shared" si="93"/>
        <v>0</v>
      </c>
      <c r="G353" s="119">
        <f t="shared" si="93"/>
        <v>1996492.4</v>
      </c>
      <c r="H353" s="119">
        <f t="shared" si="93"/>
        <v>863959.79999999993</v>
      </c>
      <c r="I353" s="119"/>
    </row>
    <row r="354" spans="1:9" ht="34.799999999999997" customHeight="1" x14ac:dyDescent="0.25">
      <c r="A354" s="120">
        <f>+[8]ระบบการควบคุมฯ!A728</f>
        <v>1.1000000000000001</v>
      </c>
      <c r="B354" s="61" t="str">
        <f>+[8]ระบบการควบคุมฯ!B728</f>
        <v>กิจกรรมการยกระดับคุณภาพการศึกษาตามแนวทางโครงการบ้านนักวิทยาศาสตร์น้อยประเทศไทย</v>
      </c>
      <c r="C354" s="156" t="str">
        <f>+[8]ระบบการควบคุมฯ!C728</f>
        <v>20004 69 00080 00000</v>
      </c>
      <c r="D354" s="121">
        <f>+D355</f>
        <v>0</v>
      </c>
      <c r="E354" s="121">
        <f t="shared" ref="E354:H354" si="94">+E355</f>
        <v>0</v>
      </c>
      <c r="F354" s="121">
        <f t="shared" si="94"/>
        <v>0</v>
      </c>
      <c r="G354" s="121">
        <f t="shared" si="94"/>
        <v>0</v>
      </c>
      <c r="H354" s="121">
        <f t="shared" si="94"/>
        <v>0</v>
      </c>
      <c r="I354" s="49"/>
    </row>
    <row r="355" spans="1:9" ht="37.200000000000003" customHeight="1" x14ac:dyDescent="0.25">
      <c r="A355" s="126"/>
      <c r="B355" s="108" t="str">
        <f>+[8]ระบบการควบคุมฯ!B715</f>
        <v xml:space="preserve"> งบดำเนินงาน 69112xx</v>
      </c>
      <c r="C355" s="93" t="str">
        <f>+[8]ระบบการควบคุมฯ!C715</f>
        <v>20004 3720 1000 2000000</v>
      </c>
      <c r="D355" s="127">
        <f>SUM(D356:D357)</f>
        <v>0</v>
      </c>
      <c r="E355" s="127">
        <f t="shared" ref="E355:H355" si="95">SUM(E356:E357)</f>
        <v>0</v>
      </c>
      <c r="F355" s="127">
        <f t="shared" si="95"/>
        <v>0</v>
      </c>
      <c r="G355" s="127">
        <f t="shared" si="95"/>
        <v>0</v>
      </c>
      <c r="H355" s="127">
        <f t="shared" si="95"/>
        <v>0</v>
      </c>
      <c r="I355" s="48"/>
    </row>
    <row r="356" spans="1:9" ht="18.600000000000001" hidden="1" customHeight="1" x14ac:dyDescent="0.25">
      <c r="A356" s="167" t="str">
        <f>+[8]ระบบการควบคุมฯ!A730</f>
        <v>1.1.1</v>
      </c>
      <c r="B356" s="38" t="str">
        <f>+[8]ระบบการควบคุมฯ!B730</f>
        <v xml:space="preserve">เพื่อเป็นค่าใช้จ่ายในการเดินทางของคณะทำงานและผู้เข้าร่วมการอบรมเชิงปฏิบัติการขั้นพื้นฐานพัฒนาผู้นำเครือข่ายท้องถิ่น (Local Network ; LN) และวิทยาศาสตร์เครือข่ายท้องถิ่น (Local Trainer ; LT) ทดแทนผู้เกษียณอายุ ลาออก เปลี่ยนสายงาน โครงการบ้านนักวิทยาศาสตร์น้อย ประเทศไทย ระดับปฐมวัยและระดับประถมศึกษา ระหว่างวันที่ 19 – 22 ธันวาคม 2567 ณ โรงแรมรอยัลซิตี้ กรุงเทพมหานคร </v>
      </c>
      <c r="C356" s="38" t="str">
        <f>+[8]ระบบการควบคุมฯ!C730</f>
        <v>ที่ ศธ04002/ว5967 ลว 11 ธค 67 ครั้งที่ 119</v>
      </c>
      <c r="D356" s="454">
        <f>+[8]ระบบการควบคุมฯ!F730</f>
        <v>0</v>
      </c>
      <c r="E356" s="125">
        <f>+[8]ระบบการควบคุมฯ!G730+[8]ระบบการควบคุมฯ!H730</f>
        <v>0</v>
      </c>
      <c r="F356" s="124">
        <f>+[8]ระบบการควบคุมฯ!I730+[8]ระบบการควบคุมฯ!J730</f>
        <v>0</v>
      </c>
      <c r="G356" s="125">
        <f>+[8]ระบบการควบคุมฯ!K730+[8]ระบบการควบคุมฯ!L730</f>
        <v>0</v>
      </c>
      <c r="H356" s="124">
        <f>+D356-E356-F356-G356</f>
        <v>0</v>
      </c>
      <c r="I356" s="401" t="s">
        <v>42</v>
      </c>
    </row>
    <row r="357" spans="1:9" ht="74.400000000000006" hidden="1" customHeight="1" x14ac:dyDescent="0.25">
      <c r="A357" s="167" t="str">
        <f>+[8]ระบบการควบคุมฯ!A731</f>
        <v>1.1.2</v>
      </c>
      <c r="B357" s="38" t="str">
        <f>+[8]ระบบการควบคุมฯ!B731</f>
        <v xml:space="preserve">ค่าใช้จ่ายในการเดินทางและค่าเบี้ยเลี้ยงคณะทำงานเพื่อเข้าร่วมการประชุมเชิงปฏิบัติการสรุปผล  การประเมินโรงเรียนเพื่อรับตราพระราชทาน “บ้านนักวิทยาศาสตร์น้อย ประเทศไทย” ประจำปีการศึกษา 2567 </v>
      </c>
      <c r="C357" s="38" t="str">
        <f>+[8]ระบบการควบคุมฯ!C731</f>
        <v>ที่ ศธ04002/ว2449 ลว 6 มิ.ย. 68 ครั้งที่ 560</v>
      </c>
      <c r="D357" s="454">
        <f>+[8]ระบบการควบคุมฯ!F731</f>
        <v>0</v>
      </c>
      <c r="E357" s="125">
        <f>+[8]ระบบการควบคุมฯ!G731+[8]ระบบการควบคุมฯ!H731</f>
        <v>0</v>
      </c>
      <c r="F357" s="124">
        <f>+[8]ระบบการควบคุมฯ!I731+[8]ระบบการควบคุมฯ!J731</f>
        <v>0</v>
      </c>
      <c r="G357" s="125">
        <f>+[8]ระบบการควบคุมฯ!K731+[8]ระบบการควบคุมฯ!L731</f>
        <v>0</v>
      </c>
      <c r="H357" s="124">
        <f>+D357-E357-F357-G357</f>
        <v>0</v>
      </c>
      <c r="I357" s="51" t="s">
        <v>186</v>
      </c>
    </row>
    <row r="358" spans="1:9" ht="37.200000000000003" hidden="1" customHeight="1" x14ac:dyDescent="0.25">
      <c r="A358" s="120">
        <f>+[8]ระบบการควบคุมฯ!A733</f>
        <v>1.2</v>
      </c>
      <c r="B358" s="61" t="str">
        <f>+[8]ระบบการควบคุมฯ!B733</f>
        <v>กิจกรรมการสนับสนุนการศึกษาขั้นพื้นฐาน</v>
      </c>
      <c r="C358" s="156" t="str">
        <f>+[8]ระบบการควบคุมฯ!C733</f>
        <v>20004 69 00146 00000</v>
      </c>
      <c r="D358" s="121">
        <f>+D359</f>
        <v>1384404</v>
      </c>
      <c r="E358" s="121">
        <f t="shared" ref="E358:H358" si="96">+E359</f>
        <v>216433.80000000002</v>
      </c>
      <c r="F358" s="121">
        <f t="shared" si="96"/>
        <v>0</v>
      </c>
      <c r="G358" s="121">
        <f t="shared" si="96"/>
        <v>1092697</v>
      </c>
      <c r="H358" s="121">
        <f t="shared" si="96"/>
        <v>75273.199999999953</v>
      </c>
      <c r="I358" s="49"/>
    </row>
    <row r="359" spans="1:9" ht="18.600000000000001" hidden="1" customHeight="1" x14ac:dyDescent="0.25">
      <c r="A359" s="126"/>
      <c r="B359" s="108" t="str">
        <f>+[8]ระบบการควบคุมฯ!B734</f>
        <v xml:space="preserve"> งบดำเนินงาน 69112xx </v>
      </c>
      <c r="C359" s="93" t="str">
        <f>+[8]ระบบการควบคุมฯ!C734</f>
        <v>20004 3720 1000 2000000</v>
      </c>
      <c r="D359" s="127">
        <f>SUM(D360:D365)</f>
        <v>1384404</v>
      </c>
      <c r="E359" s="127">
        <f t="shared" ref="E359:H359" si="97">SUM(E360:E365)</f>
        <v>216433.80000000002</v>
      </c>
      <c r="F359" s="127">
        <f t="shared" si="97"/>
        <v>0</v>
      </c>
      <c r="G359" s="127">
        <f t="shared" si="97"/>
        <v>1092697</v>
      </c>
      <c r="H359" s="127">
        <f t="shared" si="97"/>
        <v>75273.199999999953</v>
      </c>
      <c r="I359" s="48"/>
    </row>
    <row r="360" spans="1:9" ht="18.600000000000001" hidden="1" customHeight="1" x14ac:dyDescent="0.25">
      <c r="A360" s="167" t="str">
        <f>+[8]ระบบการควบคุมฯ!A735</f>
        <v>1.2.1</v>
      </c>
      <c r="B360" s="38" t="str">
        <f>+[8]ระบบการควบคุมฯ!B735</f>
        <v xml:space="preserve">ค่าเช่าใช้บริการสัญญาณอินเทอร์เน็ต </v>
      </c>
      <c r="C360" s="159">
        <f>+[8]ระบบการควบคุมฯ!C735</f>
        <v>0</v>
      </c>
      <c r="D360" s="124">
        <f>+[8]ระบบการควบคุมฯ!F735</f>
        <v>1298604</v>
      </c>
      <c r="E360" s="124">
        <f>+[8]ระบบการควบคุมฯ!G735+[8]ระบบการควบคุมฯ!H735</f>
        <v>216433.80000000002</v>
      </c>
      <c r="F360" s="124">
        <f>+[8]ระบบการควบคุมฯ!I735+[8]ระบบการควบคุมฯ!J735</f>
        <v>0</v>
      </c>
      <c r="G360" s="124">
        <f>+[8]ระบบการควบคุมฯ!K735+[8]ระบบการควบคุมฯ!L735</f>
        <v>1082169</v>
      </c>
      <c r="H360" s="124">
        <f t="shared" ref="H360:H365" si="98">+D360-E360-F360-G360</f>
        <v>1.1999999999534339</v>
      </c>
      <c r="I360" s="60" t="s">
        <v>14</v>
      </c>
    </row>
    <row r="361" spans="1:9" ht="148.80000000000001" hidden="1" customHeight="1" x14ac:dyDescent="0.25">
      <c r="A361" s="347" t="str">
        <f>+[8]ระบบการควบคุมฯ!A736</f>
        <v>1)</v>
      </c>
      <c r="B361" s="38" t="str">
        <f>+[8]ระบบการควบคุมฯ!B736</f>
        <v xml:space="preserve">ค่าเช่าใช้บริการสัญญาณอินเทอร์เน็ต 6 เดือน (ตุลาคม 2568 – มีนาคม 2569)   649,302.-บาท </v>
      </c>
      <c r="C361" s="38" t="str">
        <f>+[8]ระบบการควบคุมฯ!C736</f>
        <v>ศธ 04002/ว1923   ลว. 4 ก.พ. 69/ โอนครั้งที่ 277</v>
      </c>
      <c r="D361" s="124">
        <f>+[8]ระบบการควบคุมฯ!F736</f>
        <v>0</v>
      </c>
      <c r="E361" s="124">
        <f>+[8]ระบบการควบคุมฯ!G736+[8]ระบบการควบคุมฯ!H736</f>
        <v>0</v>
      </c>
      <c r="F361" s="124">
        <f>+[8]ระบบการควบคุมฯ!I736+[8]ระบบการควบคุมฯ!J736</f>
        <v>0</v>
      </c>
      <c r="G361" s="124">
        <f>+[8]ระบบการควบคุมฯ!K736+[8]ระบบการควบคุมฯ!L736</f>
        <v>0</v>
      </c>
      <c r="H361" s="124">
        <f t="shared" si="98"/>
        <v>0</v>
      </c>
      <c r="I361" s="60"/>
    </row>
    <row r="362" spans="1:9" ht="37.200000000000003" customHeight="1" x14ac:dyDescent="0.25">
      <c r="A362" s="347" t="str">
        <f>+[8]ระบบการควบคุมฯ!A737</f>
        <v>2)</v>
      </c>
      <c r="B362" s="38" t="str">
        <f>+[8]ระบบการควบคุมฯ!B737</f>
        <v>ค่าเช่าใช้บริการสัญญาณอินเทอร์เน็ต  3 เดือน ก.ค. 69 - ก.ย. 69) 324,651 บาท</v>
      </c>
      <c r="C362" s="38" t="str">
        <f>+[8]ระบบการควบคุมฯ!C737</f>
        <v>ศธ 04002/ว7214 ลว. 30 เม.ย.69 โอนครั้งที่ 489</v>
      </c>
      <c r="D362" s="124">
        <f>+[8]ระบบการควบคุมฯ!F737</f>
        <v>0</v>
      </c>
      <c r="E362" s="124">
        <f>+[8]ระบบการควบคุมฯ!G737+[8]ระบบการควบคุมฯ!H737</f>
        <v>0</v>
      </c>
      <c r="F362" s="124">
        <f>+[8]ระบบการควบคุมฯ!I737+[8]ระบบการควบคุมฯ!J737</f>
        <v>0</v>
      </c>
      <c r="G362" s="124">
        <f>+[8]ระบบการควบคุมฯ!K737+[8]ระบบการควบคุมฯ!L737</f>
        <v>0</v>
      </c>
      <c r="H362" s="124">
        <f t="shared" si="98"/>
        <v>0</v>
      </c>
      <c r="I362" s="60"/>
    </row>
    <row r="363" spans="1:9" ht="55.8" x14ac:dyDescent="0.25">
      <c r="A363" s="347" t="str">
        <f>+[8]ระบบการควบคุมฯ!A739</f>
        <v>1.2.2</v>
      </c>
      <c r="B363" s="38" t="str">
        <f>+[8]ระบบการควบคุมฯ!B739</f>
        <v xml:space="preserve">ค่าใช้จ่ายสำหรับดำเนินการรับนักเรียน สังกัดสำนักงานคณะกรรมการการศึกษาขั้นพื้นฐาน ปีการศึกษา 2569 </v>
      </c>
      <c r="C363" s="38" t="str">
        <f>+[8]ระบบการควบคุมฯ!C739</f>
        <v>ศธ 04002/ว2323 ลว. 11 ก.พ.69 โอนครั้งที่ 292</v>
      </c>
      <c r="D363" s="124">
        <f>+[8]ระบบการควบคุมฯ!F739</f>
        <v>10000</v>
      </c>
      <c r="E363" s="124">
        <f>+[8]ระบบการควบคุมฯ!G739+[8]ระบบการควบคุมฯ!H739</f>
        <v>0</v>
      </c>
      <c r="F363" s="124">
        <f>+[8]ระบบการควบคุมฯ!I739+[8]ระบบการควบคุมฯ!J739</f>
        <v>0</v>
      </c>
      <c r="G363" s="124">
        <f>+[8]ระบบการควบคุมฯ!K739+[8]ระบบการควบคุมฯ!L739</f>
        <v>10000</v>
      </c>
      <c r="H363" s="124">
        <f t="shared" si="98"/>
        <v>0</v>
      </c>
      <c r="I363" s="60" t="s">
        <v>12</v>
      </c>
    </row>
    <row r="364" spans="1:9" ht="111.6" x14ac:dyDescent="0.25">
      <c r="A364" s="347" t="str">
        <f>+[8]ระบบการควบคุมฯ!A740</f>
        <v>1.2.3</v>
      </c>
      <c r="B364" s="38" t="str">
        <f>+[8]ระบบการควบคุมฯ!B740</f>
        <v>ค่าใช้จ่ายในการเดินทางของคณะทำงานที่เข้าร่วมประชุมโครงการปฐมนิเทศนักเรียนทุนการศึกษา เฉลิมราชกุมารี ระยะที่ 2 รุ่นที่ 9 ประจำปี 2569 ระหว่างวันที่ 19 – 22 เมษายน 2569 ณ โรงแรมริเวอร์ไซด์ กรุงเทพมหานคร</v>
      </c>
      <c r="C364" s="38" t="str">
        <f>+[8]ระบบการควบคุมฯ!C740</f>
        <v>ศธ 04002/ว9198 ลว. 2 มิ.ย. 69 โอนครั้งที่ 601</v>
      </c>
      <c r="D364" s="124">
        <f>+[8]ระบบการควบคุมฯ!F740</f>
        <v>800</v>
      </c>
      <c r="E364" s="124">
        <f>+[8]ระบบการควบคุมฯ!G740+[8]ระบบการควบคุมฯ!H740</f>
        <v>0</v>
      </c>
      <c r="F364" s="124">
        <f>+[8]ระบบการควบคุมฯ!I740+[8]ระบบการควบคุมฯ!J740</f>
        <v>0</v>
      </c>
      <c r="G364" s="124">
        <f>+[8]ระบบการควบคุมฯ!K740+[8]ระบบการควบคุมฯ!L740</f>
        <v>528</v>
      </c>
      <c r="H364" s="124">
        <f t="shared" si="98"/>
        <v>272</v>
      </c>
      <c r="I364" s="60" t="s">
        <v>12</v>
      </c>
    </row>
    <row r="365" spans="1:9" ht="93" x14ac:dyDescent="0.25">
      <c r="A365" s="347" t="str">
        <f>+[8]ระบบการควบคุมฯ!A741</f>
        <v>1.2.3</v>
      </c>
      <c r="B365" s="38" t="str">
        <f>+[8]ระบบการควบคุมฯ!B741</f>
        <v xml:space="preserve">ค่าใช้จ่ายในการดำเนินกงานของ อ.ก.ค.ศ. เขตพื้นที่การศึกษา การดำเนินการได้มาซึ่ง อ.ก.ค.ศ. เขตพื้นที่การศึกษา การดำเนินงานบริหารงานบุคคล และค่าบริหารจัดการสำนักงานเขตพื้นที่การศึกษา        </v>
      </c>
      <c r="C365" s="38" t="str">
        <f>+[8]ระบบการควบคุมฯ!C741</f>
        <v>ที่ ศธ ม4มม2/ว13680 ลว. 6 ส.ค. 69 โอนครั้งที่ 826</v>
      </c>
      <c r="D365" s="124">
        <f>+[8]ระบบการควบคุมฯ!F741</f>
        <v>75000</v>
      </c>
      <c r="E365" s="124">
        <f>+[8]ระบบการควบคุมฯ!G741+[8]ระบบการควบคุมฯ!H741</f>
        <v>0</v>
      </c>
      <c r="F365" s="124">
        <f>+[8]ระบบการควบคุมฯ!I741+[8]ระบบการควบคุมฯ!J741</f>
        <v>0</v>
      </c>
      <c r="G365" s="124">
        <f>+[8]ระบบการควบคุมฯ!K741+[8]ระบบการควบคุมฯ!L741</f>
        <v>0</v>
      </c>
      <c r="H365" s="124">
        <f t="shared" si="98"/>
        <v>75000</v>
      </c>
      <c r="I365" s="60" t="s">
        <v>17</v>
      </c>
    </row>
    <row r="366" spans="1:9" ht="55.8" hidden="1" customHeight="1" x14ac:dyDescent="0.25">
      <c r="A366" s="120">
        <f>+[8]ระบบการควบคุมฯ!A742</f>
        <v>1.3</v>
      </c>
      <c r="B366" s="61" t="str">
        <f>+[8]ระบบการควบคุมฯ!B742</f>
        <v>กิจกรรมส่งเสริมการอ่าน</v>
      </c>
      <c r="C366" s="156" t="str">
        <f>+[8]ระบบการควบคุมฯ!C742</f>
        <v>20004 69 00147 00000</v>
      </c>
      <c r="D366" s="121">
        <f>+D367</f>
        <v>10000</v>
      </c>
      <c r="E366" s="121">
        <f t="shared" ref="E366:H366" si="99">+E367</f>
        <v>0</v>
      </c>
      <c r="F366" s="121">
        <f t="shared" si="99"/>
        <v>0</v>
      </c>
      <c r="G366" s="121">
        <f t="shared" si="99"/>
        <v>7820</v>
      </c>
      <c r="H366" s="121">
        <f t="shared" si="99"/>
        <v>2180</v>
      </c>
      <c r="I366" s="49"/>
    </row>
    <row r="367" spans="1:9" ht="37.200000000000003" hidden="1" customHeight="1" x14ac:dyDescent="0.25">
      <c r="A367" s="126"/>
      <c r="B367" s="108" t="str">
        <f>+[8]ระบบการควบคุมฯ!B744</f>
        <v>ค่าใช้จ่ายสำหรับดำเนินโครงการส่งเสริมการอ่านตามรอยพระราชจริยวัตร สมเด็จพระกนิษฐาธิราชเจ้ากรมสมเด็จพระเทพรัตนราชสุดาฯ สยามบรมราชกุมารี ปีงบประมาณ 2569</v>
      </c>
      <c r="C367" s="93" t="str">
        <f>+C350</f>
        <v>20004 3720 1000 2000000</v>
      </c>
      <c r="D367" s="127">
        <f>SUM(D368:D369)</f>
        <v>10000</v>
      </c>
      <c r="E367" s="127">
        <f t="shared" ref="E367:H367" si="100">SUM(E368:E369)</f>
        <v>0</v>
      </c>
      <c r="F367" s="127">
        <f t="shared" si="100"/>
        <v>0</v>
      </c>
      <c r="G367" s="127">
        <f t="shared" si="100"/>
        <v>7820</v>
      </c>
      <c r="H367" s="127">
        <f t="shared" si="100"/>
        <v>2180</v>
      </c>
      <c r="I367" s="48"/>
    </row>
    <row r="368" spans="1:9" ht="37.200000000000003" customHeight="1" x14ac:dyDescent="0.25">
      <c r="A368" s="123" t="str">
        <f>+[8]ระบบการควบคุมฯ!A745</f>
        <v>1.3.1</v>
      </c>
      <c r="B368" s="56">
        <f>+[8]ระบบการควบคุมฯ!B745</f>
        <v>0</v>
      </c>
      <c r="C368" s="56">
        <f>+[8]ระบบการควบคุมฯ!C745</f>
        <v>0</v>
      </c>
      <c r="D368" s="124">
        <f>+[8]ระบบการควบคุมฯ!F745</f>
        <v>0</v>
      </c>
      <c r="E368" s="125">
        <f>+[8]ระบบการควบคุมฯ!G745+[8]ระบบการควบคุมฯ!H745</f>
        <v>0</v>
      </c>
      <c r="F368" s="125">
        <f>+[8]ระบบการควบคุมฯ!I745+[8]ระบบการควบคุมฯ!J745</f>
        <v>0</v>
      </c>
      <c r="G368" s="125"/>
      <c r="H368" s="124">
        <f>+[8]ระบบการควบคุมฯ!J745</f>
        <v>0</v>
      </c>
      <c r="I368" s="51"/>
    </row>
    <row r="369" spans="1:9" ht="18.600000000000001" customHeight="1" x14ac:dyDescent="0.25">
      <c r="A369" s="123" t="str">
        <f>+[8]ระบบการควบคุมฯ!A744</f>
        <v>1.3.1</v>
      </c>
      <c r="B369" s="56" t="str">
        <f>+[8]ระบบการควบคุมฯ!B744</f>
        <v>ค่าใช้จ่ายสำหรับดำเนินโครงการส่งเสริมการอ่านตามรอยพระราชจริยวัตร สมเด็จพระกนิษฐาธิราชเจ้ากรมสมเด็จพระเทพรัตนราชสุดาฯ สยามบรมราชกุมารี ปีงบประมาณ 2569</v>
      </c>
      <c r="C369" s="56" t="str">
        <f>+[8]ระบบการควบคุมฯ!C744</f>
        <v>ศธ04002/ว3738 ลว. 4 มี.ค. 69 ครั้งที่ 341</v>
      </c>
      <c r="D369" s="124">
        <f>+[8]ระบบการควบคุมฯ!F744</f>
        <v>10000</v>
      </c>
      <c r="E369" s="125">
        <f>+[8]ระบบการควบคุมฯ!G744+[8]ระบบการควบคุมฯ!H744</f>
        <v>0</v>
      </c>
      <c r="F369" s="125">
        <f>+[8]ระบบการควบคุมฯ!I744+[8]ระบบการควบคุมฯ!J744</f>
        <v>0</v>
      </c>
      <c r="G369" s="125">
        <f>+[8]ระบบการควบคุมฯ!K744+[8]ระบบการควบคุมฯ!L744</f>
        <v>7820</v>
      </c>
      <c r="H369" s="125">
        <f t="shared" ref="H369" si="101">+D369-E369-F369-G369</f>
        <v>2180</v>
      </c>
      <c r="I369" s="51" t="s">
        <v>42</v>
      </c>
    </row>
    <row r="370" spans="1:9" ht="55.8" hidden="1" customHeight="1" x14ac:dyDescent="0.25">
      <c r="A370" s="157">
        <f>+[8]ระบบการควบคุมฯ!A746</f>
        <v>1.4</v>
      </c>
      <c r="B370" s="61" t="str">
        <f>+[8]ระบบการควบคุมฯ!B746</f>
        <v>กิจกรรมการบริหารจัดการในเขตพื้นที่การศึกษา</v>
      </c>
      <c r="C370" s="156" t="str">
        <f>+[8]ระบบการควบคุมฯ!C746</f>
        <v>20004 69 00148 00000</v>
      </c>
      <c r="D370" s="121">
        <f>+D371</f>
        <v>0</v>
      </c>
      <c r="E370" s="121">
        <f>+E371</f>
        <v>0</v>
      </c>
      <c r="F370" s="121">
        <f>+F371</f>
        <v>0</v>
      </c>
      <c r="G370" s="121">
        <f>+G371</f>
        <v>0</v>
      </c>
      <c r="H370" s="121">
        <f>+H371</f>
        <v>0</v>
      </c>
      <c r="I370" s="62" t="s">
        <v>26</v>
      </c>
    </row>
    <row r="371" spans="1:9" ht="55.8" hidden="1" customHeight="1" x14ac:dyDescent="0.25">
      <c r="A371" s="126"/>
      <c r="B371" s="108" t="str">
        <f>+[8]ระบบการควบคุมฯ!B748</f>
        <v xml:space="preserve"> งบดำเนินงาน 69112xx </v>
      </c>
      <c r="C371" s="93" t="str">
        <f>+C353</f>
        <v>20004 3720 1000 2000000</v>
      </c>
      <c r="D371" s="127"/>
      <c r="E371" s="127"/>
      <c r="F371" s="127"/>
      <c r="G371" s="127"/>
      <c r="H371" s="127"/>
      <c r="I371" s="48"/>
    </row>
    <row r="372" spans="1:9" ht="111.6" hidden="1" customHeight="1" x14ac:dyDescent="0.25">
      <c r="A372" s="157">
        <f>+[8]ระบบการควบคุมฯ!A873</f>
        <v>1.5</v>
      </c>
      <c r="B372" s="61" t="str">
        <f>+[8]ระบบการควบคุมฯ!B873</f>
        <v>กิจกรรมการจัดการศึกษาประถมศึกษาสำหรับโรงเรียนปกติ</v>
      </c>
      <c r="C372" s="158" t="str">
        <f>+[8]ระบบการควบคุมฯ!C873</f>
        <v>20004 69 05164 00000</v>
      </c>
      <c r="D372" s="121">
        <f>+D373</f>
        <v>718492</v>
      </c>
      <c r="E372" s="121">
        <f>+E373</f>
        <v>0</v>
      </c>
      <c r="F372" s="121">
        <f>+F373</f>
        <v>0</v>
      </c>
      <c r="G372" s="121">
        <f>+G373</f>
        <v>478442.4</v>
      </c>
      <c r="H372" s="121">
        <f>+H373</f>
        <v>240049.6</v>
      </c>
      <c r="I372" s="49"/>
    </row>
    <row r="373" spans="1:9" ht="18.600000000000001" hidden="1" customHeight="1" x14ac:dyDescent="0.25">
      <c r="A373" s="126"/>
      <c r="B373" s="108" t="str">
        <f>+[8]ระบบการควบคุมฯ!B874</f>
        <v>งบดำเนินงาน  69112xx</v>
      </c>
      <c r="C373" s="93"/>
      <c r="D373" s="127">
        <f>SUM(D374:D383)</f>
        <v>718492</v>
      </c>
      <c r="E373" s="127">
        <f t="shared" ref="E373:H373" si="102">SUM(E374:E383)</f>
        <v>0</v>
      </c>
      <c r="F373" s="127">
        <f t="shared" si="102"/>
        <v>0</v>
      </c>
      <c r="G373" s="127">
        <f t="shared" si="102"/>
        <v>478442.4</v>
      </c>
      <c r="H373" s="127">
        <f t="shared" si="102"/>
        <v>240049.6</v>
      </c>
      <c r="I373" s="48"/>
    </row>
    <row r="374" spans="1:9" ht="21" hidden="1" customHeight="1" x14ac:dyDescent="0.25">
      <c r="A374" s="123">
        <f>+[8]ระบบการควบคุมฯ!A953</f>
        <v>1</v>
      </c>
      <c r="B374" s="56" t="str">
        <f>+[8]ระบบการควบคุมฯ!B953</f>
        <v xml:space="preserve">ค่าตอบแทนวิทยากรสอนอิสลามศึกษารายชั่วโมง </v>
      </c>
      <c r="C374" s="56"/>
      <c r="D374" s="124">
        <f>+[8]ระบบการควบคุมฯ!F953</f>
        <v>624000</v>
      </c>
      <c r="E374" s="125">
        <f>+[8]ระบบการควบคุมฯ!G953+[8]ระบบการควบคุมฯ!H953</f>
        <v>0</v>
      </c>
      <c r="F374" s="125">
        <f>+[8]ระบบการควบคุมฯ!I953+[8]ระบบการควบคุมฯ!J953</f>
        <v>0</v>
      </c>
      <c r="G374" s="125">
        <f>+[8]ระบบการควบคุมฯ!K953+[8]ระบบการควบคุมฯ!L953</f>
        <v>411000</v>
      </c>
      <c r="H374" s="125">
        <f t="shared" ref="H374:H388" si="103">+D374-E374-F374-G374</f>
        <v>213000</v>
      </c>
      <c r="I374" s="1089" t="s">
        <v>14</v>
      </c>
    </row>
    <row r="375" spans="1:9" ht="74.400000000000006" hidden="1" customHeight="1" x14ac:dyDescent="0.25">
      <c r="A375" s="123" t="str">
        <f>+[8]ระบบการควบคุมฯ!A954</f>
        <v>1.1)</v>
      </c>
      <c r="B375" s="56" t="str">
        <f>+[8]ระบบการควบคุมฯ!B954</f>
        <v>ค่าตอบแทนวิทยากรสอนอิสลามศึกษารายชั่วโมง ภาค 2/68  จำนวน 312,000 บาท ร่วมใจ 48,000 ร่วมจิตประสาท 48,000 รวมราษฎร์ 96,000 บาท เจริญดีวิทยา 64,000 ราษฎร์สงเคราะห์ 48,000 วัดธัญญะผล 8,000 บาท</v>
      </c>
      <c r="C375" s="56" t="str">
        <f>+[8]ระบบการควบคุมฯ!C954</f>
        <v>ศธ 04002/ว50200 ลว 9 ธ.ค. 68 โอนครั้งที่ 134</v>
      </c>
      <c r="D375" s="124"/>
      <c r="E375" s="125"/>
      <c r="F375" s="125"/>
      <c r="G375" s="125"/>
      <c r="H375" s="125"/>
      <c r="I375" s="1089"/>
    </row>
    <row r="376" spans="1:9" ht="18.600000000000001" hidden="1" customHeight="1" x14ac:dyDescent="0.25">
      <c r="A376" s="123" t="str">
        <f>+[8]ระบบการควบคุมฯ!A955</f>
        <v>1.2)</v>
      </c>
      <c r="B376" s="56" t="str">
        <f>+[8]ระบบการควบคุมฯ!B955</f>
        <v>ค่าตอบแทนวิทยากรสอนอิสลามศึกษารายชั่วโมง ภาค 1/69 จำนวน 312,000 บาท ร่วมใจ 48,000 ร่วมจิตประสาท 48,000 รวมราษฎร์ 96,000 บาท เจริญดีวิทยา 64,000 ราษฎร์สงเคราะห์ 48,000 วัดธัญญะผล 8,000 บาท</v>
      </c>
      <c r="C376" s="56" t="str">
        <f>+[8]ระบบการควบคุมฯ!C955</f>
        <v>ศธ 04002/ว10943  ลว 1 กค 69 โอนครั้งที่ 673</v>
      </c>
      <c r="D376" s="124"/>
      <c r="E376" s="125"/>
      <c r="F376" s="125"/>
      <c r="G376" s="125"/>
      <c r="H376" s="125"/>
      <c r="I376" s="985"/>
    </row>
    <row r="377" spans="1:9" ht="55.8" x14ac:dyDescent="0.25">
      <c r="A377" s="123">
        <f>+[8]ระบบการควบคุมฯ!A956</f>
        <v>2</v>
      </c>
      <c r="B377" s="56" t="str">
        <f>+[8]ระบบการควบคุมฯ!B956</f>
        <v>ค่าขนย้ายสิ่งของส่วนตัวในการเดินทางไปราชการประจำของข้าราชการ</v>
      </c>
      <c r="C377" s="56" t="str">
        <f>+[8]ระบบการควบคุมฯ!C956</f>
        <v>ศธ 04002/ว2956  ลว 19 กุมภาพันธ์ 2569 โอนครั้งที่ 315</v>
      </c>
      <c r="D377" s="124">
        <f>+[8]ระบบการควบคุมฯ!F956</f>
        <v>29212</v>
      </c>
      <c r="E377" s="125">
        <f>+[8]ระบบการควบคุมฯ!G956+[8]ระบบการควบคุมฯ!H956</f>
        <v>0</v>
      </c>
      <c r="F377" s="125">
        <f>+[8]ระบบการควบคุมฯ!I956+[8]ระบบการควบคุมฯ!J956</f>
        <v>0</v>
      </c>
      <c r="G377" s="125">
        <f>+[8]ระบบการควบคุมฯ!K956+[8]ระบบการควบคุมฯ!L956</f>
        <v>29212</v>
      </c>
      <c r="H377" s="125">
        <f t="shared" ref="H377" si="104">+D377-E377-F377-G377</f>
        <v>0</v>
      </c>
      <c r="I377" s="51" t="s">
        <v>182</v>
      </c>
    </row>
    <row r="378" spans="1:9" ht="18.600000000000001" customHeight="1" x14ac:dyDescent="0.25">
      <c r="A378" s="56">
        <f>+[8]ระบบการควบคุมฯ!A957</f>
        <v>3</v>
      </c>
      <c r="B378" s="56" t="str">
        <f>+[8]ระบบการควบคุมฯ!B957</f>
        <v>ค่าขนย้ายสิ่งของส่วนตัวในการเดินทางไปราชการประจำของข้าราชการ ผอ 16,432 บาท รองอภิเชษฐ์ 12,780 บาท</v>
      </c>
      <c r="C378" s="56" t="str">
        <f>+[8]ระบบการควบคุมฯ!C957</f>
        <v>ศธ 04002/ว6234  ลว 25 ธค 67 โอนครั้งที่ 161</v>
      </c>
      <c r="D378" s="124"/>
      <c r="E378" s="125"/>
      <c r="F378" s="125"/>
      <c r="G378" s="125"/>
      <c r="H378" s="125"/>
      <c r="I378" s="51"/>
    </row>
    <row r="379" spans="1:9" ht="74.400000000000006" hidden="1" customHeight="1" x14ac:dyDescent="0.25">
      <c r="A379" s="56" t="str">
        <f>+[8]ระบบการควบคุมฯ!A958</f>
        <v>1.2.2)</v>
      </c>
      <c r="B379" s="56" t="str">
        <f>+[8]ระบบการควบคุมฯ!B958</f>
        <v>ค่าขนย้ายสิ่งของส่วนตัวในการเดินทางไปราชการประจำของข้าราชการ รอง ผอ.สพป. (รองไกรษรและรองศิริชัย)  38,924 บาท</v>
      </c>
      <c r="C379" s="56" t="str">
        <f>+[8]ระบบการควบคุมฯ!C958</f>
        <v>ศธ 04002/ว366  ลว 29 ม.ค. 68 โอนครั้งที่ 230</v>
      </c>
      <c r="D379" s="124"/>
      <c r="E379" s="125"/>
      <c r="F379" s="125"/>
      <c r="G379" s="125"/>
      <c r="H379" s="125"/>
      <c r="I379" s="51"/>
    </row>
    <row r="380" spans="1:9" ht="18.600000000000001" hidden="1" customHeight="1" x14ac:dyDescent="0.25">
      <c r="A380" s="986">
        <f>+[8]ระบบการควบคุมฯ!A959</f>
        <v>3</v>
      </c>
      <c r="B380" s="56" t="str">
        <f>+[8]ระบบการควบคุมฯ!B959</f>
        <v xml:space="preserve">สนับสนุนการคัดเลือกบุคคลเพื่อบรรจุและแต่งตั้งเข้ารับราชการเป็นข้าราชการครูและบุคลากรทางการศึกษา ตำแหน่งครูผู้ช่วย กรณีที่มีความจำเป็นหรือมีเหตุพิเศษ สังกัดสำนักงานคณะกรรมการการศึกษาขั้นพื้นฐาน ปี พ.ศ. 2569 </v>
      </c>
      <c r="C380" s="56" t="str">
        <f>+[8]ระบบการควบคุมฯ!C959</f>
        <v>ศธ 04002/ว9547  ลว. 9 มิ.ย. 69 โอนครั้งที่ 619</v>
      </c>
      <c r="D380" s="124">
        <f>+[8]ระบบการควบคุมฯ!F959</f>
        <v>65280</v>
      </c>
      <c r="E380" s="125">
        <f>+[8]ระบบการควบคุมฯ!G959+[8]ระบบการควบคุมฯ!H959</f>
        <v>0</v>
      </c>
      <c r="F380" s="125">
        <f>+[8]ระบบการควบคุมฯ!I959+[8]ระบบการควบคุมฯ!J959</f>
        <v>0</v>
      </c>
      <c r="G380" s="125">
        <f>+[8]ระบบการควบคุมฯ!K959+[8]ระบบการควบคุมฯ!L959</f>
        <v>38230.400000000001</v>
      </c>
      <c r="H380" s="125">
        <f t="shared" si="103"/>
        <v>27049.599999999999</v>
      </c>
      <c r="I380" s="51" t="s">
        <v>17</v>
      </c>
    </row>
    <row r="381" spans="1:9" ht="18.600000000000001" hidden="1" customHeight="1" x14ac:dyDescent="0.25">
      <c r="A381" s="56" t="str">
        <f>+[8]ระบบการควบคุมฯ!A960</f>
        <v>1.3.1)</v>
      </c>
      <c r="B381" s="56" t="str">
        <f>+[8]ระบบการควบคุมฯ!B960</f>
        <v>ค่าพาหนะในการเดินทางเข้าร่วมโครงการอบรมการใช้งานระบบบริหารจัดการการใช้จ่ายและการเบิกจ่ายงบประมาณภาครัฐสำหรับเจ้าหน้าที่ผู้ปฏิบัติงานของหน่วยงานในสังกัดสำนักงานคณะกรรมการการศึกษาขั้นระหว่างวันที่ 3 - 4 เมษายน 2568  สพฐ.เปลี่ยนเป็น 21-22 เมษายน 68</v>
      </c>
      <c r="C381" s="56" t="str">
        <f>+[8]ระบบการควบคุมฯ!C960</f>
        <v>ศธ 04002/ว1307  ลว 28 มีค 68 โอนครั้งที่ 377</v>
      </c>
      <c r="D381" s="124">
        <f>+[8]ระบบการควบคุมฯ!F960</f>
        <v>0</v>
      </c>
      <c r="E381" s="125">
        <f>+[8]ระบบการควบคุมฯ!G960+[8]ระบบการควบคุมฯ!H960</f>
        <v>0</v>
      </c>
      <c r="F381" s="125">
        <f>+[8]ระบบการควบคุมฯ!I960+[8]ระบบการควบคุมฯ!J960</f>
        <v>0</v>
      </c>
      <c r="G381" s="125">
        <f>+[8]ระบบการควบคุมฯ!K960+[8]ระบบการควบคุมฯ!L960</f>
        <v>0</v>
      </c>
      <c r="H381" s="125">
        <f t="shared" si="103"/>
        <v>0</v>
      </c>
      <c r="I381" s="51" t="s">
        <v>14</v>
      </c>
    </row>
    <row r="382" spans="1:9" ht="18.600000000000001" hidden="1" customHeight="1" x14ac:dyDescent="0.25">
      <c r="A382" s="56" t="str">
        <f>+[8]ระบบการควบคุมฯ!A961</f>
        <v>2)</v>
      </c>
      <c r="B382" s="56" t="str">
        <f>+[8]ระบบการควบคุมฯ!B961</f>
        <v>ค่าใช้จ่ายในการประชุม อ.ก.ค.ศ. เขตพื้นที่การศึกษา การดำเนินการได้มาซึ่ง อ.ก.ค.ศ เขตพื้นที่การศึกษา</v>
      </c>
      <c r="C382" s="56" t="str">
        <f>+[8]ระบบการควบคุมฯ!C961</f>
        <v>ศธ 04002/ว40514 ลว 16 ก.ค 68 โอนครั้งที่ 697</v>
      </c>
      <c r="D382" s="124">
        <f>+[8]ระบบการควบคุมฯ!F961</f>
        <v>0</v>
      </c>
      <c r="E382" s="125">
        <f>+[8]ระบบการควบคุมฯ!G961+[8]ระบบการควบคุมฯ!H961</f>
        <v>0</v>
      </c>
      <c r="F382" s="125">
        <f>+[8]ระบบการควบคุมฯ!I961+[8]ระบบการควบคุมฯ!J961</f>
        <v>0</v>
      </c>
      <c r="G382" s="125">
        <f>+[8]ระบบการควบคุมฯ!K961+[8]ระบบการควบคุมฯ!L961</f>
        <v>0</v>
      </c>
      <c r="H382" s="125">
        <f t="shared" si="103"/>
        <v>0</v>
      </c>
      <c r="I382" s="51" t="s">
        <v>17</v>
      </c>
    </row>
    <row r="383" spans="1:9" ht="18.600000000000001" hidden="1" customHeight="1" x14ac:dyDescent="0.25">
      <c r="A383" s="982">
        <f>+[8]ระบบการควบคุมฯ!A962</f>
        <v>0</v>
      </c>
      <c r="B383" s="56">
        <f>+[8]ระบบการควบคุมฯ!B962</f>
        <v>0</v>
      </c>
      <c r="C383" s="56">
        <f>+[8]ระบบการควบคุมฯ!C962</f>
        <v>0</v>
      </c>
      <c r="D383" s="124">
        <f>+[8]ระบบการควบคุมฯ!F962</f>
        <v>0</v>
      </c>
      <c r="E383" s="125">
        <f>+[8]ระบบการควบคุมฯ!G962+[8]ระบบการควบคุมฯ!H962</f>
        <v>0</v>
      </c>
      <c r="F383" s="125">
        <f>+[8]ระบบการควบคุมฯ!I962+[8]ระบบการควบคุมฯ!J962</f>
        <v>0</v>
      </c>
      <c r="G383" s="125">
        <f>+[8]ระบบการควบคุมฯ!K962+[8]ระบบการควบคุมฯ!L962</f>
        <v>0</v>
      </c>
      <c r="H383" s="125">
        <f t="shared" si="103"/>
        <v>0</v>
      </c>
      <c r="I383" s="51" t="s">
        <v>14</v>
      </c>
    </row>
    <row r="384" spans="1:9" ht="18.600000000000001" hidden="1" customHeight="1" x14ac:dyDescent="0.25">
      <c r="A384" s="118" t="str">
        <f>+[8]ระบบการควบคุมฯ!A864</f>
        <v>2.1.4</v>
      </c>
      <c r="B384" s="128">
        <f>+[8]ระบบการควบคุมฯ!B864</f>
        <v>0</v>
      </c>
      <c r="C384" s="128">
        <f>+[8]ระบบการควบคุมฯ!C864</f>
        <v>0</v>
      </c>
      <c r="D384" s="119">
        <f>SUM(D385:D388)</f>
        <v>0</v>
      </c>
      <c r="E384" s="119">
        <f t="shared" ref="E384:H384" si="105">SUM(E385:E388)</f>
        <v>0</v>
      </c>
      <c r="F384" s="119">
        <f t="shared" si="105"/>
        <v>0</v>
      </c>
      <c r="G384" s="119">
        <f t="shared" si="105"/>
        <v>0</v>
      </c>
      <c r="H384" s="119">
        <f t="shared" si="105"/>
        <v>0</v>
      </c>
      <c r="I384" s="455" t="s">
        <v>14</v>
      </c>
    </row>
    <row r="385" spans="1:9" ht="37.200000000000003" customHeight="1" x14ac:dyDescent="0.25">
      <c r="A385" s="123" t="str">
        <f>+[8]ระบบการควบคุมฯ!A865</f>
        <v>1)</v>
      </c>
      <c r="B385" s="56">
        <f>+[8]ระบบการควบคุมฯ!B865</f>
        <v>0</v>
      </c>
      <c r="C385" s="56">
        <f>+[8]ระบบการควบคุมฯ!C864</f>
        <v>0</v>
      </c>
      <c r="D385" s="124"/>
      <c r="E385" s="125"/>
      <c r="F385" s="125"/>
      <c r="G385" s="125"/>
      <c r="H385" s="125">
        <f t="shared" si="103"/>
        <v>0</v>
      </c>
      <c r="I385" s="51"/>
    </row>
    <row r="386" spans="1:9" ht="18.600000000000001" customHeight="1" x14ac:dyDescent="0.25">
      <c r="A386" s="123" t="str">
        <f>+[8]ระบบการควบคุมฯ!A867</f>
        <v>2)</v>
      </c>
      <c r="B386" s="56">
        <f>+[8]ระบบการควบคุมฯ!B867</f>
        <v>0</v>
      </c>
      <c r="C386" s="56">
        <f>+C384</f>
        <v>0</v>
      </c>
      <c r="D386" s="124"/>
      <c r="E386" s="125"/>
      <c r="F386" s="125"/>
      <c r="G386" s="125"/>
      <c r="H386" s="125">
        <f t="shared" si="103"/>
        <v>0</v>
      </c>
      <c r="I386" s="51"/>
    </row>
    <row r="387" spans="1:9" ht="18.600000000000001" customHeight="1" x14ac:dyDescent="0.25">
      <c r="A387" s="123" t="str">
        <f>+[8]ระบบการควบคุมฯ!A869</f>
        <v>3)</v>
      </c>
      <c r="B387" s="56">
        <f>+[8]ระบบการควบคุมฯ!B869</f>
        <v>0</v>
      </c>
      <c r="C387" s="56">
        <f>+C384</f>
        <v>0</v>
      </c>
      <c r="D387" s="124"/>
      <c r="E387" s="125"/>
      <c r="F387" s="125"/>
      <c r="G387" s="125"/>
      <c r="H387" s="125">
        <f t="shared" si="103"/>
        <v>0</v>
      </c>
      <c r="I387" s="51"/>
    </row>
    <row r="388" spans="1:9" ht="18.600000000000001" x14ac:dyDescent="0.25">
      <c r="A388" s="123" t="str">
        <f>+[8]ระบบการควบคุมฯ!A871</f>
        <v>4)</v>
      </c>
      <c r="B388" s="56">
        <f>+[8]ระบบการควบคุมฯ!B871</f>
        <v>0</v>
      </c>
      <c r="C388" s="56">
        <f>+C384</f>
        <v>0</v>
      </c>
      <c r="D388" s="124"/>
      <c r="E388" s="125"/>
      <c r="F388" s="125"/>
      <c r="G388" s="125"/>
      <c r="H388" s="125">
        <f t="shared" si="103"/>
        <v>0</v>
      </c>
      <c r="I388" s="51"/>
    </row>
    <row r="389" spans="1:9" ht="18.600000000000001" customHeight="1" x14ac:dyDescent="0.25">
      <c r="A389" s="120" t="str">
        <f>+[8]ระบบการควบคุมฯ!A1093</f>
        <v>1.5.1</v>
      </c>
      <c r="B389" s="61" t="str">
        <f>+[8]ระบบการควบคุมฯ!B1093</f>
        <v xml:space="preserve">กิจกรรมรองการพัฒนาประสิทธิภาพการบริหารจัดการการศึกษาขั้นพื้นฐาน </v>
      </c>
      <c r="C389" s="61" t="str">
        <f>+[8]ระบบการควบคุมฯ!C1093</f>
        <v xml:space="preserve">20004 69 05164 00144 </v>
      </c>
      <c r="D389" s="121">
        <f>+D390</f>
        <v>19000</v>
      </c>
      <c r="E389" s="121">
        <f>+E390</f>
        <v>0</v>
      </c>
      <c r="F389" s="121">
        <f>+F390</f>
        <v>0</v>
      </c>
      <c r="G389" s="121">
        <f>+G390</f>
        <v>14700</v>
      </c>
      <c r="H389" s="121">
        <f>+H390</f>
        <v>4300</v>
      </c>
      <c r="I389" s="49"/>
    </row>
    <row r="390" spans="1:9" ht="18.600000000000001" x14ac:dyDescent="0.25">
      <c r="A390" s="126"/>
      <c r="B390" s="108" t="str">
        <f>+[8]ระบบการควบคุมฯ!B1094</f>
        <v xml:space="preserve"> งบดำเนินงาน 69112xx </v>
      </c>
      <c r="C390" s="63" t="str">
        <f>+[8]ระบบการควบคุมฯ!C1094</f>
        <v>20004 3720 1000 2000000</v>
      </c>
      <c r="D390" s="127">
        <f>SUM(D391:D392)</f>
        <v>19000</v>
      </c>
      <c r="E390" s="127">
        <f t="shared" ref="E390:H390" si="106">SUM(E391:E392)</f>
        <v>0</v>
      </c>
      <c r="F390" s="127">
        <f t="shared" si="106"/>
        <v>0</v>
      </c>
      <c r="G390" s="127">
        <f t="shared" si="106"/>
        <v>14700</v>
      </c>
      <c r="H390" s="127">
        <f t="shared" si="106"/>
        <v>4300</v>
      </c>
      <c r="I390" s="48"/>
    </row>
    <row r="391" spans="1:9" ht="93" hidden="1" customHeight="1" x14ac:dyDescent="0.25">
      <c r="A391" s="123" t="str">
        <f>+[8]ระบบการควบคุมฯ!A1095</f>
        <v>1.5.1.1.1</v>
      </c>
      <c r="B391" s="56" t="str">
        <f>+[8]ระบบการควบคุมฯ!B1095</f>
        <v xml:space="preserve">ค่าใช้จ่ายในการดำเนินโครงการส่งเสริมการมีรายได้ให้แก่นักเรียน (ทุนแลกงาน) ประจำปี พ.ศ. 2568 ระหว่างวันที่ 24 มีนาคม – 24 เมษายน 2568  </v>
      </c>
      <c r="C391" s="56" t="str">
        <f>+[8]ระบบการควบคุมฯ!C1095</f>
        <v>ศธ 04002/ว374 ลว 12 ม.ค. 69 โอนครั้งที่ 209</v>
      </c>
      <c r="D391" s="124">
        <f>+[8]ระบบการควบคุมฯ!F1095</f>
        <v>18000</v>
      </c>
      <c r="E391" s="125">
        <f>+[8]ระบบการควบคุมฯ!G1095+[8]ระบบการควบคุมฯ!H1095</f>
        <v>0</v>
      </c>
      <c r="F391" s="125">
        <f>+[8]ระบบการควบคุมฯ!I1095+[8]ระบบการควบคุมฯ!J1095</f>
        <v>0</v>
      </c>
      <c r="G391" s="125">
        <f>+[8]ระบบการควบคุมฯ!K1095+[8]ระบบการควบคุมฯ!L1095</f>
        <v>14700</v>
      </c>
      <c r="H391" s="125">
        <f>+D391-E391-F391-G391</f>
        <v>3300</v>
      </c>
      <c r="I391" s="51" t="s">
        <v>12</v>
      </c>
    </row>
    <row r="392" spans="1:9" ht="130.19999999999999" x14ac:dyDescent="0.25">
      <c r="A392" s="123" t="str">
        <f>+[8]ระบบการควบคุมฯ!A1096</f>
        <v>1.5.1.1.2</v>
      </c>
      <c r="B392" s="56" t="str">
        <f>+[8]ระบบการควบคุมฯ!B1096</f>
        <v xml:space="preserve">ค่าใช้จ่ายในการเดินทางเข้าร่วมประชุมเชิงปฏิบัติการจัดทำกรอบการวิจัยและเครื่องมือการประเมินโครงการตามแผนปฏิบัติราชการ ประจำปีงบประมาณ พ.ศ. 2569 ของสพฐ. ระหว่างวันที่ 11 - 13 กุมภาพันธ์ 2569 ณ โรงแรมชีวิน เดอ แบงค็อก กรุงเทพมหานคร </v>
      </c>
      <c r="C392" s="56" t="str">
        <f>+[8]ระบบการควบคุมฯ!C1096</f>
        <v>ศธ 04002/ว1674 ลว 2 ก.พ. 69 โอนครั้งที่ 270</v>
      </c>
      <c r="D392" s="124">
        <f>+[8]ระบบการควบคุมฯ!F1096</f>
        <v>1000</v>
      </c>
      <c r="E392" s="125">
        <f>+[8]ระบบการควบคุมฯ!G1096+[8]ระบบการควบคุมฯ!H1096</f>
        <v>0</v>
      </c>
      <c r="F392" s="125">
        <f>+[8]ระบบการควบคุมฯ!I1096+[8]ระบบการควบคุมฯ!J1096</f>
        <v>0</v>
      </c>
      <c r="G392" s="125">
        <f>+[8]ระบบการควบคุมฯ!K1096+[8]ระบบการควบคุมฯ!L1096</f>
        <v>0</v>
      </c>
      <c r="H392" s="125">
        <f>+D392-E392-F392-G392</f>
        <v>1000</v>
      </c>
      <c r="I392" s="51" t="s">
        <v>12</v>
      </c>
    </row>
    <row r="393" spans="1:9" ht="27.6" customHeight="1" x14ac:dyDescent="0.25">
      <c r="A393" s="120" t="str">
        <f>+[8]ระบบการควบคุมฯ!A1098</f>
        <v>1.5.2</v>
      </c>
      <c r="B393" s="61" t="str">
        <f>+[8]ระบบการควบคุมฯ!B1098</f>
        <v xml:space="preserve">กิจกรรมรองเทคโนโลยีดิจิทัลเพื่อการศึกษาขั้นพื้นฐาน </v>
      </c>
      <c r="C393" s="61" t="str">
        <f>+[8]ระบบการควบคุมฯ!C1098</f>
        <v>20004 69 05164 00063</v>
      </c>
      <c r="D393" s="121">
        <f>+D394+D397</f>
        <v>0</v>
      </c>
      <c r="E393" s="121">
        <f t="shared" ref="E393:H393" si="107">+E394+E397</f>
        <v>0</v>
      </c>
      <c r="F393" s="121">
        <f t="shared" si="107"/>
        <v>0</v>
      </c>
      <c r="G393" s="121">
        <f t="shared" si="107"/>
        <v>0</v>
      </c>
      <c r="H393" s="121">
        <f t="shared" si="107"/>
        <v>0</v>
      </c>
      <c r="I393" s="121">
        <f t="shared" ref="I393" si="108">+I394</f>
        <v>0</v>
      </c>
    </row>
    <row r="394" spans="1:9" ht="74.400000000000006" hidden="1" customHeight="1" x14ac:dyDescent="0.25">
      <c r="A394" s="126"/>
      <c r="B394" s="108" t="str">
        <f>+[8]ระบบการควบคุมฯ!B1099</f>
        <v xml:space="preserve"> งบดำเนินงาน 69112xx</v>
      </c>
      <c r="C394" s="108" t="str">
        <f>+[8]ระบบการควบคุมฯ!C1099</f>
        <v>20004 3720 1000 2000000</v>
      </c>
      <c r="D394" s="127">
        <f>SUM(D395:D396)</f>
        <v>0</v>
      </c>
      <c r="E394" s="127">
        <f t="shared" ref="E394:H394" si="109">SUM(E395:E396)</f>
        <v>0</v>
      </c>
      <c r="F394" s="127">
        <f t="shared" si="109"/>
        <v>0</v>
      </c>
      <c r="G394" s="127">
        <f t="shared" si="109"/>
        <v>0</v>
      </c>
      <c r="H394" s="127">
        <f t="shared" si="109"/>
        <v>0</v>
      </c>
      <c r="I394" s="127"/>
    </row>
    <row r="395" spans="1:9" ht="18.600000000000001" hidden="1" customHeight="1" x14ac:dyDescent="0.25">
      <c r="A395" s="123" t="str">
        <f>+[8]ระบบการควบคุมฯ!A1100</f>
        <v>1)</v>
      </c>
      <c r="B395" s="38" t="str">
        <f>+[8]ระบบการควบคุมฯ!B1100</f>
        <v xml:space="preserve">ค่าใช้จ่ายในการเดินทางเข้าร่วมประชุมเชิงปฏิบัติการปรับปรุงเอกสารคู่มือแนวทางการบริหารจัดการข้อมูลสารสนเทศเพื่อการบริหาร     (Data Management Center : DMC) ปีการศึกษา 2568 ระหว่างวันที่ 21 – 25 เมษายน 2568  และการประชุมเชิงปฏิบัติการพัฒนาบุคลากรด้านระบบสารสนเทศเพื่อการวางแผนและสนับสนุนการบริหารงบประมาณ ปีการศึกษา 2568 ระหว่างวันที่ 5 – 9 พฤษภาคม 2568ณ โรงแรมริเวอร์ไซด์ กรุงเทพมหานคร </v>
      </c>
      <c r="C395" s="159" t="str">
        <f>+[8]ระบบการควบคุมฯ!C1100</f>
        <v>ศธ 04002/ว1623 ลว 21 เม.ย. 67 ครั้งที่ 426</v>
      </c>
      <c r="D395" s="124">
        <f>+[8]ระบบการควบคุมฯ!F1100</f>
        <v>0</v>
      </c>
      <c r="E395" s="125">
        <f>+[8]ระบบการควบคุมฯ!G1100+[8]ระบบการควบคุมฯ!H1100</f>
        <v>0</v>
      </c>
      <c r="F395" s="125">
        <f>+[8]ระบบการควบคุมฯ!I1100+[8]ระบบการควบคุมฯ!J1100</f>
        <v>0</v>
      </c>
      <c r="G395" s="125">
        <f>+[8]ระบบการควบคุมฯ!K1100+[8]ระบบการควบคุมฯ!L1100</f>
        <v>0</v>
      </c>
      <c r="H395" s="125">
        <f>+D395-E395-F395-G395</f>
        <v>0</v>
      </c>
      <c r="I395" s="54" t="s">
        <v>55</v>
      </c>
    </row>
    <row r="396" spans="1:9" ht="260.39999999999998" hidden="1" customHeight="1" x14ac:dyDescent="0.25">
      <c r="A396" s="123" t="str">
        <f>+[8]ระบบการควบคุมฯ!A1101</f>
        <v>1.5.2.2</v>
      </c>
      <c r="B396" s="38" t="str">
        <f>+[8]ระบบการควบคุมฯ!B1101</f>
        <v xml:space="preserve">ค่าใช้จ่ายในการเดินทางเข้าร่วมกิจกรรมที่ 5 การประชุมเชิงปฏิบัติการเพื่อพัฒนา แลกเปลี่ยนเรียนรู้สำหรับครูและบุคลากรทางการศึกษาที่ผ่านการคัดเลือกในระดับชาติ (Best Practice) และพิธีมอบโล่รางวัล ระหว่างวันที่ 25 – 27 สิงหาคม 2568 ณ โรงแรมแมดิสัน แบงค๊อก ซอยรามคำแหง 35 เขตบางกะปิ กรุงเทพมหานคร </v>
      </c>
      <c r="C396" s="159" t="str">
        <f>+[8]ระบบการควบคุมฯ!C1101</f>
        <v>ศธ 04002/ว42932 ลว 20 ส.ค. 68 ครั้งที่ 858</v>
      </c>
      <c r="D396" s="124">
        <f>+[8]ระบบการควบคุมฯ!F1101</f>
        <v>0</v>
      </c>
      <c r="E396" s="125">
        <f>+[8]ระบบการควบคุมฯ!G1101+[8]ระบบการควบคุมฯ!H1101</f>
        <v>0</v>
      </c>
      <c r="F396" s="125">
        <f>+[8]ระบบการควบคุมฯ!I1101+[8]ระบบการควบคุมฯ!J1101</f>
        <v>0</v>
      </c>
      <c r="G396" s="125">
        <f>+[8]ระบบการควบคุมฯ!K1101+[8]ระบบการควบคุมฯ!L1101</f>
        <v>0</v>
      </c>
      <c r="H396" s="125">
        <f>+D396-E396-F396-G396</f>
        <v>0</v>
      </c>
      <c r="I396" s="54" t="s">
        <v>55</v>
      </c>
    </row>
    <row r="397" spans="1:9" ht="316.2" hidden="1" customHeight="1" x14ac:dyDescent="0.25">
      <c r="A397" s="126" t="str">
        <f>+[8]ระบบการควบคุมฯ!A1102</f>
        <v>แยกจาก37201</v>
      </c>
      <c r="B397" s="108" t="str">
        <f>+[8]ระบบการควบคุมฯ!B1102</f>
        <v xml:space="preserve"> งบดำเนินงาน 69112xx</v>
      </c>
      <c r="C397" s="108" t="str">
        <f>+[8]ระบบการควบคุมฯ!C1102</f>
        <v>20004 3710 1000 2000000</v>
      </c>
      <c r="D397" s="127">
        <f>SUM(D398:D399)</f>
        <v>0</v>
      </c>
      <c r="E397" s="127">
        <f t="shared" ref="E397:I397" si="110">SUM(E398:E399)</f>
        <v>0</v>
      </c>
      <c r="F397" s="127">
        <f t="shared" si="110"/>
        <v>0</v>
      </c>
      <c r="G397" s="127">
        <f t="shared" si="110"/>
        <v>0</v>
      </c>
      <c r="H397" s="127">
        <f t="shared" si="110"/>
        <v>0</v>
      </c>
      <c r="I397" s="127">
        <f t="shared" si="110"/>
        <v>0</v>
      </c>
    </row>
    <row r="398" spans="1:9" ht="55.8" hidden="1" customHeight="1" x14ac:dyDescent="0.25">
      <c r="A398" s="123" t="str">
        <f>+[8]ระบบการควบคุมฯ!A1103</f>
        <v>1.5.2.2</v>
      </c>
      <c r="B398" s="38" t="str">
        <f>+[8]ระบบการควบคุมฯ!B1103</f>
        <v>ค่าใช้จ่ายในการดำเนินการกิจกรรมที่ 3 การพัฒนา ส่งเสริมสนับสนุนและขับเคลื่อนการใช้เทคโนโลยีในการจัดการเรียนรู้ในการขับเคลื่อนระบบคลังสื่อเทคโนโลยีดิจิทัล    (OBEC Content Center)</v>
      </c>
      <c r="C398" s="159" t="str">
        <f>+[8]ระบบการควบคุมฯ!C1103</f>
        <v>ศธ 04002/ว1624 ลว 21 เม.ย.68 ครั้งที่ 427</v>
      </c>
      <c r="D398" s="159">
        <f>+[8]ระบบการควบคุมฯ!F1103</f>
        <v>0</v>
      </c>
      <c r="E398" s="159">
        <f>+[8]ระบบการควบคุมฯ!G1103+[8]ระบบการควบคุมฯ!H1103</f>
        <v>0</v>
      </c>
      <c r="F398" s="159"/>
      <c r="G398" s="159">
        <f>+[8]ระบบการควบคุมฯ!K1103+[8]ระบบการควบคุมฯ!L1103</f>
        <v>0</v>
      </c>
      <c r="H398" s="159">
        <f>+D398-E398-F398-G398</f>
        <v>0</v>
      </c>
      <c r="I398" s="41" t="s">
        <v>42</v>
      </c>
    </row>
    <row r="399" spans="1:9" ht="18.600000000000001" hidden="1" customHeight="1" x14ac:dyDescent="0.25">
      <c r="A399" s="123" t="str">
        <f>+[8]ระบบการควบคุมฯ!A1104</f>
        <v>1.5.2.3</v>
      </c>
      <c r="B399" s="38" t="str">
        <f>+[8]ระบบการควบคุมฯ!B1104</f>
        <v xml:space="preserve">ค่าใช้จ่ายในการเดินทางเข้าร่วมกิจกรรมที่ 4 การประชุมเชิงปฏิบัติการเพื่อคัดเลือกผลงานที่มีผลการปฏิบัติที่เป็นเลิศ (Best Practice) ระหว่างวันที่ 3 – 8 สิงหาคม  2568 ณ โรงแรมเดอะล็อฟท์ รีสอร์ท วงศ์สว่าง กรุงเทพมหานคร   </v>
      </c>
      <c r="C399" s="159" t="str">
        <f>+[8]ระบบการควบคุมฯ!C1104</f>
        <v>ศธ 04002/ว41037 ลว 23 ก.ค.68 ครั้งที่ 734</v>
      </c>
      <c r="D399" s="159">
        <f>+[8]ระบบการควบคุมฯ!F1104</f>
        <v>0</v>
      </c>
      <c r="E399" s="159">
        <f>+[8]ระบบการควบคุมฯ!G1104+[8]ระบบการควบคุมฯ!H1104</f>
        <v>0</v>
      </c>
      <c r="F399" s="159"/>
      <c r="G399" s="159">
        <f>+[8]ระบบการควบคุมฯ!K1104+[8]ระบบการควบคุมฯ!L1104</f>
        <v>0</v>
      </c>
      <c r="H399" s="159">
        <f>+D399-E399-F399-G399</f>
        <v>0</v>
      </c>
      <c r="I399" s="41" t="s">
        <v>42</v>
      </c>
    </row>
    <row r="400" spans="1:9" ht="37.200000000000003" x14ac:dyDescent="0.25">
      <c r="A400" s="120" t="str">
        <f>+[8]ระบบการควบคุมฯ!A1113</f>
        <v>1.5.3</v>
      </c>
      <c r="B400" s="61" t="str">
        <f>+[8]ระบบการควบคุมฯ!B1113</f>
        <v xml:space="preserve">กิจกรรมรองการพัฒนาประสิทธิภาพการบริหารจัดการการศึกษาขั้นพื้นฐาน </v>
      </c>
      <c r="C400" s="61" t="str">
        <f>+[8]ระบบการควบคุมฯ!C1113</f>
        <v>20004 69 05164 00144</v>
      </c>
      <c r="D400" s="121">
        <f>+D401</f>
        <v>800</v>
      </c>
      <c r="E400" s="121">
        <f t="shared" ref="E400:H400" si="111">+E401</f>
        <v>0</v>
      </c>
      <c r="F400" s="121">
        <f t="shared" si="111"/>
        <v>0</v>
      </c>
      <c r="G400" s="121">
        <f t="shared" si="111"/>
        <v>800</v>
      </c>
      <c r="H400" s="121">
        <f t="shared" si="111"/>
        <v>0</v>
      </c>
      <c r="I400" s="160"/>
    </row>
    <row r="401" spans="1:9" ht="24.6" customHeight="1" x14ac:dyDescent="0.25">
      <c r="A401" s="126"/>
      <c r="B401" s="108" t="str">
        <f>+[8]ระบบการควบคุมฯ!B1114</f>
        <v xml:space="preserve"> งบดำเนินงาน 69112xx </v>
      </c>
      <c r="C401" s="509" t="str">
        <f>+[8]ระบบการควบคุมฯ!C1114</f>
        <v>20004 3720 1000 2000000</v>
      </c>
      <c r="D401" s="127">
        <f>SUM(D402:D403)</f>
        <v>800</v>
      </c>
      <c r="E401" s="127">
        <f>SUM(E402:E403)</f>
        <v>0</v>
      </c>
      <c r="F401" s="127">
        <f>SUM(F402:F403)</f>
        <v>0</v>
      </c>
      <c r="G401" s="127">
        <f>SUM(G402:G403)</f>
        <v>800</v>
      </c>
      <c r="H401" s="127">
        <f>SUM(H402:H403)</f>
        <v>0</v>
      </c>
      <c r="I401" s="161"/>
    </row>
    <row r="402" spans="1:9" ht="186" x14ac:dyDescent="0.25">
      <c r="A402" s="123" t="str">
        <f>+[8]ระบบการควบคุมฯ!A1115</f>
        <v>1.5.3.1</v>
      </c>
      <c r="B402" s="38" t="str">
        <f>+[8]ระบบการควบคุมฯ!B1115</f>
        <v xml:space="preserve">ค่าใช้จ่ายในการเดินทางเข้าร่วมประชุมโครงการปฐมนิเทศนักเรียนทุนการศึกษา เฉลิมราชกุมารี ระยะที่ 2 รุ่นที่ 8 ประจำปี 2568 /ค่าใช้จ่ายในการจัดนิทรรศการเพื่อเผยแพร่พระราชประวัติและพระราชกรณียกิจ ของสมเด็จพระกนิษฐาธิราชเจ้า กรมสมเด็จพระเทพรัตนราชสุดาฯ  สยามบรมราชกุมารี ระหว่างวันที่ 30 ตุลาคม 2568 – 2 พฤศจิกายน 2568 ณ โรงแรมริเวอร์ไซด์ กรุงเทพมหานคร </v>
      </c>
      <c r="C402" s="159" t="str">
        <f>+[8]ระบบการควบคุมฯ!C1115</f>
        <v xml:space="preserve">ศธ 04002/ว48878 ลว 17 พ.ย.68 โอนครั้งที่ 83 </v>
      </c>
      <c r="D402" s="159">
        <f>+[8]ระบบการควบคุมฯ!D1115</f>
        <v>800</v>
      </c>
      <c r="E402" s="159">
        <f>+[8]ระบบการควบคุมฯ!G1115+[8]ระบบการควบคุมฯ!H1115</f>
        <v>0</v>
      </c>
      <c r="F402" s="125">
        <f>+[8]ระบบการควบคุมฯ!I1115+[8]ระบบการควบคุมฯ!J1115</f>
        <v>0</v>
      </c>
      <c r="G402" s="159">
        <f>+[8]ระบบการควบคุมฯ!K1115+[8]ระบบการควบคุมฯ!L1115</f>
        <v>800</v>
      </c>
      <c r="H402" s="159">
        <f>+D402-E402-F402-G402</f>
        <v>0</v>
      </c>
      <c r="I402" s="146" t="s">
        <v>12</v>
      </c>
    </row>
    <row r="403" spans="1:9" ht="93" hidden="1" customHeight="1" x14ac:dyDescent="0.25">
      <c r="A403" s="123">
        <f>+[8]ระบบการควบคุมฯ!A1185</f>
        <v>2</v>
      </c>
      <c r="B403" s="38" t="str">
        <f>+[8]ระบบการควบคุมฯ!B1185</f>
        <v>ค่าใช้จ่ายในการดำเนินการตามโครงการคัดเลือกนักเรียนและสถานศึกษา เพื่อรับรางวัลพระราชทาน ระดับการศึกษาขั้นพื้นฐาน ระดับจังหวัด</v>
      </c>
      <c r="C403" s="159" t="str">
        <f>+[8]ระบบการควบคุมฯ!C1185</f>
        <v>ศธ04002/ว5487ว.8 พย 67 โอนครั้งที่ 47</v>
      </c>
      <c r="D403" s="159">
        <f>+[8]ระบบการควบคุมฯ!F1185</f>
        <v>0</v>
      </c>
      <c r="E403" s="159">
        <f>+[8]ระบบการควบคุมฯ!G1185+[8]ระบบการควบคุมฯ!H1185</f>
        <v>0</v>
      </c>
      <c r="F403" s="125">
        <f>+[8]ระบบการควบคุมฯ!I1185+[8]ระบบการควบคุมฯ!J1185</f>
        <v>0</v>
      </c>
      <c r="G403" s="159">
        <f>+[8]ระบบการควบคุมฯ!K1185+[8]ระบบการควบคุมฯ!L1185</f>
        <v>0</v>
      </c>
      <c r="H403" s="159">
        <f>+D403-E403-F403-G403</f>
        <v>0</v>
      </c>
      <c r="I403" s="146" t="s">
        <v>12</v>
      </c>
    </row>
    <row r="404" spans="1:9" ht="18.600000000000001" hidden="1" customHeight="1" x14ac:dyDescent="0.25">
      <c r="A404" s="61" t="str">
        <f>+[8]ระบบการควบคุมฯ!A1117</f>
        <v>1.5.4</v>
      </c>
      <c r="B404" s="61" t="str">
        <f>+[8]ระบบการควบคุมฯ!B1117</f>
        <v>กิจกรรมการสนับสนุนการศึกษาขั้นพื้นฐาน</v>
      </c>
      <c r="C404" s="61" t="str">
        <f>+[8]ระบบการควบคุมฯ!C1117</f>
        <v>20004 69 0146 00000</v>
      </c>
      <c r="D404" s="121">
        <f>+D405</f>
        <v>0</v>
      </c>
      <c r="E404" s="121">
        <f>+E405</f>
        <v>0</v>
      </c>
      <c r="F404" s="121">
        <f>+F405</f>
        <v>0</v>
      </c>
      <c r="G404" s="121">
        <f>+G405</f>
        <v>0</v>
      </c>
      <c r="H404" s="121">
        <f>+H405</f>
        <v>0</v>
      </c>
      <c r="I404" s="49"/>
    </row>
    <row r="405" spans="1:9" ht="18.600000000000001" hidden="1" customHeight="1" x14ac:dyDescent="0.25">
      <c r="A405" s="162">
        <f>+[8]ระบบการควบคุมฯ!A1140</f>
        <v>0</v>
      </c>
      <c r="B405" s="108" t="str">
        <f>+[8]ระบบการควบคุมฯ!B1140</f>
        <v xml:space="preserve"> งบดำเนินงาน 69112xx </v>
      </c>
      <c r="C405" s="108" t="str">
        <f>+[8]ระบบการควบคุมฯ!C1140</f>
        <v>20004 37201000 2000000</v>
      </c>
      <c r="D405" s="127">
        <f>SUM(D406:D411)</f>
        <v>0</v>
      </c>
      <c r="E405" s="127">
        <f t="shared" ref="E405:H405" si="112">SUM(E406:E411)</f>
        <v>0</v>
      </c>
      <c r="F405" s="127">
        <f t="shared" si="112"/>
        <v>0</v>
      </c>
      <c r="G405" s="127">
        <f t="shared" si="112"/>
        <v>0</v>
      </c>
      <c r="H405" s="127">
        <f t="shared" si="112"/>
        <v>0</v>
      </c>
      <c r="I405" s="48"/>
    </row>
    <row r="406" spans="1:9" ht="18.600000000000001" hidden="1" customHeight="1" x14ac:dyDescent="0.25">
      <c r="A406" s="123" t="str">
        <f>+[8]ระบบการควบคุมฯ!A1141</f>
        <v>2.1.2.1</v>
      </c>
      <c r="B406" s="56" t="str">
        <f>+[8]ระบบการควบคุมฯ!B1141</f>
        <v xml:space="preserve">ค่าใช้จ่ายในการเดินทางเข้าร่วมโครงการอบรมเสริมสร้างความรู้ด้านการบริหารงานการคลัง และสร้างความตระหนักในการป้องกันการทุจริตของหน่วยงาน ในสังกัดสำนักงานคณะกรรมการการศึกษาขั้นพื้นฐาน ระหว่างวันที่ 25 - 26 ธันวาคม 2566 ณ โรงแรมดิ ไอเดิล โฮเท็ล แอนด์ เรสซิเดนซ์ จังหวัดปทุมธานี </v>
      </c>
      <c r="C406" s="56" t="str">
        <f>+[8]ระบบการควบคุมฯ!C1141</f>
        <v>ศธ 04002/ว5700 ลว 21 ธค 66 โอนครั้งที่ 103</v>
      </c>
      <c r="D406" s="124"/>
      <c r="E406" s="125"/>
      <c r="F406" s="125"/>
      <c r="G406" s="125"/>
      <c r="H406" s="125">
        <f>+D406-E406-F406-G406</f>
        <v>0</v>
      </c>
      <c r="I406" s="51" t="s">
        <v>14</v>
      </c>
    </row>
    <row r="407" spans="1:9" ht="18.600000000000001" hidden="1" customHeight="1" x14ac:dyDescent="0.25">
      <c r="A407" s="123" t="str">
        <f>+[8]ระบบการควบคุมฯ!A1142</f>
        <v>2.1.2.2</v>
      </c>
      <c r="B407" s="56" t="str">
        <f>+[8]ระบบการควบคุมฯ!B1142</f>
        <v xml:space="preserve">เงินสมทบกองทุนเงินทดแทน ประจำปี พ.ศ. 2567 (มกราคม - ธันวาคม 2567)                             </v>
      </c>
      <c r="C407" s="56" t="str">
        <f>+[8]ระบบการควบคุมฯ!C1142</f>
        <v>ศธ 04002/ว35 ลว 4 มค 67 โอนครั้งที่ 117</v>
      </c>
      <c r="D407" s="124"/>
      <c r="E407" s="125"/>
      <c r="F407" s="125"/>
      <c r="G407" s="125"/>
      <c r="H407" s="125">
        <f>+D407-E407-F407-G407</f>
        <v>0</v>
      </c>
      <c r="I407" s="51" t="s">
        <v>14</v>
      </c>
    </row>
    <row r="408" spans="1:9" ht="111.6" hidden="1" customHeight="1" x14ac:dyDescent="0.25">
      <c r="A408" s="123" t="str">
        <f>+[8]ระบบการควบคุมฯ!A735</f>
        <v>1.2.1</v>
      </c>
      <c r="B408" s="56" t="str">
        <f>+[8]ระบบการควบคุมฯ!B735</f>
        <v xml:space="preserve">ค่าเช่าใช้บริการสัญญาณอินเทอร์เน็ต </v>
      </c>
      <c r="C408" s="56" t="str">
        <f>+[8]ระบบการควบคุมฯ!C737</f>
        <v>ศธ 04002/ว7214 ลว. 30 เม.ย.69 โอนครั้งที่ 489</v>
      </c>
      <c r="D408" s="124"/>
      <c r="E408" s="125"/>
      <c r="F408" s="125"/>
      <c r="G408" s="125"/>
      <c r="H408" s="125">
        <f>+D408-E408-F408-G408</f>
        <v>0</v>
      </c>
      <c r="I408" s="51" t="s">
        <v>14</v>
      </c>
    </row>
    <row r="409" spans="1:9" ht="130.19999999999999" hidden="1" customHeight="1" x14ac:dyDescent="0.25">
      <c r="A409" s="123"/>
      <c r="B409" s="56" t="str">
        <f>+[8]ระบบการควบคุมฯ!B1143</f>
        <v>ค่าเช่าใช้บริการสัญญาณอินเทอร์เน็ต 6 เดือน (เมย-มิย 66)   603600บาท</v>
      </c>
      <c r="C409" s="56" t="str">
        <f>+[8]ระบบการควบคุมฯ!C1143</f>
        <v>ศธ 04002/ว1923   ลว 20 พค 67 โอนครั้งที่ 30</v>
      </c>
      <c r="D409" s="124"/>
      <c r="E409" s="125"/>
      <c r="F409" s="125"/>
      <c r="G409" s="125"/>
      <c r="H409" s="125">
        <f>+D409-E409-F409-G409</f>
        <v>0</v>
      </c>
      <c r="I409" s="51"/>
    </row>
    <row r="410" spans="1:9" ht="148.80000000000001" hidden="1" customHeight="1" x14ac:dyDescent="0.25">
      <c r="A410" s="123"/>
      <c r="B410" s="56" t="str">
        <f>+[8]ระบบการควบคุมฯ!B1144</f>
        <v>ค่าเช่าใช้บริการสัญญาณอินเทอร์เน็ต 3 เดือน (กรกฎาคม 2567 – กันยายน 2567)   514,3500บาท</v>
      </c>
      <c r="C410" s="56" t="str">
        <f>+[8]ระบบการควบคุมฯ!C1144</f>
        <v>ศธ 04002/ว2864 ลว 2 กรกฎาคม 2567 โอนครั้งที่ 185</v>
      </c>
      <c r="D410" s="124"/>
      <c r="E410" s="125"/>
      <c r="F410" s="125"/>
      <c r="G410" s="125"/>
      <c r="H410" s="125"/>
      <c r="I410" s="51"/>
    </row>
    <row r="411" spans="1:9" ht="334.8" hidden="1" customHeight="1" x14ac:dyDescent="0.25">
      <c r="A411" s="123" t="str">
        <f>+[8]ระบบการควบคุมฯ!A1145</f>
        <v>2.1.3.2</v>
      </c>
      <c r="B411" s="164" t="str">
        <f>+[8]ระบบการควบคุมฯ!B1145</f>
        <v>ค่าใช้จ่ายในการซ่อมแซม ทำความสะอาด ฟื้นฟูอาคารเรียน สิ่งปลูกสร้าง ห้องน้ำ ห้องส้วม และสภาพแวดล้อมภายในโรงเรียน</v>
      </c>
      <c r="C411" s="164" t="str">
        <f>+[8]ระบบการควบคุมฯ!C1145</f>
        <v>ศธ 04002/ว4582 ลว 20 กย 67 โอนครั้งที่ 433</v>
      </c>
      <c r="D411" s="124"/>
      <c r="E411" s="125"/>
      <c r="F411" s="125"/>
      <c r="G411" s="125"/>
      <c r="H411" s="125">
        <f>+D411-E411-F411-G411</f>
        <v>0</v>
      </c>
      <c r="I411" s="51" t="s">
        <v>119</v>
      </c>
    </row>
    <row r="412" spans="1:9" ht="37.200000000000003" hidden="1" customHeight="1" x14ac:dyDescent="0.25">
      <c r="A412" s="61" t="str">
        <f>+[8]ระบบการควบคุมฯ!A1172</f>
        <v>1.5.5</v>
      </c>
      <c r="B412" s="61" t="str">
        <f>+[8]ระบบการควบคุมฯ!B1172</f>
        <v xml:space="preserve">กิจกรรมรองส่งเสริมการจัดการเรียนรู้และพัฒนาคุณลักษณะของผู้เรียน  </v>
      </c>
      <c r="C412" s="61"/>
      <c r="D412" s="121">
        <f>+D413</f>
        <v>3000</v>
      </c>
      <c r="E412" s="121">
        <f>+E413</f>
        <v>0</v>
      </c>
      <c r="F412" s="121">
        <f>+F413</f>
        <v>0</v>
      </c>
      <c r="G412" s="121">
        <f>+G413</f>
        <v>3000</v>
      </c>
      <c r="H412" s="121">
        <f>+H413</f>
        <v>0</v>
      </c>
      <c r="I412" s="49"/>
    </row>
    <row r="413" spans="1:9" ht="37.200000000000003" hidden="1" customHeight="1" x14ac:dyDescent="0.25">
      <c r="A413" s="162">
        <f>+[8]ระบบการควบคุมฯ!A1173</f>
        <v>0</v>
      </c>
      <c r="B413" s="108" t="str">
        <f>+[8]ระบบการควบคุมฯ!B1173</f>
        <v xml:space="preserve"> งบดำเนินงาน 69112xx </v>
      </c>
      <c r="C413" s="108"/>
      <c r="D413" s="127">
        <f>SUM(D414:D419)</f>
        <v>3000</v>
      </c>
      <c r="E413" s="127">
        <f>SUM(E414:E419)</f>
        <v>0</v>
      </c>
      <c r="F413" s="127">
        <f>SUM(F414:F419)</f>
        <v>0</v>
      </c>
      <c r="G413" s="127">
        <f>SUM(G414:G419)</f>
        <v>3000</v>
      </c>
      <c r="H413" s="127">
        <f>SUM(H414:H419)</f>
        <v>0</v>
      </c>
      <c r="I413" s="48"/>
    </row>
    <row r="414" spans="1:9" ht="31.2" hidden="1" customHeight="1" x14ac:dyDescent="0.25">
      <c r="A414" s="123" t="str">
        <f>+[8]ระบบการควบคุมฯ!A1174</f>
        <v>1.5.5.1</v>
      </c>
      <c r="B414" s="56" t="str">
        <f>+[8]ระบบการควบคุมฯ!B1174</f>
        <v>ค่าใช้จ่ายในการเดินทางเข้าร่วมประชุมเชิงปฏิบัติการต่อยอดบทเรียนความสำเร็จสถานศึกษาต้นแบบนักเรียนเพื่อนที่ปรึกษา (YC : Youth Counselor) กับการพัฒนาการแนะแนวให้การปรึกษาสู่การพัฒนาคุณภาพผู้เรียนรอบด้าน  ระหว่างวันที่ 10 - 13 มีนาคม 2569 ณ โรงแรมบียอนด์ สวีท (บางพลัด) กรุงเทพมหานคร</v>
      </c>
      <c r="C414" s="56" t="str">
        <f>+[8]ระบบการควบคุมฯ!C1174</f>
        <v>ศธ 04002/ว4808 ลว 19 มี.ค.69 โอนครั้งที่ 374</v>
      </c>
      <c r="D414" s="124">
        <f>+[8]ระบบการควบคุมฯ!F1174</f>
        <v>3000</v>
      </c>
      <c r="E414" s="125">
        <f>+[8]ระบบการควบคุมฯ!G1174+[8]ระบบการควบคุมฯ!H1174</f>
        <v>0</v>
      </c>
      <c r="F414" s="125"/>
      <c r="G414" s="125">
        <f>+[8]ระบบการควบคุมฯ!K1174+[8]ระบบการควบคุมฯ!L1174</f>
        <v>3000</v>
      </c>
      <c r="H414" s="125">
        <f>+D414-E414-F414-G414</f>
        <v>0</v>
      </c>
      <c r="I414" s="51" t="s">
        <v>174</v>
      </c>
    </row>
    <row r="415" spans="1:9" ht="37.200000000000003" hidden="1" customHeight="1" x14ac:dyDescent="0.25">
      <c r="A415" s="123"/>
      <c r="B415" s="56"/>
      <c r="C415" s="56"/>
      <c r="D415" s="124"/>
      <c r="E415" s="125"/>
      <c r="F415" s="125"/>
      <c r="G415" s="125"/>
      <c r="H415" s="125"/>
      <c r="I415" s="51"/>
    </row>
    <row r="416" spans="1:9" ht="122.4" hidden="1" customHeight="1" x14ac:dyDescent="0.25">
      <c r="A416" s="123"/>
      <c r="B416" s="56"/>
      <c r="C416" s="56"/>
      <c r="D416" s="124"/>
      <c r="E416" s="125">
        <f>+[2]งบสพฐ!I1544+[2]งบสพฐ!J1544</f>
        <v>0</v>
      </c>
      <c r="F416" s="125">
        <f>+[2]งบสพฐ!K1544+[2]งบสพฐ!L1544</f>
        <v>0</v>
      </c>
      <c r="G416" s="125">
        <f>+[2]งบสพฐ!M1544+[2]งบสพฐ!N1544</f>
        <v>0</v>
      </c>
      <c r="H416" s="125">
        <f t="shared" ref="H416" si="113">+D416-E416-F416-G416</f>
        <v>0</v>
      </c>
      <c r="I416" s="55"/>
    </row>
    <row r="417" spans="1:9" ht="148.80000000000001" hidden="1" customHeight="1" x14ac:dyDescent="0.25">
      <c r="A417" s="123"/>
      <c r="B417" s="56"/>
      <c r="C417" s="56"/>
      <c r="D417" s="165"/>
      <c r="E417" s="165"/>
      <c r="F417" s="165"/>
      <c r="G417" s="165"/>
      <c r="H417" s="125"/>
      <c r="I417" s="53"/>
    </row>
    <row r="418" spans="1:9" ht="18.600000000000001" hidden="1" customHeight="1" x14ac:dyDescent="0.25">
      <c r="A418" s="123"/>
      <c r="B418" s="56"/>
      <c r="C418" s="56"/>
      <c r="D418" s="165"/>
      <c r="E418" s="165"/>
      <c r="F418" s="165"/>
      <c r="G418" s="165"/>
      <c r="H418" s="125"/>
      <c r="I418" s="53"/>
    </row>
    <row r="419" spans="1:9" ht="18.600000000000001" hidden="1" customHeight="1" x14ac:dyDescent="0.25">
      <c r="A419" s="123"/>
      <c r="B419" s="384"/>
      <c r="C419" s="56"/>
      <c r="D419" s="165"/>
      <c r="E419" s="165"/>
      <c r="F419" s="165"/>
      <c r="G419" s="165"/>
      <c r="H419" s="125"/>
      <c r="I419" s="53"/>
    </row>
    <row r="420" spans="1:9" ht="18.600000000000001" hidden="1" customHeight="1" x14ac:dyDescent="0.25">
      <c r="A420" s="123"/>
      <c r="B420" s="56"/>
      <c r="C420" s="56"/>
      <c r="D420" s="165"/>
      <c r="E420" s="165"/>
      <c r="F420" s="165"/>
      <c r="G420" s="165"/>
      <c r="H420" s="125"/>
      <c r="I420" s="51"/>
    </row>
    <row r="421" spans="1:9" ht="18.600000000000001" hidden="1" customHeight="1" x14ac:dyDescent="0.25">
      <c r="A421" s="123"/>
      <c r="B421" s="56"/>
      <c r="C421" s="56"/>
      <c r="D421" s="165"/>
      <c r="E421" s="165"/>
      <c r="F421" s="165"/>
      <c r="G421" s="165"/>
      <c r="H421" s="125"/>
      <c r="I421" s="53"/>
    </row>
    <row r="422" spans="1:9" ht="18.600000000000001" hidden="1" x14ac:dyDescent="0.25">
      <c r="A422" s="123"/>
      <c r="B422" s="56"/>
      <c r="C422" s="56"/>
      <c r="D422" s="165"/>
      <c r="E422" s="165"/>
      <c r="F422" s="165"/>
      <c r="G422" s="165"/>
      <c r="H422" s="125"/>
      <c r="I422" s="53"/>
    </row>
    <row r="423" spans="1:9" ht="93" hidden="1" customHeight="1" x14ac:dyDescent="0.25">
      <c r="A423" s="123"/>
      <c r="B423" s="56"/>
      <c r="C423" s="56"/>
      <c r="D423" s="165">
        <f>+[2]งบสพฐ!F402</f>
        <v>0</v>
      </c>
      <c r="E423" s="165"/>
      <c r="F423" s="165"/>
      <c r="G423" s="165"/>
      <c r="H423" s="125"/>
      <c r="I423" s="53"/>
    </row>
    <row r="424" spans="1:9" ht="130.19999999999999" hidden="1" customHeight="1" x14ac:dyDescent="0.25">
      <c r="A424" s="123"/>
      <c r="B424" s="56"/>
      <c r="C424" s="56"/>
      <c r="D424" s="165">
        <f>+[2]งบสพฐ!F403</f>
        <v>0</v>
      </c>
      <c r="E424" s="165"/>
      <c r="F424" s="165"/>
      <c r="G424" s="165"/>
      <c r="H424" s="125"/>
      <c r="I424" s="51"/>
    </row>
    <row r="425" spans="1:9" ht="130.19999999999999" hidden="1" customHeight="1" x14ac:dyDescent="0.25">
      <c r="A425" s="123"/>
      <c r="B425" s="56"/>
      <c r="C425" s="56"/>
      <c r="D425" s="165">
        <f>+[2]งบสพฐ!F404</f>
        <v>0</v>
      </c>
      <c r="E425" s="165"/>
      <c r="F425" s="165"/>
      <c r="G425" s="165"/>
      <c r="H425" s="125"/>
      <c r="I425" s="51"/>
    </row>
    <row r="426" spans="1:9" ht="334.8" hidden="1" customHeight="1" x14ac:dyDescent="0.25">
      <c r="A426" s="123"/>
      <c r="B426" s="56"/>
      <c r="C426" s="56"/>
      <c r="D426" s="165">
        <f>+[2]งบสพฐ!F405</f>
        <v>0</v>
      </c>
      <c r="E426" s="165"/>
      <c r="F426" s="165"/>
      <c r="G426" s="165"/>
      <c r="H426" s="125"/>
      <c r="I426" s="51"/>
    </row>
    <row r="427" spans="1:9" ht="18.600000000000001" hidden="1" x14ac:dyDescent="0.25">
      <c r="A427" s="123"/>
      <c r="B427" s="56"/>
      <c r="C427" s="56"/>
      <c r="D427" s="165">
        <f>+[2]งบสพฐ!F406</f>
        <v>0</v>
      </c>
      <c r="E427" s="165"/>
      <c r="F427" s="165"/>
      <c r="G427" s="165"/>
      <c r="H427" s="125"/>
      <c r="I427" s="51"/>
    </row>
    <row r="428" spans="1:9" ht="18.600000000000001" hidden="1" x14ac:dyDescent="0.25">
      <c r="A428" s="123"/>
      <c r="B428" s="56"/>
      <c r="C428" s="56"/>
      <c r="D428" s="165">
        <f>+[2]งบสพฐ!F407</f>
        <v>0</v>
      </c>
      <c r="E428" s="165"/>
      <c r="F428" s="165"/>
      <c r="G428" s="165"/>
      <c r="H428" s="125"/>
      <c r="I428" s="51"/>
    </row>
    <row r="429" spans="1:9" ht="37.200000000000003" hidden="1" customHeight="1" x14ac:dyDescent="0.25">
      <c r="A429" s="123"/>
      <c r="B429" s="56"/>
      <c r="C429" s="56"/>
      <c r="D429" s="165">
        <f>+[2]งบสพฐ!F408</f>
        <v>0</v>
      </c>
      <c r="E429" s="165"/>
      <c r="F429" s="165"/>
      <c r="G429" s="165"/>
      <c r="H429" s="125"/>
      <c r="I429" s="51"/>
    </row>
    <row r="430" spans="1:9" ht="18.600000000000001" hidden="1" customHeight="1" x14ac:dyDescent="0.25">
      <c r="A430" s="123"/>
      <c r="B430" s="56"/>
      <c r="C430" s="56"/>
      <c r="D430" s="165">
        <f>+[2]งบสพฐ!F409</f>
        <v>0</v>
      </c>
      <c r="E430" s="165"/>
      <c r="F430" s="165"/>
      <c r="G430" s="165"/>
      <c r="H430" s="125"/>
      <c r="I430" s="51"/>
    </row>
    <row r="431" spans="1:9" ht="111.6" hidden="1" customHeight="1" x14ac:dyDescent="0.25">
      <c r="A431" s="123"/>
      <c r="B431" s="38"/>
      <c r="C431" s="56"/>
      <c r="D431" s="165">
        <f>+[2]งบสพฐ!F410</f>
        <v>0</v>
      </c>
      <c r="E431" s="165"/>
      <c r="F431" s="165"/>
      <c r="G431" s="165"/>
      <c r="H431" s="125"/>
      <c r="I431" s="51"/>
    </row>
    <row r="432" spans="1:9" ht="18.600000000000001" hidden="1" customHeight="1" x14ac:dyDescent="0.25">
      <c r="A432" s="123"/>
      <c r="B432" s="38"/>
      <c r="C432" s="56"/>
      <c r="D432" s="165">
        <f>+[2]งบสพฐ!F411</f>
        <v>0</v>
      </c>
      <c r="E432" s="165"/>
      <c r="F432" s="165"/>
      <c r="G432" s="165"/>
      <c r="H432" s="125"/>
      <c r="I432" s="51"/>
    </row>
    <row r="433" spans="1:9" ht="18.600000000000001" hidden="1" x14ac:dyDescent="0.25">
      <c r="A433" s="123"/>
      <c r="B433" s="38"/>
      <c r="C433" s="56"/>
      <c r="D433" s="165">
        <f>+[2]งบสพฐ!F412</f>
        <v>0</v>
      </c>
      <c r="E433" s="165"/>
      <c r="F433" s="165"/>
      <c r="G433" s="165"/>
      <c r="H433" s="125"/>
      <c r="I433" s="51"/>
    </row>
    <row r="434" spans="1:9" ht="130.19999999999999" hidden="1" customHeight="1" x14ac:dyDescent="0.25">
      <c r="A434" s="130" t="str">
        <f>+[8]ระบบการควบคุมฯ!A1177</f>
        <v>1.5.6</v>
      </c>
      <c r="B434" s="61" t="str">
        <f>+[8]ระบบการควบคุมฯ!B1177</f>
        <v>กิจกรรมรองพัฒนาหลักสูตรและกระบวนการเรียนรู้ที่หลากหลายให้เอื้อต่อการเรียนรู้ตลอดชีวิต</v>
      </c>
      <c r="C434" s="61"/>
      <c r="D434" s="121">
        <f>+D435</f>
        <v>0</v>
      </c>
      <c r="E434" s="142">
        <f>+E435</f>
        <v>0</v>
      </c>
      <c r="F434" s="142">
        <f>+F435</f>
        <v>0</v>
      </c>
      <c r="G434" s="142">
        <f>+G435</f>
        <v>0</v>
      </c>
      <c r="H434" s="142">
        <f>+H435</f>
        <v>0</v>
      </c>
      <c r="I434" s="49"/>
    </row>
    <row r="435" spans="1:9" ht="18.600000000000001" x14ac:dyDescent="0.25">
      <c r="A435" s="162">
        <f>+[8]ระบบการควบคุมฯ!A1178</f>
        <v>0</v>
      </c>
      <c r="B435" s="108" t="str">
        <f>+[8]ระบบการควบคุมฯ!B1178</f>
        <v xml:space="preserve"> งบดำเนินงาน 69112xx </v>
      </c>
      <c r="C435" s="63"/>
      <c r="D435" s="127">
        <f>SUM(D436:D438)</f>
        <v>0</v>
      </c>
      <c r="E435" s="127">
        <f>SUM(E436:E438)</f>
        <v>0</v>
      </c>
      <c r="F435" s="127">
        <f>SUM(F436:F438)</f>
        <v>0</v>
      </c>
      <c r="G435" s="127">
        <f>SUM(G436:G438)</f>
        <v>0</v>
      </c>
      <c r="H435" s="127">
        <f>SUM(H436:H438)</f>
        <v>0</v>
      </c>
      <c r="I435" s="48"/>
    </row>
    <row r="436" spans="1:9" ht="55.8" x14ac:dyDescent="0.25">
      <c r="A436" s="166" t="str">
        <f>+[8]ระบบการควบคุมฯ!A1179</f>
        <v>2.1.4.1</v>
      </c>
      <c r="B436" s="38" t="str">
        <f>+[8]ระบบการควบคุมฯ!B1179</f>
        <v xml:space="preserve">ค่าใช้จ่ายในการจัดการแข่งขันงานศิลปหัตถกรรมนักเรียน ครั้งที่ 71 ปีการศึกษา 2566 </v>
      </c>
      <c r="C436" s="38" t="str">
        <f>+[8]ระบบการควบคุมฯ!C1179</f>
        <v>ที่ ศธ 04002/ว    /9 กพ 67  ครั้งที่ 165</v>
      </c>
      <c r="D436" s="454"/>
      <c r="E436" s="125"/>
      <c r="F436" s="124"/>
      <c r="G436" s="125"/>
      <c r="H436" s="124">
        <f>+D436-E436-F436-G436</f>
        <v>0</v>
      </c>
      <c r="I436" s="51" t="s">
        <v>12</v>
      </c>
    </row>
    <row r="437" spans="1:9" ht="55.8" x14ac:dyDescent="0.25">
      <c r="A437" s="166" t="str">
        <f>+[8]ระบบการควบคุมฯ!A1180</f>
        <v>2.1.4.2</v>
      </c>
      <c r="B437" s="38" t="str">
        <f>+[8]ระบบการควบคุมฯ!B1180</f>
        <v xml:space="preserve">ค่าใช้จ่ายในการดำนินงานการส่งเสริมการจัดการเรียนรู้เพศวิถีศึกษาในลักษณะการจัดการเรียนรู้แบบ Active Leaning </v>
      </c>
      <c r="C437" s="38" t="str">
        <f>+[8]ระบบการควบคุมฯ!C1180</f>
        <v>ศธ04002/ว2276 ลว. 7 มิย 67 โอนครั้งที่ 102</v>
      </c>
      <c r="D437" s="454"/>
      <c r="E437" s="125"/>
      <c r="F437" s="124"/>
      <c r="G437" s="125"/>
      <c r="H437" s="124">
        <f>+D437-E437-F437-G437</f>
        <v>0</v>
      </c>
      <c r="I437" s="51" t="s">
        <v>52</v>
      </c>
    </row>
    <row r="438" spans="1:9" ht="93" customHeight="1" x14ac:dyDescent="0.25">
      <c r="A438" s="166" t="str">
        <f>+[8]ระบบการควบคุมฯ!A1181</f>
        <v>2.1.4.3</v>
      </c>
      <c r="B438" s="38" t="str">
        <f>+[8]ระบบการควบคุมฯ!B1181</f>
        <v xml:space="preserve">ค่าใช้จ่ายในการเดินทางเข้าร่วมการประชุมเชิงปฏิบัติการจัดทำเป้าหมายความสามารถ ด้านการอ่าน การเขียน การคิดเลข และการแก้ปัญหา (Basic Literacy) ของนักเรียนระดับประถมศึกษาตอนต้น ระหว่างวันที่ 7 - 10 สิงหาคม 2567 โรงแรมรอแยล เบญจา กรุงเทพมหานคร </v>
      </c>
      <c r="C438" s="38" t="str">
        <f>+[8]ระบบการควบคุมฯ!C1181</f>
        <v>ศธ04002/ว3560 ลว. 15 สค 67 โอนครั้งที่ 323</v>
      </c>
      <c r="D438" s="124"/>
      <c r="E438" s="124"/>
      <c r="F438" s="124"/>
      <c r="G438" s="124"/>
      <c r="H438" s="124">
        <f>+D438-E438-F438-G438</f>
        <v>0</v>
      </c>
      <c r="I438" s="51" t="s">
        <v>52</v>
      </c>
    </row>
    <row r="439" spans="1:9" ht="37.200000000000003" hidden="1" customHeight="1" x14ac:dyDescent="0.25">
      <c r="A439" s="130">
        <f>+[8]ระบบการควบคุมฯ!A1188</f>
        <v>1.6</v>
      </c>
      <c r="B439" s="168" t="str">
        <f>+[8]ระบบการควบคุมฯ!B1188</f>
        <v xml:space="preserve">กิจกรรมการจัดการศึกษามัธยมศึกษาตอนต้นสำหรับโรงเรียนปกติ  </v>
      </c>
      <c r="C439" s="58" t="str">
        <f>+[8]ระบบการควบคุมฯ!C1188</f>
        <v>20004 69 0516500000</v>
      </c>
      <c r="D439" s="121">
        <f>+D440</f>
        <v>0</v>
      </c>
      <c r="E439" s="142">
        <f>+E440</f>
        <v>0</v>
      </c>
      <c r="F439" s="142">
        <f>+F440</f>
        <v>0</v>
      </c>
      <c r="G439" s="142">
        <f>+G440</f>
        <v>0</v>
      </c>
      <c r="H439" s="142">
        <f>+H440</f>
        <v>0</v>
      </c>
      <c r="I439" s="49"/>
    </row>
    <row r="440" spans="1:9" ht="55.8" hidden="1" customHeight="1" x14ac:dyDescent="0.25">
      <c r="A440" s="162" t="str">
        <f>+[8]ระบบการควบคุมฯ!A1214</f>
        <v>1.6.1</v>
      </c>
      <c r="B440" s="169" t="str">
        <f>+[8]ระบบการควบคุมฯ!B1214</f>
        <v xml:space="preserve"> งบดำเนินงาน 69112xx</v>
      </c>
      <c r="C440" s="983" t="str">
        <f>+[8]ระบบการควบคุมฯ!C1214</f>
        <v>20004 3720 1000 2000000</v>
      </c>
      <c r="D440" s="127"/>
      <c r="E440" s="127"/>
      <c r="F440" s="127"/>
      <c r="G440" s="127"/>
      <c r="H440" s="127"/>
      <c r="I440" s="48"/>
    </row>
    <row r="441" spans="1:9" ht="21" hidden="1" customHeight="1" x14ac:dyDescent="0.25">
      <c r="A441" s="543" t="str">
        <f>+[8]ระบบการควบคุมฯ!A1213</f>
        <v>1.6.1</v>
      </c>
      <c r="B441" s="1025" t="str">
        <f>+[8]ระบบการควบคุมฯ!B1213</f>
        <v xml:space="preserve">กิจกรรมรองการวิจัยเพื่อพัฒนานวัตกรรมการจัดการศึกษา </v>
      </c>
      <c r="C441" s="61" t="str">
        <f>+[8]ระบบการควบคุมฯ!C1213</f>
        <v>20004 69 05165 52018</v>
      </c>
      <c r="D441" s="121">
        <f>+[8]ระบบการควบคุมฯ!F1213</f>
        <v>39000</v>
      </c>
      <c r="E441" s="121">
        <f>+[8]ระบบการควบคุมฯ!G1213+[8]ระบบการควบคุมฯ!H1213</f>
        <v>0</v>
      </c>
      <c r="F441" s="121">
        <f>+[8]ระบบการควบคุมฯ!I1214+[8]ระบบการควบคุมฯ!J1214</f>
        <v>0</v>
      </c>
      <c r="G441" s="121">
        <f>+[8]ระบบการควบคุมฯ!K1213+[8]ระบบการควบคุมฯ!L1213</f>
        <v>18000</v>
      </c>
      <c r="H441" s="121">
        <f>+D441-E441-F441-G441</f>
        <v>21000</v>
      </c>
      <c r="I441" s="409"/>
    </row>
    <row r="442" spans="1:9" ht="55.8" hidden="1" customHeight="1" x14ac:dyDescent="0.25">
      <c r="A442" s="162" t="str">
        <f>+[8]ระบบการควบคุมฯ!A1216</f>
        <v>1.6.1.2</v>
      </c>
      <c r="B442" s="169" t="str">
        <f>+[8]ระบบการควบคุมฯ!B1214</f>
        <v xml:space="preserve"> งบดำเนินงาน 69112xx</v>
      </c>
      <c r="C442" s="983" t="str">
        <f>+[8]ระบบการควบคุมฯ!C1214</f>
        <v>20004 3720 1000 2000000</v>
      </c>
      <c r="D442" s="127">
        <f>SUM(D443:D444)</f>
        <v>7000</v>
      </c>
      <c r="E442" s="127">
        <f t="shared" ref="E442:H442" si="114">SUM(E443:E444)</f>
        <v>0</v>
      </c>
      <c r="F442" s="127">
        <f t="shared" si="114"/>
        <v>0</v>
      </c>
      <c r="G442" s="127">
        <f t="shared" si="114"/>
        <v>6000</v>
      </c>
      <c r="H442" s="127">
        <f t="shared" si="114"/>
        <v>1000</v>
      </c>
      <c r="I442" s="48"/>
    </row>
    <row r="443" spans="1:9" ht="18.600000000000001" hidden="1" customHeight="1" x14ac:dyDescent="0.25">
      <c r="A443" s="166" t="str">
        <f>+[8]ระบบการควบคุมฯ!A1215</f>
        <v>1.6.1.1</v>
      </c>
      <c r="B443" s="38" t="str">
        <f>+[8]ระบบการควบคุมฯ!B1215</f>
        <v xml:space="preserve">ค่าใช้จ่ายในการจัดสอบคัดเลือกรอบแรก ระดับเขตพื้นที่ /ค่าใช้จ่ายในการจัดสอบคัดเลือกรอบสอง ระดับประเทศและเตรียมความพร้อมผู้แทนนักเรียนไทยสำหรับเข้าร่วมการแข่งขันคณิตศาสตร์และวิทยาศาสตร์โอลิมปิกระหว่างประเทศ ระดับประถมศึกษา ประจำปี พ.ศ.2569 รายการ 23rd International Mathematics and Science Olympiad (IMSO) for Primary School ณ สาธารณรัฐอินโดนีเซีย </v>
      </c>
      <c r="C443" s="38" t="str">
        <f>+[8]ระบบการควบคุมฯ!C1215</f>
        <v>ที่ ศธ04002/ว12052 ลว 16 ก.ค.69 ครั้งที่ 720</v>
      </c>
      <c r="D443" s="454">
        <f>+[8]ระบบการควบคุมฯ!F1215</f>
        <v>6000</v>
      </c>
      <c r="E443" s="124">
        <f>+[8]ระบบการควบคุมฯ!G1215+[8]ระบบการควบคุมฯ!H1215</f>
        <v>0</v>
      </c>
      <c r="F443" s="124">
        <f>+[8]ระบบการควบคุมฯ!I1219+[8]ระบบการควบคุมฯ!J1219</f>
        <v>0</v>
      </c>
      <c r="G443" s="124">
        <f>+[8]ระบบการควบคุมฯ!K1215+[8]ระบบการควบคุมฯ!L1215</f>
        <v>6000</v>
      </c>
      <c r="H443" s="124">
        <f>+D443-E443-F443-G443</f>
        <v>0</v>
      </c>
      <c r="I443" s="51" t="s">
        <v>12</v>
      </c>
    </row>
    <row r="444" spans="1:9" ht="37.200000000000003" hidden="1" customHeight="1" x14ac:dyDescent="0.25">
      <c r="A444" s="166" t="str">
        <f>+[8]ระบบการควบคุมฯ!A1216</f>
        <v>1.6.1.2</v>
      </c>
      <c r="B444" s="38" t="str">
        <f>+[8]ระบบการควบคุมฯ!B1216</f>
        <v xml:space="preserve">ค่าใช้จ่ายในการเดินทางเข้าร่วมการประชุมเชิงปฏิบัติการต่อยอดและออกแบบนวัตกรรมการเรียนรู้ โครงการต่อยอดยุวทูตความดี สื่อสารความดี จิตสาธารณะ เพื่อการเรียนรู้สู่การพัฒนาสังคมดีที่ยั่งยืนด้วยทักษะการคิดแบบเชิงรุกระดับมัธยมศึกษา ระหว่างวันที่ 24 – 27 กรกฎาคม 2569 </v>
      </c>
      <c r="C444" s="38" t="str">
        <f>+[8]ระบบการควบคุมฯ!C1216</f>
        <v>ที่ ศธ04002/ว13657 ลว 6 ส.ค.69 ครั้งที่ 833</v>
      </c>
      <c r="D444" s="454">
        <f>+[8]ระบบการควบคุมฯ!F1216</f>
        <v>1000</v>
      </c>
      <c r="E444" s="124">
        <f>+[8]ระบบการควบคุมฯ!G1216+[8]ระบบการควบคุมฯ!H1216</f>
        <v>0</v>
      </c>
      <c r="F444" s="124">
        <f>+[8]ระบบการควบคุมฯ!I1220+[8]ระบบการควบคุมฯ!J1220</f>
        <v>0</v>
      </c>
      <c r="G444" s="124">
        <f>+[8]ระบบการควบคุมฯ!K1216+[8]ระบบการควบคุมฯ!L1216</f>
        <v>0</v>
      </c>
      <c r="H444" s="124">
        <f>+D444-E444-F444-G444</f>
        <v>1000</v>
      </c>
      <c r="I444" s="51" t="s">
        <v>281</v>
      </c>
    </row>
    <row r="445" spans="1:9" ht="18.600000000000001" hidden="1" customHeight="1" x14ac:dyDescent="0.25">
      <c r="A445" s="130" t="str">
        <f>+[8]ระบบการควบคุมฯ!A1220</f>
        <v>1.6.2</v>
      </c>
      <c r="B445" s="168" t="str">
        <f>+[8]ระบบการควบคุมฯ!B1220</f>
        <v>กิจกรรมรองสนับสนุนเสริมสร้างความเข้มแข็งในการพัฒนาครูอย่างมีประสิทธิภาพ</v>
      </c>
      <c r="C445" s="58" t="str">
        <f>+[8]ระบบการควบคุมฯ!C1220</f>
        <v>20004 69 05165 51999</v>
      </c>
      <c r="D445" s="121">
        <f>+D446</f>
        <v>106040</v>
      </c>
      <c r="E445" s="142">
        <f>+E446</f>
        <v>0</v>
      </c>
      <c r="F445" s="142">
        <f>+F446</f>
        <v>0</v>
      </c>
      <c r="G445" s="142">
        <f>+G446</f>
        <v>85998</v>
      </c>
      <c r="H445" s="142">
        <f>+H446</f>
        <v>20042</v>
      </c>
      <c r="I445" s="49"/>
    </row>
    <row r="446" spans="1:9" ht="55.8" hidden="1" customHeight="1" x14ac:dyDescent="0.25">
      <c r="A446" s="162">
        <f>+[8]ระบบการควบคุมฯ!A1221</f>
        <v>0</v>
      </c>
      <c r="B446" s="169" t="str">
        <f>+[8]ระบบการควบคุมฯ!B1221</f>
        <v xml:space="preserve"> งบดำเนินงาน 69112xx </v>
      </c>
      <c r="C446" s="132" t="str">
        <f>+[8]ระบบการควบคุมฯ!C1221</f>
        <v>20004 3720 1000 2000000</v>
      </c>
      <c r="D446" s="127">
        <f>SUM(D447:D455)</f>
        <v>106040</v>
      </c>
      <c r="E446" s="127">
        <f t="shared" ref="E446:H446" si="115">SUM(E447:E455)</f>
        <v>0</v>
      </c>
      <c r="F446" s="127">
        <f t="shared" si="115"/>
        <v>0</v>
      </c>
      <c r="G446" s="127">
        <f t="shared" si="115"/>
        <v>85998</v>
      </c>
      <c r="H446" s="127">
        <f t="shared" si="115"/>
        <v>20042</v>
      </c>
      <c r="I446" s="48"/>
    </row>
    <row r="447" spans="1:9" ht="18.600000000000001" hidden="1" customHeight="1" x14ac:dyDescent="0.25">
      <c r="A447" s="166" t="str">
        <f>+[8]ระบบการควบคุมฯ!A1222</f>
        <v>1.6.2.1</v>
      </c>
      <c r="B447" s="38" t="str">
        <f>+[8]ระบบการควบคุมฯ!B1222</f>
        <v>เพื่อสนับสนุนการคัดเลือกบุคคลเพื่อบรรจุและแต่งตั้งให้ดำรงตำแหน่งศึกษานิเทศก์ สังกัดสำนักงานคณะกรรมการการศึกษาขั้นพื้นฐาน  ปี พ.ศ. 2568</v>
      </c>
      <c r="C447" s="38" t="str">
        <f>+[8]ระบบการควบคุมฯ!C1222</f>
        <v>ศธ04002/ว50938 ลว 22 ธ.ค. 68 โอนครั้งที่ 168</v>
      </c>
      <c r="D447" s="124">
        <f>+[8]ระบบการควบคุมฯ!D1222</f>
        <v>10240</v>
      </c>
      <c r="E447" s="124">
        <f>+[8]ระบบการควบคุมฯ!G1222+[8]ระบบการควบคุมฯ!H1222</f>
        <v>0</v>
      </c>
      <c r="F447" s="124">
        <f>+[8]ระบบการควบคุมฯ!I1222+[8]ระบบการควบคุมฯ!J1222</f>
        <v>0</v>
      </c>
      <c r="G447" s="124">
        <f>+[8]ระบบการควบคุมฯ!K1222+[8]ระบบการควบคุมฯ!L1222</f>
        <v>10240</v>
      </c>
      <c r="H447" s="124">
        <f>+D447-E447-F447-G447</f>
        <v>0</v>
      </c>
      <c r="I447" s="51" t="s">
        <v>17</v>
      </c>
    </row>
    <row r="448" spans="1:9" ht="18.600000000000001" hidden="1" customHeight="1" x14ac:dyDescent="0.25">
      <c r="A448" s="166" t="str">
        <f>+[8]ระบบการควบคุมฯ!A1223</f>
        <v>1.6.2.2</v>
      </c>
      <c r="B448" s="38" t="str">
        <f>+[8]ระบบการควบคุมฯ!B1223</f>
        <v>ค่าใช้จ่ายในการเดินทางเข้าร่วมการอบรมเชิงปฏิบัติการเสริมสร้างสมรรถนะการนิเทศการศึกษา สำหรับนิเทศก์แกนนำ (Core Supervisor) เพื่อพัฒนาคุณภาพการศึกษาสู่คุณภาพผู้เรียนตามนโยบายและจุดเน้นของสพฐ. ประจำปีงบประมาณ พ.ศ. 2569  ระหว่างวันที่ 16 – 19 ธันวาคม 2568 ณ โรงแรมดิ ไอเดิล โฮเทล แอนด์ เรสซิเดนท์ ปทุมธานี</v>
      </c>
      <c r="C448" s="38" t="str">
        <f>+[8]ระบบการควบคุมฯ!C1223</f>
        <v>ศธ 04002/ว51464  ลว 29 ธ.ค. 68 ครั้งที่ 195</v>
      </c>
      <c r="D448" s="124">
        <f>+[8]ระบบการควบคุมฯ!D1223</f>
        <v>800</v>
      </c>
      <c r="E448" s="124">
        <f>+[8]ระบบการควบคุมฯ!G1223+[8]ระบบการควบคุมฯ!H1223</f>
        <v>0</v>
      </c>
      <c r="F448" s="124">
        <f>+[8]ระบบการควบคุมฯ!I1223+[8]ระบบการควบคุมฯ!J1223</f>
        <v>0</v>
      </c>
      <c r="G448" s="124">
        <f>+[8]ระบบการควบคุมฯ!K1223+[8]ระบบการควบคุมฯ!L1223</f>
        <v>800</v>
      </c>
      <c r="H448" s="124">
        <f>+D448-E448-F448-G448</f>
        <v>0</v>
      </c>
      <c r="I448" s="51" t="s">
        <v>243</v>
      </c>
    </row>
    <row r="449" spans="1:9" ht="18.600000000000001" hidden="1" customHeight="1" x14ac:dyDescent="0.25">
      <c r="A449" s="166" t="str">
        <f>+[8]ระบบการควบคุมฯ!A1224</f>
        <v>1.6.2.3</v>
      </c>
      <c r="B449" s="38" t="str">
        <f>+[8]ระบบการควบคุมฯ!B1224</f>
        <v>ค่าใช้จ่ายในการเดินทางเข้าร่วมการประชุมเชิงปฏิบัติการขับเคลื่อนเครือข่ายการนิเทศการศึกษาขั้นพื้นฐาน ประจำเขตตรวจราชการ สู่การพัฒนาคุณภาพการศึกษาอย่างยั่งยืนตามนโยบายเรียนดี มีคุณธรรม  ปีงบประมาณ พ.ศ. 2569 ในวันที่ 14 ธันวาคม 2568 ณ โรงแรมรอแยล เบญจา กรุงเทพมหานคร</v>
      </c>
      <c r="C449" s="38" t="str">
        <f>+[8]ระบบการควบคุมฯ!C1224</f>
        <v>ศธ 04002/ว51461 ลว 29 ธ.ค. 69 ครั้งที่ 196</v>
      </c>
      <c r="D449" s="124">
        <f>+[8]ระบบการควบคุมฯ!D1224</f>
        <v>500</v>
      </c>
      <c r="E449" s="124">
        <f>+[8]ระบบการควบคุมฯ!G1224+[8]ระบบการควบคุมฯ!H1224</f>
        <v>0</v>
      </c>
      <c r="F449" s="124">
        <f>+[8]ระบบการควบคุมฯ!I1224+[8]ระบบการควบคุมฯ!J1224</f>
        <v>0</v>
      </c>
      <c r="G449" s="124">
        <f>+[8]ระบบการควบคุมฯ!K1224+[8]ระบบการควบคุมฯ!L1224</f>
        <v>500</v>
      </c>
      <c r="H449" s="124">
        <f>+D449-E449-F449-G449</f>
        <v>0</v>
      </c>
      <c r="I449" s="51" t="s">
        <v>243</v>
      </c>
    </row>
    <row r="450" spans="1:9" ht="18.600000000000001" hidden="1" customHeight="1" x14ac:dyDescent="0.25">
      <c r="A450" s="166" t="str">
        <f>+[8]ระบบการควบคุมฯ!A1225</f>
        <v>1.6.2.4</v>
      </c>
      <c r="B450" s="38" t="str">
        <f>+[8]ระบบการควบคุมฯ!B1225</f>
        <v>ค่าใช้จ่ายในการดำเนินงานโครงการพัฒนาเครือข่ายการนิเทศการศึกษาขั้นพื้นฐาน ประจำเขตตรวจราชการ เพื่อพัฒนากลไกการนิเทศการศึกษาสู่การพัฒนาคุณภาพการศึกษาที่ยั่งยืน ประจำปีงบประมาณ พ.ศ. 2569</v>
      </c>
      <c r="C450" s="38" t="str">
        <f>+[8]ระบบการควบคุมฯ!C1225</f>
        <v>ศธ 04002/ว51459 ลว 29 ธ.ค. 69 ครั้งที่ 197</v>
      </c>
      <c r="D450" s="124">
        <f>+[8]ระบบการควบคุมฯ!D1225</f>
        <v>15000</v>
      </c>
      <c r="E450" s="124">
        <f>+[8]ระบบการควบคุมฯ!G1225+[8]ระบบการควบคุมฯ!H1225</f>
        <v>0</v>
      </c>
      <c r="F450" s="124">
        <f>+[8]ระบบการควบคุมฯ!I1225+[8]ระบบการควบคุมฯ!J1225</f>
        <v>0</v>
      </c>
      <c r="G450" s="124">
        <f>+[8]ระบบการควบคุมฯ!K1225+[8]ระบบการควบคุมฯ!L1225</f>
        <v>15000</v>
      </c>
      <c r="H450" s="124">
        <f t="shared" ref="H450:H455" si="116">+D450-E450-G450</f>
        <v>0</v>
      </c>
      <c r="I450" s="510" t="s">
        <v>42</v>
      </c>
    </row>
    <row r="451" spans="1:9" ht="18.600000000000001" hidden="1" customHeight="1" x14ac:dyDescent="0.25">
      <c r="A451" s="166" t="str">
        <f>+[8]ระบบการควบคุมฯ!A1226</f>
        <v>1.6.1.5</v>
      </c>
      <c r="B451" s="38" t="str">
        <f>+[8]ระบบการควบคุมฯ!B1226</f>
        <v xml:space="preserve">ค่าใช้จ่ายในการเดินทางสำหรับคณะทำงาน/ผู้เข้าร่วมการประชุมเชิงปฏิบัติการพัฒนานวัตกรรมการนิเทศการศึกษาสู่การพัฒนาคุณภาพการศึกษาโดยใช้พื้นที่เป็นฐาน ระหว่างวันที่ 23 – 26 เมษายน 2569 ณ โรงแรมรอยัล ซิตี้ เขตบางพลัด กรุงเทพมหานคร </v>
      </c>
      <c r="C451" s="38" t="str">
        <f>+[8]ระบบการควบคุมฯ!C1226</f>
        <v>ศธ04002/ว482 ลว 29 เม.ย. 69 โอนครั้งที่ 482</v>
      </c>
      <c r="D451" s="124">
        <f>+[8]ระบบการควบคุมฯ!D1226</f>
        <v>1800</v>
      </c>
      <c r="E451" s="124">
        <f>+[8]ระบบการควบคุมฯ!G1226+[8]ระบบการควบคุมฯ!H1226</f>
        <v>0</v>
      </c>
      <c r="F451" s="124">
        <f>+[8]ระบบการควบคุมฯ!I1226+[8]ระบบการควบคุมฯ!J1226</f>
        <v>0</v>
      </c>
      <c r="G451" s="124">
        <f>+[8]ระบบการควบคุมฯ!K1226+[8]ระบบการควบคุมฯ!L1226</f>
        <v>0</v>
      </c>
      <c r="H451" s="124">
        <f t="shared" si="116"/>
        <v>1800</v>
      </c>
      <c r="I451" s="510" t="str">
        <f>+I450</f>
        <v>กลุ่มนิเทศติดตามและประเมินผลการจัดการศึกษา</v>
      </c>
    </row>
    <row r="452" spans="1:9" ht="74.400000000000006" x14ac:dyDescent="0.25">
      <c r="A452" s="166" t="str">
        <f>+[8]ระบบการควบคุมฯ!A1227</f>
        <v>1.6.1.6</v>
      </c>
      <c r="B452" s="38" t="str">
        <f>+[8]ระบบการควบคุมฯ!B1227</f>
        <v xml:space="preserve">เพื่อสนับสนุนค่าใช้จ่ายในการประชุม อ.ก.ค.ศ. เขตพื้นที่การศึกษา  ตั้งแต่เดือนตุลาคม 2568 - กันยายน 2569 จำนวนเงิน 50,000.-บาท (ห้าหมื่นบาทถ้วน)   </v>
      </c>
      <c r="C452" s="38" t="str">
        <f>+[8]ระบบการควบคุมฯ!C1227</f>
        <v>ศธ 04002/ว7447 ลว 5 พ.ค. 69 โอนครั้งที่ 491</v>
      </c>
      <c r="D452" s="124">
        <f>+[8]ระบบการควบคุมฯ!D1227</f>
        <v>50000</v>
      </c>
      <c r="E452" s="124">
        <f>+[8]ระบบการควบคุมฯ!G1227+[8]ระบบการควบคุมฯ!H1227</f>
        <v>0</v>
      </c>
      <c r="F452" s="124">
        <f>+[8]ระบบการควบคุมฯ!I1227+[8]ระบบการควบคุมฯ!J1227</f>
        <v>0</v>
      </c>
      <c r="G452" s="124">
        <f>+[8]ระบบการควบคุมฯ!K1227+[8]ระบบการควบคุมฯ!L1227</f>
        <v>42798</v>
      </c>
      <c r="H452" s="124">
        <f t="shared" si="116"/>
        <v>7202</v>
      </c>
      <c r="I452" s="510" t="s">
        <v>17</v>
      </c>
    </row>
    <row r="453" spans="1:9" ht="74.400000000000006" x14ac:dyDescent="0.25">
      <c r="A453" s="166" t="str">
        <f>+[8]ระบบการควบคุมฯ!A1228</f>
        <v>1.6.1.7</v>
      </c>
      <c r="B453" s="38" t="str">
        <f>+[8]ระบบการควบคุมฯ!B1228</f>
        <v xml:space="preserve">ค่าใช้จ่ายโครงการเสริมสร้างสมรรถนะองค์ความรู้ด้านกฎหมายเพื่อพัฒนาบุคลากร  ค่าสมนาคุณคณะกรรมการสอบสวนวินัยข้าราชการ </v>
      </c>
      <c r="C453" s="38" t="str">
        <f>+[8]ระบบการควบคุมฯ!C1228</f>
        <v>ศธ 04002/ว7712 ลว 7 พ.ค. 69  โอนครั้งที่ 512</v>
      </c>
      <c r="D453" s="124">
        <f>+[8]ระบบการควบคุมฯ!D1228</f>
        <v>2200</v>
      </c>
      <c r="E453" s="124">
        <f>+[8]ระบบการควบคุมฯ!G1228+[8]ระบบการควบคุมฯ!H1228</f>
        <v>0</v>
      </c>
      <c r="F453" s="124">
        <f>+[8]ระบบการควบคุมฯ!I1228+[8]ระบบการควบคุมฯ!J1228</f>
        <v>0</v>
      </c>
      <c r="G453" s="124">
        <f>+[8]ระบบการควบคุมฯ!K1228+[8]ระบบการควบคุมฯ!L1228</f>
        <v>0</v>
      </c>
      <c r="H453" s="124">
        <f t="shared" si="116"/>
        <v>2200</v>
      </c>
      <c r="I453" s="510" t="s">
        <v>183</v>
      </c>
    </row>
    <row r="454" spans="1:9" ht="111.6" x14ac:dyDescent="0.25">
      <c r="A454" s="166" t="str">
        <f>+[8]ระบบการควบคุมฯ!A1229</f>
        <v>1.6.1.8</v>
      </c>
      <c r="B454" s="38" t="str">
        <f>+[8]ระบบการควบคุมฯ!B1229</f>
        <v xml:space="preserve">ค่าใช้จ่ายในการดำเนินการตรวจรับ – จ่ายเครื่องราชอิสริยาภรณ์ชั้นต่ำกว่าสายสะพายและ เหรียญจักรพรรดิมาลา ประจำปี 2568 ระหว่างวันที่ 8 -10 มิถุนายน 2569 และระหว่างวันที่ 17 - 19 มิถุนายน 2569 </v>
      </c>
      <c r="C454" s="38" t="str">
        <f>+[8]ระบบการควบคุมฯ!C1229</f>
        <v>ศธ 04002/ว9126 ลว 29 พ.ค. 69 โอนครั้งที่ 599</v>
      </c>
      <c r="D454" s="124">
        <f>+[8]ระบบการควบคุมฯ!D1229</f>
        <v>25000</v>
      </c>
      <c r="E454" s="124">
        <f>+[8]ระบบการควบคุมฯ!G1229+[8]ระบบการควบคุมฯ!H1229</f>
        <v>0</v>
      </c>
      <c r="F454" s="124">
        <f>+[8]ระบบการควบคุมฯ!I1229+[8]ระบบการควบคุมฯ!J1229</f>
        <v>0</v>
      </c>
      <c r="G454" s="124">
        <f>+[8]ระบบการควบคุมฯ!K1229+[8]ระบบการควบคุมฯ!L1229</f>
        <v>16660</v>
      </c>
      <c r="H454" s="124">
        <f t="shared" si="116"/>
        <v>8340</v>
      </c>
      <c r="I454" s="510" t="s">
        <v>16</v>
      </c>
    </row>
    <row r="455" spans="1:9" ht="55.8" hidden="1" customHeight="1" x14ac:dyDescent="0.25">
      <c r="A455" s="166" t="str">
        <f>+[8]ระบบการควบคุมฯ!A1230</f>
        <v>1.6.1.8</v>
      </c>
      <c r="B455" s="38" t="str">
        <f>+[8]ระบบการควบคุมฯ!B1230</f>
        <v xml:space="preserve">เพื่อเป็นค่าใช้จ่ายในการเดินทางเข้าร่วมการประชุมเชิงปฏิบัติการผู้อำนวยการกลุ่มนิเทศติดตามและประเมินผลการจัดการศึกษา ระหว่างวันที่ 5 – 7 สิงหาคม 2569 ณ โรงแรม ดิ ไอเดิล โฮเทล แอนด์ เรสซิเดนซ์ จังหวัดปทุมธานี  </v>
      </c>
      <c r="C455" s="38" t="str">
        <f>+[8]ระบบการควบคุมฯ!C1230</f>
        <v>ศธ 04002/ว13453 ลว 4 ส.ค. 69 โอนครั้งที่ 804</v>
      </c>
      <c r="D455" s="124">
        <f>+[8]ระบบการควบคุมฯ!D1230</f>
        <v>500</v>
      </c>
      <c r="E455" s="124">
        <f>+[8]ระบบการควบคุมฯ!G1230+[8]ระบบการควบคุมฯ!H1230</f>
        <v>0</v>
      </c>
      <c r="F455" s="124">
        <f>+[8]ระบบการควบคุมฯ!I1230+[8]ระบบการควบคุมฯ!J1230</f>
        <v>0</v>
      </c>
      <c r="G455" s="124">
        <f>+[8]ระบบการควบคุมฯ!K1230+[8]ระบบการควบคุมฯ!L1230</f>
        <v>0</v>
      </c>
      <c r="H455" s="124">
        <f t="shared" si="116"/>
        <v>500</v>
      </c>
      <c r="I455" s="510" t="s">
        <v>42</v>
      </c>
    </row>
    <row r="456" spans="1:9" ht="21" hidden="1" customHeight="1" x14ac:dyDescent="0.25">
      <c r="A456" s="130">
        <f>+[8]ระบบการควบคุมฯ!A1289</f>
        <v>1.7</v>
      </c>
      <c r="B456" s="61" t="str">
        <f>+[8]ระบบการควบคุมฯ!B1289</f>
        <v xml:space="preserve"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                </v>
      </c>
      <c r="C456" s="61" t="str">
        <f>+[8]ระบบการควบคุมฯ!C1289</f>
        <v>20004 69 52015 00000</v>
      </c>
      <c r="D456" s="121">
        <f>+D457</f>
        <v>102400</v>
      </c>
      <c r="E456" s="142">
        <f>+E457</f>
        <v>0</v>
      </c>
      <c r="F456" s="142">
        <f>+F457</f>
        <v>0</v>
      </c>
      <c r="G456" s="142">
        <f>+G457</f>
        <v>37600</v>
      </c>
      <c r="H456" s="142">
        <f>+H457</f>
        <v>64800</v>
      </c>
      <c r="I456" s="49"/>
    </row>
    <row r="457" spans="1:9" ht="55.8" hidden="1" customHeight="1" x14ac:dyDescent="0.25">
      <c r="A457" s="162"/>
      <c r="B457" s="108" t="str">
        <f>+[8]ระบบการควบคุมฯ!B1290</f>
        <v xml:space="preserve"> งบดำเนินงาน 69112xx</v>
      </c>
      <c r="C457" s="63" t="str">
        <f>+[8]ระบบการควบคุมฯ!C1290</f>
        <v>20004 3720 1000 2000000</v>
      </c>
      <c r="D457" s="127">
        <f>SUM(D458:D464)</f>
        <v>102400</v>
      </c>
      <c r="E457" s="127">
        <f t="shared" ref="E457:H457" si="117">SUM(E458:E464)</f>
        <v>0</v>
      </c>
      <c r="F457" s="127">
        <f t="shared" si="117"/>
        <v>0</v>
      </c>
      <c r="G457" s="127">
        <f t="shared" si="117"/>
        <v>37600</v>
      </c>
      <c r="H457" s="127">
        <f t="shared" si="117"/>
        <v>64800</v>
      </c>
      <c r="I457" s="48"/>
    </row>
    <row r="458" spans="1:9" ht="93" hidden="1" customHeight="1" x14ac:dyDescent="0.25">
      <c r="A458" s="166" t="str">
        <f>+[8]ระบบการควบคุมฯ!A1291</f>
        <v>1.7.1</v>
      </c>
      <c r="B458" s="38" t="str">
        <f>+[8]ระบบการควบคุมฯ!B1291</f>
        <v>ค่าใช้จ่ายเข้าร่วมประชุมเชิงปฏิบัติการพัฒนาโรงเรียนในโครงการพัฒนาเด็กและเยาวชนในถิ่นทุรกันดารตามพระราชดำริ สมเด็จพระกนิษฐาธิราชเจ้า กรมสมเด็จพระเทพรัตนราชสุดาฯ สยามบรมราชกุมารี สังกัดสพฐ  ประจำปีงบประมาณ พ.ศ. 2569 ระหว่างวันที่ 22 - 25 พฤศจิกายน 2568 ณ โรงแรม รอรัล ริเวอร์ กรุงเทพมหานคร และ BANGKOK THONBURI HALL HALL  มหาวิทยาลัยกรุงธนบุรี เขตทวีวัฒนา กรุงเทพมหานคร</v>
      </c>
      <c r="C458" s="38" t="str">
        <f>+[8]ระบบการควบคุมฯ!C1291</f>
        <v>ศธ 04002/ว49354 ลว. 24 พย 68 ครั้งที่ 98</v>
      </c>
      <c r="D458" s="124">
        <f>+[8]ระบบการควบคุมฯ!F1291</f>
        <v>3200</v>
      </c>
      <c r="E458" s="124">
        <f>+[8]ระบบการควบคุมฯ!G1291+[8]ระบบการควบคุมฯ!H1291</f>
        <v>0</v>
      </c>
      <c r="F458" s="124">
        <f>+[8]ระบบการควบคุมฯ!I1291+[8]ระบบการควบคุมฯ!J1291</f>
        <v>0</v>
      </c>
      <c r="G458" s="124">
        <f>+[8]ระบบการควบคุมฯ!K1291+[8]ระบบการควบคุมฯ!L1291</f>
        <v>3200</v>
      </c>
      <c r="H458" s="124">
        <f t="shared" ref="H458:H465" si="118">+D458-E458-F458-G458</f>
        <v>0</v>
      </c>
      <c r="I458" s="510" t="s">
        <v>12</v>
      </c>
    </row>
    <row r="459" spans="1:9" ht="55.8" hidden="1" customHeight="1" x14ac:dyDescent="0.25">
      <c r="A459" s="166" t="str">
        <f>+[8]ระบบการควบคุมฯ!A1292</f>
        <v>1.7.2</v>
      </c>
      <c r="B459" s="38" t="str">
        <f>+[8]ระบบการควบคุมฯ!B1292</f>
        <v xml:space="preserve">เพื่อเป็น  ค่าใช้จ่ายในการดำเนินงาน การประชุม การประชาสัมพันธ์ การกำกับ ติดตาม และการบริหารจัดการอื่น ๆ ที่เกี่ยวข้องกับการจัดการศึกษาขั้นพื้นฐาน ตามมาตรา 12 แห่งพระราชบัญญัติการศึกษาแห่งชาติ พ.ศ. 2542 </v>
      </c>
      <c r="C459" s="38" t="str">
        <f>+[8]ระบบการควบคุมฯ!C1292</f>
        <v>ศธ 04002/ว2012 ลว 6 ก.พ. 69  โอนครั้งที่ 281</v>
      </c>
      <c r="D459" s="124">
        <f>+[8]ระบบการควบคุมฯ!F1292</f>
        <v>13000</v>
      </c>
      <c r="E459" s="124">
        <f>+[8]ระบบการควบคุมฯ!G1292+[8]ระบบการควบคุมฯ!H1292</f>
        <v>0</v>
      </c>
      <c r="F459" s="124">
        <f>+[8]ระบบการควบคุมฯ!I1292+[8]ระบบการควบคุมฯ!J1292</f>
        <v>0</v>
      </c>
      <c r="G459" s="124">
        <f>+[8]ระบบการควบคุมฯ!K1292+[8]ระบบการควบคุมฯ!L1292</f>
        <v>0</v>
      </c>
      <c r="H459" s="124">
        <f t="shared" si="118"/>
        <v>13000</v>
      </c>
      <c r="I459" s="51" t="s">
        <v>12</v>
      </c>
    </row>
    <row r="460" spans="1:9" ht="18.600000000000001" hidden="1" customHeight="1" x14ac:dyDescent="0.25">
      <c r="A460" s="166" t="str">
        <f>+[8]ระบบการควบคุมฯ!A1293</f>
        <v>1.7.3</v>
      </c>
      <c r="B460" s="38" t="str">
        <f>+[8]ระบบการควบคุมฯ!B1293</f>
        <v>โครงการพัฒนาและแลกเปลี่ยนนวัตกรรมการบริหารจัดการสถานศึกษาขั้นพื้นฐาน ตามแนวความคิดการจัดการศึกษาที่ยืดหยุ่นและไร้รอยต่อเพื่อป้องกันเด็กและเยาวชนหลุดออกจากระบบการศึกษา (OBEC Zeo Dropout)  ระหว่างวันที่ 22 – 24 กรกฎาคม 2569 ณ โรงแรมโกลเด้นบีช ชะอำ จังหวัดเพชรบุรี</v>
      </c>
      <c r="C460" s="38" t="str">
        <f>+[8]ระบบการควบคุมฯ!C1293</f>
        <v>ศธ 04002/ว9995 ลว 16 มิ.ย. 69  โอนครั้งที่ 639</v>
      </c>
      <c r="D460" s="124">
        <f>+[8]ระบบการควบคุมฯ!F1293</f>
        <v>3400</v>
      </c>
      <c r="E460" s="124">
        <f>+[8]ระบบการควบคุมฯ!G1294+[8]ระบบการควบคุมฯ!H1294</f>
        <v>0</v>
      </c>
      <c r="F460" s="124">
        <f>+[8]ระบบการควบคุมฯ!I1294+[8]ระบบการควบคุมฯ!J1294</f>
        <v>0</v>
      </c>
      <c r="G460" s="124">
        <f>+[8]ระบบการควบคุมฯ!K1294+[8]ระบบการควบคุมฯ!L1294</f>
        <v>34400</v>
      </c>
      <c r="H460" s="124">
        <f t="shared" si="118"/>
        <v>-31000</v>
      </c>
      <c r="I460" s="51" t="s">
        <v>12</v>
      </c>
    </row>
    <row r="461" spans="1:9" ht="186" hidden="1" customHeight="1" x14ac:dyDescent="0.25">
      <c r="A461" s="166" t="str">
        <f>+[8]ระบบการควบคุมฯ!A1294</f>
        <v>1.7.4</v>
      </c>
      <c r="B461" s="38" t="str">
        <f>+[8]ระบบการควบคุมฯ!B1294</f>
        <v xml:space="preserve">ค่าใช้จ่ายในการดำเนินการแข่งขันทักษะวิชาการของนักเรียนภายใต้การประชุมวิชาการการพัฒนาเด็กและเยาวชนในถิ่นทุรกันดาร ตามพระราชดำริ สมเด็จพระกนิษฐาธิราชเจ้า กรมสมเด็จพระเทพรัตนราชสุดา ฯ สยามบรมราชกุมารี ประจำปี 2569 ระดับสำนักงานเขตพื้นที่การศึกษา </v>
      </c>
      <c r="C461" s="38" t="str">
        <f>+[8]ระบบการควบคุมฯ!C1294</f>
        <v>ศธ 04002/ว10945  ลว 1 ก.ค. 69 ครั้งที่ 671</v>
      </c>
      <c r="D461" s="124">
        <f>+[8]ระบบการควบคุมฯ!F1294</f>
        <v>38000</v>
      </c>
      <c r="E461" s="124">
        <f>+[8]ระบบการควบคุมฯ!G1295+[8]ระบบการควบคุมฯ!H1295</f>
        <v>0</v>
      </c>
      <c r="F461" s="124">
        <f>+[8]ระบบการควบคุมฯ!I1295+[8]ระบบการควบคุมฯ!J1295</f>
        <v>0</v>
      </c>
      <c r="G461" s="124">
        <f>+[8]ระบบการควบคุมฯ!K1295+[8]ระบบการควบคุมฯ!L1295</f>
        <v>0</v>
      </c>
      <c r="H461" s="124">
        <f t="shared" si="118"/>
        <v>38000</v>
      </c>
      <c r="I461" s="51" t="s">
        <v>12</v>
      </c>
    </row>
    <row r="462" spans="1:9" ht="55.8" hidden="1" customHeight="1" x14ac:dyDescent="0.25">
      <c r="A462" s="166" t="str">
        <f>+[8]ระบบการควบคุมฯ!A1295</f>
        <v>1.7.5</v>
      </c>
      <c r="B462" s="38" t="str">
        <f>+[8]ระบบการควบคุมฯ!B1295</f>
        <v xml:space="preserve">ค่าใช้จ่ายในการเดินทางของผู้เข้าร่วมประชุมเชิงปฏิบัติการเสริมสร้างศักยภาพศึกษานิเทศก์ผู้รับผิดชอบโรงเรียนในโครงการพระราชดำริและโรงเรียนเฉลิมพระเกียรติ ประจำปีงบประมาณ พ.ศ. 2569 ระหว่างวันที่  5 – 8 สิงหาคม 2569 ณ โรงแรมเดอะพาลาสโซ กรุงเทพมหานคร </v>
      </c>
      <c r="C462" s="38" t="str">
        <f>+[8]ระบบการควบคุมฯ!C1295</f>
        <v>ศธ 04002/ว13091   ลว 27 ก.ค. 69 ครั้งที่ 793</v>
      </c>
      <c r="D462" s="124">
        <f>+[8]ระบบการควบคุมฯ!F1295</f>
        <v>800</v>
      </c>
      <c r="E462" s="124">
        <f>+[8]ระบบการควบคุมฯ!G1295+[8]ระบบการควบคุมฯ!H1295</f>
        <v>0</v>
      </c>
      <c r="F462" s="124">
        <f>+[8]ระบบการควบคุมฯ!I1295+[8]ระบบการควบคุมฯ!J1295</f>
        <v>0</v>
      </c>
      <c r="G462" s="124">
        <f>+[8]ระบบการควบคุมฯ!K1295+[8]ระบบการควบคุมฯ!L1295</f>
        <v>0</v>
      </c>
      <c r="H462" s="124">
        <f t="shared" si="118"/>
        <v>800</v>
      </c>
      <c r="I462" s="51" t="s">
        <v>274</v>
      </c>
    </row>
    <row r="463" spans="1:9" ht="18.600000000000001" hidden="1" customHeight="1" x14ac:dyDescent="0.25">
      <c r="A463" s="166" t="str">
        <f>+[8]ระบบการควบคุมฯ!A1296</f>
        <v>1.7.6</v>
      </c>
      <c r="B463" s="38" t="str">
        <f>+[8]ระบบการควบคุมฯ!B1296</f>
        <v xml:space="preserve">ค่าใช้จ่ายในการเดินทางเข้าร่วมประชุมเชิงปฏิบัติการแข่งขันทักษะวิชาการนักเรียน ระดับสำนักงานคณะกรรมการการศึกษาขั้นพื้นฐานในการประชุมวิชาการการพัฒนาเด็กและเยาวชนในถิ่นทุรกันดารตามพระราชดำริ สมเด็จพระกนิษฐาธิราชเจ้า กรมสมเด็จพระเทพรัตนราชสุดาฯ สยามบรมราชกุมารี ประจำปี 2569 ระหว่างวันที่ 5 – 7 สิงหาคม 2569 ณ โรงแรมเอวาน่า กรุงเทพมหานคร เจริญดี รวมราษฎร์สามัคคีร.ร.ละ 10,000 บาท  ร่วมจิต 19,000 บาท             </v>
      </c>
      <c r="C463" s="38" t="str">
        <f>+[8]ระบบการควบคุมฯ!C1296</f>
        <v>ศธ 04002/ว13716  ลว 7 ส.ค. 69 ครั้งที่ 831</v>
      </c>
      <c r="D463" s="124">
        <f>+[8]ระบบการควบคุมฯ!F1296</f>
        <v>39000</v>
      </c>
      <c r="E463" s="124">
        <f>+[8]ระบบการควบคุมฯ!G1296+[8]ระบบการควบคุมฯ!H1296</f>
        <v>0</v>
      </c>
      <c r="F463" s="124">
        <f>+[8]ระบบการควบคุมฯ!I1296+[8]ระบบการควบคุมฯ!J1296</f>
        <v>0</v>
      </c>
      <c r="G463" s="124">
        <f>+[8]ระบบการควบคุมฯ!K1296+[8]ระบบการควบคุมฯ!L1296</f>
        <v>0</v>
      </c>
      <c r="H463" s="124">
        <f t="shared" si="118"/>
        <v>39000</v>
      </c>
      <c r="I463" s="51" t="s">
        <v>282</v>
      </c>
    </row>
    <row r="464" spans="1:9" ht="37.200000000000003" hidden="1" customHeight="1" x14ac:dyDescent="0.25">
      <c r="A464" s="166" t="str">
        <f>+[8]ระบบการควบคุมฯ!A1297</f>
        <v>1.7.7</v>
      </c>
      <c r="B464" s="38" t="str">
        <f>+[8]ระบบการควบคุมฯ!B1297</f>
        <v xml:space="preserve">ค่าใช้จ่ายในการส่งเสริม สนับสนุน การนิเทศ ติดตาม และยกระดับคุณภาพการศึกษา สำหรับโรงเรียนในโครงการพระราชดำริและโรงเรียนเฉลิมพระเกียรติ ประจำปีงบประมาณ พ.ศ. 2569 </v>
      </c>
      <c r="C464" s="38" t="str">
        <f>+[8]ระบบการควบคุมฯ!C1297</f>
        <v>ศธ 04002/ว13932  ลว.  11 ส.ค. 69 ครั้งที่ 849</v>
      </c>
      <c r="D464" s="124">
        <f>+[8]ระบบการควบคุมฯ!F1297</f>
        <v>5000</v>
      </c>
      <c r="E464" s="124">
        <f>+[8]ระบบการควบคุมฯ!G1297+[8]ระบบการควบคุมฯ!H1297</f>
        <v>0</v>
      </c>
      <c r="F464" s="124">
        <f>+[8]ระบบการควบคุมฯ!I1297+[8]ระบบการควบคุมฯ!J1297</f>
        <v>0</v>
      </c>
      <c r="G464" s="124">
        <f>+[8]ระบบการควบคุมฯ!K1297+[8]ระบบการควบคุมฯ!L1297</f>
        <v>0</v>
      </c>
      <c r="H464" s="124">
        <f t="shared" si="118"/>
        <v>5000</v>
      </c>
      <c r="I464" s="51" t="s">
        <v>12</v>
      </c>
    </row>
    <row r="465" spans="1:9" ht="18.600000000000001" hidden="1" customHeight="1" x14ac:dyDescent="0.25">
      <c r="A465" s="166" t="str">
        <f>+[8]ระบบการควบคุมฯ!A1298</f>
        <v>1.7.8</v>
      </c>
      <c r="B465" s="38" t="str">
        <f>+[8]ระบบการควบคุมฯ!B1298</f>
        <v xml:space="preserve">ค่าใช้จ่ายในการเดินทางเข้าร่วมการประชุมเชิงปฏิบัติการเตรียมความพร้อมเข้าร่วมการแข่งขันทักษะวิชาการนักเรียน ระดับประเทศ ในการประชุมวิชาการการพัฒนาเด็กและเยาวชนในถิ่นทุรกันดาร ตามพระราชดำริ สมเด็จพระกนิษฐาธิราชเจ้า กรมสมเด็จพระเทพรัตนราชสุดาฯ สยามบรมราชกุมารี ประจำปี ๒๕๖๙ ระหว่างวันที่ ๑๘ - ๑๙ กันยายน ๒๕๖๙ ณ โรงแรมปริ้นส์ตัน พาร์ค สวีท กรุงเทพมหานคร </v>
      </c>
      <c r="C465" s="38" t="str">
        <f>+[8]ระบบการควบคุมฯ!C1298</f>
        <v>ศธ 04002/ว14294 ลว.  17 ส.ค. 69 ครั้งที่ 868</v>
      </c>
      <c r="D465" s="124">
        <f>+[8]ระบบการควบคุมฯ!F1298</f>
        <v>4000</v>
      </c>
      <c r="E465" s="124">
        <f>+[8]ระบบการควบคุมฯ!G1298+[8]ระบบการควบคุมฯ!H1298</f>
        <v>0</v>
      </c>
      <c r="F465" s="124">
        <f>+[8]ระบบการควบคุมฯ!I1298+[8]ระบบการควบคุมฯ!J1298</f>
        <v>0</v>
      </c>
      <c r="G465" s="124">
        <f>+[8]ระบบการควบคุมฯ!K1298+[8]ระบบการควบคุมฯ!L1298</f>
        <v>0</v>
      </c>
      <c r="H465" s="124">
        <f t="shared" si="118"/>
        <v>4000</v>
      </c>
      <c r="I465" s="51" t="s">
        <v>283</v>
      </c>
    </row>
    <row r="466" spans="1:9" ht="167.4" hidden="1" customHeight="1" x14ac:dyDescent="0.25">
      <c r="A466" s="130">
        <f>+[8]ระบบการควบคุมฯ!A1313</f>
        <v>1.8</v>
      </c>
      <c r="B466" s="61" t="str">
        <f>+[8]ระบบการควบคุมฯ!B1313</f>
        <v xml:space="preserve">กิจกรรมช่วยเหลือกลุ่มเป้าหมายทางสังคม  </v>
      </c>
      <c r="C466" s="61">
        <f>+[2]งบสพฐ!C910</f>
        <v>0</v>
      </c>
      <c r="D466" s="121">
        <f>+D467</f>
        <v>42200</v>
      </c>
      <c r="E466" s="142">
        <f>+E467</f>
        <v>0</v>
      </c>
      <c r="F466" s="142">
        <f>+F467</f>
        <v>0</v>
      </c>
      <c r="G466" s="142">
        <f>+G467</f>
        <v>31760</v>
      </c>
      <c r="H466" s="142">
        <f>+H467</f>
        <v>10440</v>
      </c>
      <c r="I466" s="49"/>
    </row>
    <row r="467" spans="1:9" ht="223.2" hidden="1" customHeight="1" x14ac:dyDescent="0.25">
      <c r="A467" s="126"/>
      <c r="B467" s="108" t="str">
        <f>+[8]ระบบการควบคุมฯ!B1314</f>
        <v xml:space="preserve"> งบดำเนินงาน 69112xx</v>
      </c>
      <c r="C467" s="63" t="str">
        <f>+[8]ระบบการควบคุมฯ!C1314</f>
        <v>20004 3720 1000 2000000</v>
      </c>
      <c r="D467" s="456">
        <f>SUM(D468:D473)</f>
        <v>42200</v>
      </c>
      <c r="E467" s="456">
        <f t="shared" ref="E467:H467" si="119">SUM(E468:E473)</f>
        <v>0</v>
      </c>
      <c r="F467" s="456">
        <f t="shared" si="119"/>
        <v>0</v>
      </c>
      <c r="G467" s="456">
        <f t="shared" si="119"/>
        <v>31760</v>
      </c>
      <c r="H467" s="456">
        <f t="shared" si="119"/>
        <v>10440</v>
      </c>
      <c r="I467" s="48"/>
    </row>
    <row r="468" spans="1:9" ht="37.200000000000003" hidden="1" customHeight="1" x14ac:dyDescent="0.25">
      <c r="A468" s="123" t="str">
        <f>+[8]ระบบการควบคุมฯ!A1315</f>
        <v>1.8.1</v>
      </c>
      <c r="B468" s="56" t="str">
        <f>+[8]ระบบการควบคุมฯ!B1315</f>
        <v xml:space="preserve">ค่าใช้จ่ายในการเดินทางเข้าร่วมการครูและบุคลากรทางการศึกษา สังกัดสพฐ. เพื่อปฏิบัติหน้าที่พนักงานเจ้าหน้าที่ส่งเสริมความประพฤตินักเรียนและนักศึกษา (พสน.) จำนวน 3 รุ่น ระหว่างวันที่ 16 - 24 ธันวาคม 2568 ณ โรงแรมแมดิสัน แบงค็อก กรุงเทพมหานคร </v>
      </c>
      <c r="C468" s="56" t="str">
        <f>+[8]ระบบการควบคุมฯ!C1315</f>
        <v>ศธ 04002/ว324 ลว 12 ม.ค. 69 ครั้งที่ 206</v>
      </c>
      <c r="D468" s="124">
        <f>+[8]ระบบการควบคุมฯ!F1315</f>
        <v>5000</v>
      </c>
      <c r="E468" s="124">
        <f>+[8]ระบบการควบคุมฯ!G1315+[8]ระบบการควบคุมฯ!H1315</f>
        <v>0</v>
      </c>
      <c r="F468" s="124">
        <f>+[8]ระบบการควบคุมฯ!I1315+[8]ระบบการควบคุมฯ!J1315</f>
        <v>0</v>
      </c>
      <c r="G468" s="124">
        <f>+[8]ระบบการควบคุมฯ!K1315+[8]ระบบการควบคุมฯ!L1315</f>
        <v>5000</v>
      </c>
      <c r="H468" s="124">
        <f t="shared" ref="H468:H473" si="120">+D468-E468-F468-G468</f>
        <v>0</v>
      </c>
      <c r="I468" s="60" t="s">
        <v>12</v>
      </c>
    </row>
    <row r="469" spans="1:9" ht="18.600000000000001" hidden="1" customHeight="1" x14ac:dyDescent="0.25">
      <c r="A469" s="123" t="str">
        <f>+[8]ระบบการควบคุมฯ!A1316</f>
        <v>1.8.2</v>
      </c>
      <c r="B469" s="56" t="str">
        <f>+[8]ระบบการควบคุมฯ!B1316</f>
        <v xml:space="preserve">ค่าใช้จ่ายในการเดินทางเข้าร่วมการประชุมเชิงปฏิบัติการอบรมและพัฒนาครูและบุคลากรทางการศึกษา เพื่อขับเคลื่อนการใช้หลักสูตรการศึกษาประถมศึกษาตอนปลาย (ชั้นประถมศึกษา ปีที่ 4 - 6)  พุทธศักราช 2568 ระหว่างวันที่ 6 – 9 มีนาคม 2569 ณ โรงแรมเอวาน่า แกรนด์ แอนด์ คอนเวชั่น เซ็นเตอร์ กรุงเทพมหานคร เรสซิเดนซ์ จังหวัดปทุมธานี </v>
      </c>
      <c r="C469" s="56" t="str">
        <f>+[8]ระบบการควบคุมฯ!C1316</f>
        <v>ศธ 04002/ว3112 ลว. 23 ก.พ. 69 ครั้งที่ 325</v>
      </c>
      <c r="D469" s="124">
        <f>+[8]ระบบการควบคุมฯ!F1316</f>
        <v>3200</v>
      </c>
      <c r="E469" s="124">
        <f>+[8]ระบบการควบคุมฯ!G1316+[8]ระบบการควบคุมฯ!H1316</f>
        <v>0</v>
      </c>
      <c r="F469" s="124">
        <f>+[8]ระบบการควบคุมฯ!I1316+[8]ระบบการควบคุมฯ!J1316</f>
        <v>0</v>
      </c>
      <c r="G469" s="124">
        <f>+[8]ระบบการควบคุมฯ!K1316+[8]ระบบการควบคุมฯ!L1316</f>
        <v>3200</v>
      </c>
      <c r="H469" s="124">
        <f t="shared" si="120"/>
        <v>0</v>
      </c>
      <c r="I469" s="60" t="s">
        <v>42</v>
      </c>
    </row>
    <row r="470" spans="1:9" ht="55.8" hidden="1" customHeight="1" x14ac:dyDescent="0.25">
      <c r="A470" s="123" t="str">
        <f>+[8]ระบบการควบคุมฯ!A1317</f>
        <v>1.8.3</v>
      </c>
      <c r="B470" s="56" t="str">
        <f>+[8]ระบบการควบคุมฯ!B1317</f>
        <v>1.สนับสนุนสร้างความเข้มแข็งการขับเคลื่อนงานแนะแนวให้กับศูนย์แนะแนวประจำเขตพื้นที่การศึกษา จำนวน 4,000.-บาท ร.ร.วัดเขียนเขต และสนับสนุนเขตพื้นที่เพื่อขับเคลื่อนงานแนะแนวเขตพื้นที่ จำนวน 5,000 บาท</v>
      </c>
      <c r="C470" s="56" t="str">
        <f>+[8]ระบบการควบคุมฯ!C1317</f>
        <v>ที่ ศธ 04002/ว 7917 ลว.11 พ.ค. 69 ครั้งที่ 530</v>
      </c>
      <c r="D470" s="124">
        <f>+[8]ระบบการควบคุมฯ!F1317</f>
        <v>9000</v>
      </c>
      <c r="E470" s="124">
        <f>+[8]ระบบการควบคุมฯ!G1317+[8]ระบบการควบคุมฯ!H1317</f>
        <v>0</v>
      </c>
      <c r="F470" s="124"/>
      <c r="G470" s="124">
        <f>+[8]ระบบการควบคุมฯ!K1317+[8]ระบบการควบคุมฯ!L1317</f>
        <v>1800</v>
      </c>
      <c r="H470" s="124">
        <f t="shared" si="120"/>
        <v>7200</v>
      </c>
      <c r="I470" s="401" t="s">
        <v>267</v>
      </c>
    </row>
    <row r="471" spans="1:9" ht="55.8" hidden="1" customHeight="1" x14ac:dyDescent="0.25">
      <c r="A471" s="123" t="str">
        <f>+[8]ระบบการควบคุมฯ!A1318</f>
        <v>1.8.4</v>
      </c>
      <c r="B471" s="56" t="str">
        <f>+[8]ระบบการควบคุมฯ!B1318</f>
        <v>ค่าใช้จ่ายสำหรับดำเนินกิจกรรมด้านความความปลอดภัยของนักเรียน ครู และบุคลากรทางการศึกษา สังกัดสำนักงานคณะกรรมการการศึกษาขั้นพื้นฐาน ประจำปีงบประมาณ พ.ศ. 2569</v>
      </c>
      <c r="C471" s="56" t="str">
        <f>+[8]ระบบการควบคุมฯ!C1318</f>
        <v>ศธ 04002/ว8483 ลว 20 พ.ค. 69 ครั้งที่ 568</v>
      </c>
      <c r="D471" s="124">
        <f>+[8]ระบบการควบคุมฯ!F1318</f>
        <v>20000</v>
      </c>
      <c r="E471" s="124">
        <f>+[8]ระบบการควบคุมฯ!G1318+[8]ระบบการควบคุมฯ!H1318</f>
        <v>0</v>
      </c>
      <c r="F471" s="124"/>
      <c r="G471" s="124">
        <f>+[8]ระบบการควบคุมฯ!K1318+[8]ระบบการควบคุมฯ!L1318</f>
        <v>20000</v>
      </c>
      <c r="H471" s="124">
        <f t="shared" si="120"/>
        <v>0</v>
      </c>
      <c r="I471" s="60" t="s">
        <v>12</v>
      </c>
    </row>
    <row r="472" spans="1:9" ht="18.600000000000001" hidden="1" customHeight="1" x14ac:dyDescent="0.25">
      <c r="A472" s="123" t="str">
        <f>+[8]ระบบการควบคุมฯ!A1319</f>
        <v>1.8.5</v>
      </c>
      <c r="B472" s="56" t="str">
        <f>+[8]ระบบการควบคุมฯ!B1319</f>
        <v xml:space="preserve">ค่าใช้จ่ายในการเดินทางเข้ารับการอบรมเชิงปฏิบัติการผู้สนับสนุนโรงเรียนส่งเสริมความปลอดภัย (Safety Promotion School: SPS OBEC TEAMs) ระหว่างวันที่ 17 - 20 มิถุนายน 2569 ณ โรงแรมเอวาน่า กุรงเทพมหานคร </v>
      </c>
      <c r="C472" s="56" t="str">
        <f>+[8]ระบบการควบคุมฯ!C1319</f>
        <v>ศธ 04002/ว11416 ลว 8 กรกฎาคม 2569  ครั้งที่ 686</v>
      </c>
      <c r="D472" s="124">
        <f>+[8]ระบบการควบคุมฯ!F1319</f>
        <v>2000</v>
      </c>
      <c r="E472" s="124">
        <f>+[8]ระบบการควบคุมฯ!G1319+[8]ระบบการควบคุมฯ!H1319</f>
        <v>0</v>
      </c>
      <c r="F472" s="124"/>
      <c r="G472" s="124">
        <f>+[8]ระบบการควบคุมฯ!K1319+[8]ระบบการควบคุมฯ!L1319</f>
        <v>1760</v>
      </c>
      <c r="H472" s="124">
        <f t="shared" si="120"/>
        <v>240</v>
      </c>
      <c r="I472" s="60" t="s">
        <v>275</v>
      </c>
    </row>
    <row r="473" spans="1:9" ht="18.600000000000001" hidden="1" customHeight="1" x14ac:dyDescent="0.25">
      <c r="A473" s="123" t="str">
        <f>+[8]ระบบการควบคุมฯ!A1320</f>
        <v>1.8.2.3</v>
      </c>
      <c r="B473" s="56" t="str">
        <f>+[8]ระบบการควบคุมฯ!B1320</f>
        <v xml:space="preserve">ค่าใช้จ่ายในการเดินทางเข้าร่วมการประชุมเชิงปฏิบัติกาพิจารณาคัดเลือกสถานศึกษาต้นแบบการแนะแนวนักเรียนเพื่อนที่ปรึกษา (YC : Youth Counselor) วิถีใหม่ ปีการศึกษา 2569 และสรุปผลการดำเนินงานแนะแนว Coaching เป้าหมายชีวิต ระหว่างวันที่ 4 - 8 สิงหาคม 2569 ณ โรงแรมบางกอกพาเลซ กรุงเทพมหานคร          </v>
      </c>
      <c r="C473" s="56" t="str">
        <f>+[8]ระบบการควบคุมฯ!C1320</f>
        <v>ศธ 04002/ว11784 ลว 13 ก.ค. 68 ครั้งที่ 706</v>
      </c>
      <c r="D473" s="124">
        <f>+[8]ระบบการควบคุมฯ!F1320</f>
        <v>3000</v>
      </c>
      <c r="E473" s="124">
        <f>+[8]ระบบการควบคุมฯ!G1320+[8]ระบบการควบคุมฯ!H1320</f>
        <v>0</v>
      </c>
      <c r="F473" s="124"/>
      <c r="G473" s="124">
        <f>+[8]ระบบการควบคุมฯ!K1320+[8]ระบบการควบคุมฯ!L1320</f>
        <v>0</v>
      </c>
      <c r="H473" s="124">
        <f t="shared" si="120"/>
        <v>3000</v>
      </c>
      <c r="I473" s="60" t="s">
        <v>276</v>
      </c>
    </row>
    <row r="474" spans="1:9" ht="18.600000000000001" hidden="1" customHeight="1" x14ac:dyDescent="0.25">
      <c r="A474" s="353">
        <f>+[8]ระบบการควบคุมฯ!A1574</f>
        <v>1.1100000000000001</v>
      </c>
      <c r="B474" s="61" t="str">
        <f>+[8]ระบบการควบคุมฯ!B1574</f>
        <v xml:space="preserve">กิจกรรมการพัฒนาเด็กปฐมวัยอย่างมีคุณภาพ </v>
      </c>
      <c r="C474" s="61" t="str">
        <f>+[8]ระบบการควบคุมฯ!C1574</f>
        <v>20004 69 86176 00000</v>
      </c>
      <c r="D474" s="121">
        <f>+D475</f>
        <v>800</v>
      </c>
      <c r="E474" s="121">
        <f>+E475</f>
        <v>0</v>
      </c>
      <c r="F474" s="121">
        <f>+F475</f>
        <v>0</v>
      </c>
      <c r="G474" s="121">
        <f>+G475</f>
        <v>800</v>
      </c>
      <c r="H474" s="121">
        <f>+H475</f>
        <v>0</v>
      </c>
      <c r="I474" s="62"/>
    </row>
    <row r="475" spans="1:9" ht="18.600000000000001" hidden="1" customHeight="1" x14ac:dyDescent="0.25">
      <c r="A475" s="126"/>
      <c r="B475" s="108" t="str">
        <f>+[8]ระบบการควบคุมฯ!B1575</f>
        <v>งบดำเนินงาน 69112xx</v>
      </c>
      <c r="C475" s="63" t="str">
        <f>+[8]ระบบการควบคุมฯ!C1575</f>
        <v>20004 3720 1000 200000</v>
      </c>
      <c r="D475" s="127">
        <f>SUM(D476:D479)</f>
        <v>800</v>
      </c>
      <c r="E475" s="127">
        <f t="shared" ref="E475:H475" si="121">SUM(E476:E479)</f>
        <v>0</v>
      </c>
      <c r="F475" s="127">
        <f t="shared" si="121"/>
        <v>0</v>
      </c>
      <c r="G475" s="127">
        <f t="shared" si="121"/>
        <v>800</v>
      </c>
      <c r="H475" s="127">
        <f t="shared" si="121"/>
        <v>0</v>
      </c>
      <c r="I475" s="48"/>
    </row>
    <row r="476" spans="1:9" ht="148.80000000000001" x14ac:dyDescent="0.25">
      <c r="A476" s="123" t="str">
        <f>+[8]ระบบการควบคุมฯ!A1576</f>
        <v>1.11.1</v>
      </c>
      <c r="B476" s="56" t="str">
        <f>+[8]ระบบการควบคุมฯ!B1576</f>
        <v xml:space="preserve">ค่าใช้จ่ายในการเดินทางเข้าร่วมการประชุมเชิงปฏิบัติการพัฒนาเครื่องมือการประเมินพัฒนาการนักเรียนปฐมวัย ปีการศึกษา 2569 และจัดทำตัวอย่างหน่วยการจัดประสบการณ์ตามหลักสูตรการศึกษาปฐมวัย พุทธศักราช 2568 ระหว่างวันที่ 18 – 21 มกราคม 2569 ณ โรงแรมรอยัลริเวอร์ กรุงเทพมหานคร         </v>
      </c>
      <c r="C476" s="56" t="str">
        <f>+[8]ระบบการควบคุมฯ!C1576</f>
        <v>ศธ 04002/ว50957 ลว 22 ธ.ค. ครั้งที่ 159</v>
      </c>
      <c r="D476" s="124">
        <f>+[8]ระบบการควบคุมฯ!F1576</f>
        <v>800</v>
      </c>
      <c r="E476" s="125">
        <f>+[8]ระบบการควบคุมฯ!G1576+[8]ระบบการควบคุมฯ!H1576</f>
        <v>0</v>
      </c>
      <c r="F476" s="124">
        <f>+[8]ระบบการควบคุมฯ!I1576+[8]ระบบการควบคุมฯ!J1576</f>
        <v>0</v>
      </c>
      <c r="G476" s="125">
        <f>+[8]ระบบการควบคุมฯ!K1576+[8]ระบบการควบคุมฯ!L1576</f>
        <v>800</v>
      </c>
      <c r="H476" s="125">
        <f>+D476-E476-F476-G476</f>
        <v>0</v>
      </c>
      <c r="I476" s="51" t="s">
        <v>251</v>
      </c>
    </row>
    <row r="477" spans="1:9" ht="55.8" hidden="1" customHeight="1" x14ac:dyDescent="0.25">
      <c r="A477" s="123" t="str">
        <f>+[8]ระบบการควบคุมฯ!A1577</f>
        <v>1.11.2</v>
      </c>
      <c r="B477" s="56" t="str">
        <f>+[8]ระบบการควบคุมฯ!B1577</f>
        <v xml:space="preserve">ค่าใช้จ่ายในการเดินทางเข้าร่วมการประชุมเชิงปฏิบัติการขับเคลื่อนการพัฒนาหลักสูตรและส่งเสริมการศึกษาปฐมวัย ระหว่างวันที่ 19 – 22 มกราคม 2568 ณ โรงแรมรอยัลริเวอร์ กรุงเทพมหานคร  </v>
      </c>
      <c r="C477" s="56" t="str">
        <f>+[8]ระบบการควบคุมฯ!C1577</f>
        <v>ศธ 04002/ว63 ลว 7 มค ครั้งที่ 175</v>
      </c>
      <c r="D477" s="124">
        <f>+[8]ระบบการควบคุมฯ!F1577</f>
        <v>0</v>
      </c>
      <c r="E477" s="125">
        <f>+[8]ระบบการควบคุมฯ!G1577+[8]ระบบการควบคุมฯ!H1577</f>
        <v>0</v>
      </c>
      <c r="F477" s="124">
        <f>+[8]ระบบการควบคุมฯ!I1577+[8]ระบบการควบคุมฯ!J1577</f>
        <v>0</v>
      </c>
      <c r="G477" s="125">
        <f>+[8]ระบบการควบคุมฯ!K1577+[8]ระบบการควบคุมฯ!L1577</f>
        <v>0</v>
      </c>
      <c r="H477" s="125">
        <f>+D477-E477-F477-G477</f>
        <v>0</v>
      </c>
      <c r="I477" s="51" t="s">
        <v>174</v>
      </c>
    </row>
    <row r="478" spans="1:9" ht="21" hidden="1" customHeight="1" x14ac:dyDescent="0.25">
      <c r="A478" s="123" t="str">
        <f>+[8]ระบบการควบคุมฯ!A1578</f>
        <v>1.11.3</v>
      </c>
      <c r="B478" s="56" t="str">
        <f>+[8]ระบบการควบคุมฯ!B1578</f>
        <v xml:space="preserve">ค่าใช้จ่ายในการเดินทางเข้าร่วมโครงการจัดประชุมเชิงปฏิบัติการพัฒนาการคิดผ่านการเล่นด้วยกิจกรรม “เด็กอนุบาล แยก (ขยะ) เป็น เล่นได้” จำนวน 2 ครั้ง ดังนี้ ครั้งที่ 1 ระหว่างวันที่ 28-30 เมษายน 2568 และครั้งที่ 2 ระหว่างวันที่ 6-8 พฤษภาคม 2568 ณ โรงแรมรอยัลริเวอร์ กรุงเทพมหานคร  </v>
      </c>
      <c r="C478" s="56" t="str">
        <f>+[8]ระบบการควบคุมฯ!C1578</f>
        <v>ศธ 04002/ว1154 ลว 20 มี.ค.68 ครั้งที่ 350</v>
      </c>
      <c r="D478" s="124">
        <f>+[8]ระบบการควบคุมฯ!F1578</f>
        <v>0</v>
      </c>
      <c r="E478" s="125">
        <f>+[8]ระบบการควบคุมฯ!G1578+[8]ระบบการควบคุมฯ!H1578</f>
        <v>0</v>
      </c>
      <c r="F478" s="124">
        <f>+[8]ระบบการควบคุมฯ!I1578+[8]ระบบการควบคุมฯ!J1578</f>
        <v>0</v>
      </c>
      <c r="G478" s="125">
        <f>+[8]ระบบการควบคุมฯ!K1578+[8]ระบบการควบคุมฯ!L1578</f>
        <v>0</v>
      </c>
      <c r="H478" s="125">
        <f>+D478-E478-F478-G478</f>
        <v>0</v>
      </c>
      <c r="I478" s="144" t="s">
        <v>42</v>
      </c>
    </row>
    <row r="479" spans="1:9" ht="21" hidden="1" customHeight="1" x14ac:dyDescent="0.25">
      <c r="A479" s="123" t="str">
        <f>+[8]ระบบการควบคุมฯ!A1579</f>
        <v>1.11.4</v>
      </c>
      <c r="B479" s="56" t="str">
        <f>+[8]ระบบการควบคุมฯ!B1579</f>
        <v xml:space="preserve">ค่าใช้จ่ายในการเดินทางเข้าร่วมการประชุมเชิงปฏิบัติการพัฒนาเอกสารประกอบหลักสูตรการศึกษาปฐมวัย พุทธศักราช 2568 และรายงานผลการประเมินพัฒนาการนักเรียนปฐมวัย ปีการศึกษา 2567       ระหว่างวันที่ 20 – 23 กรกฎาคม 2568 ณ โรงแรมรอยัลริเวอร์ กรุงเทพมหานคร  </v>
      </c>
      <c r="C479" s="56" t="str">
        <f>+[8]ระบบการควบคุมฯ!C1579</f>
        <v>ศธ 04002/ว2545 ลว 11 มิ.ย.68 ครั้งที่ 569</v>
      </c>
      <c r="D479" s="124">
        <f>+[8]ระบบการควบคุมฯ!F1579</f>
        <v>0</v>
      </c>
      <c r="E479" s="125">
        <f>+[8]ระบบการควบคุมฯ!G1579+[8]ระบบการควบคุมฯ!H1579</f>
        <v>0</v>
      </c>
      <c r="F479" s="124">
        <f>+[8]ระบบการควบคุมฯ!I1579+[8]ระบบการควบคุมฯ!J1579</f>
        <v>0</v>
      </c>
      <c r="G479" s="125">
        <f>+[8]ระบบการควบคุมฯ!K1579+[8]ระบบการควบคุมฯ!L1579</f>
        <v>0</v>
      </c>
      <c r="H479" s="125">
        <f>+D479-E479-F479-G479</f>
        <v>0</v>
      </c>
      <c r="I479" s="144" t="s">
        <v>187</v>
      </c>
    </row>
    <row r="480" spans="1:9" ht="21" hidden="1" customHeight="1" x14ac:dyDescent="0.25">
      <c r="A480" s="353">
        <f>+[8]ระบบการควบคุมฯ!A1605</f>
        <v>1.1200000000000001</v>
      </c>
      <c r="B480" s="61" t="str">
        <f>+[8]ระบบการควบคุมฯ!B1605</f>
        <v>กิจกรรมการส่งเสริมศักยภาพในการเรียนระดับมัธยมศึกษา</v>
      </c>
      <c r="C480" s="61" t="str">
        <f>+[8]ระบบการควบคุมฯ!C1605</f>
        <v>20004 69 50194 00000</v>
      </c>
      <c r="D480" s="121">
        <f>+D481</f>
        <v>650750</v>
      </c>
      <c r="E480" s="142">
        <f>+E481</f>
        <v>0</v>
      </c>
      <c r="F480" s="142">
        <f>+F481</f>
        <v>0</v>
      </c>
      <c r="G480" s="142">
        <f>+G481</f>
        <v>224875</v>
      </c>
      <c r="H480" s="142">
        <f>+H481</f>
        <v>425875</v>
      </c>
      <c r="I480" s="49"/>
    </row>
    <row r="481" spans="1:9" ht="37.200000000000003" hidden="1" customHeight="1" x14ac:dyDescent="0.25">
      <c r="A481" s="126"/>
      <c r="B481" s="108" t="str">
        <f>+[8]ระบบการควบคุมฯ!B1606</f>
        <v xml:space="preserve"> งบดำเนินงาน 69112xx</v>
      </c>
      <c r="C481" s="63" t="str">
        <f>+[8]ระบบการควบคุมฯ!C1606</f>
        <v>20004 3720 1000 2000000</v>
      </c>
      <c r="D481" s="127">
        <f>SUM(D482)</f>
        <v>650750</v>
      </c>
      <c r="E481" s="127">
        <f>SUM(E482)</f>
        <v>0</v>
      </c>
      <c r="F481" s="127">
        <f>SUM(F482)</f>
        <v>0</v>
      </c>
      <c r="G481" s="127">
        <f>SUM(G482)</f>
        <v>224875</v>
      </c>
      <c r="H481" s="127">
        <f>SUM(H482)</f>
        <v>425875</v>
      </c>
      <c r="I481" s="48"/>
    </row>
    <row r="482" spans="1:9" ht="37.200000000000003" hidden="1" customHeight="1" x14ac:dyDescent="0.25">
      <c r="A482" s="123" t="str">
        <f>+[8]ระบบการควบคุมฯ!A1607</f>
        <v>1.12.1</v>
      </c>
      <c r="B482" s="38" t="str">
        <f>+[8]ระบบการควบคุมฯ!B1607</f>
        <v xml:space="preserve">ค่าเบี้ยประชุมคณะกรรมการสถานศึกษาขั้นพื้นฐาน </v>
      </c>
      <c r="C482" s="38" t="str">
        <f>+[8]ระบบการควบคุมฯ!C1607</f>
        <v>ศธ 04002/ว51301 ลว. 25 ธ.ค. 68 โอนครั้งที่ 184</v>
      </c>
      <c r="D482" s="124">
        <f>+[8]ระบบการควบคุมฯ!F1607</f>
        <v>650750</v>
      </c>
      <c r="E482" s="125">
        <f>+[8]ระบบการควบคุมฯ!G1607+[8]ระบบการควบคุมฯ!H1607</f>
        <v>0</v>
      </c>
      <c r="F482" s="124">
        <f>+[8]ระบบการควบคุมฯ!I1607+[8]ระบบการควบคุมฯ!J1607</f>
        <v>0</v>
      </c>
      <c r="G482" s="125">
        <f>+[8]ระบบการควบคุมฯ!K1607+[8]ระบบการควบคุมฯ!L1607</f>
        <v>224875</v>
      </c>
      <c r="H482" s="125">
        <f>+D482-E482-F482-G482</f>
        <v>425875</v>
      </c>
      <c r="I482" s="59" t="s">
        <v>66</v>
      </c>
    </row>
    <row r="483" spans="1:9" ht="18.600000000000001" hidden="1" customHeight="1" x14ac:dyDescent="0.25">
      <c r="A483" s="123" t="str">
        <f>+[8]ระบบการควบคุมฯ!A1608</f>
        <v>1.12.2</v>
      </c>
      <c r="B483" s="38" t="str">
        <f>+[8]ระบบการควบคุมฯ!B1608</f>
        <v>ค่าเบี้ยประชุมคณะกรรมการสถานศึกษาขั้นพื้นฐาน ครั้งที่ 2 323,875.00 บาท</v>
      </c>
      <c r="C483" s="38" t="str">
        <f>+[8]ระบบการควบคุมฯ!C1608</f>
        <v>ศธ 04002/ว14083 ลว. 11 ส.ค. 69 โอนครั้งที่ 852</v>
      </c>
      <c r="D483" s="124">
        <f>+[8]ระบบการควบคุมฯ!F1608</f>
        <v>0</v>
      </c>
      <c r="E483" s="125">
        <f>+[8]ระบบการควบคุมฯ!G1608+[8]ระบบการควบคุมฯ!H1608</f>
        <v>0</v>
      </c>
      <c r="F483" s="124">
        <f>+[8]ระบบการควบคุมฯ!I1608+[8]ระบบการควบคุมฯ!J1608</f>
        <v>0</v>
      </c>
      <c r="G483" s="125">
        <f>+[8]ระบบการควบคุมฯ!K1608+[8]ระบบการควบคุมฯ!L1608</f>
        <v>0</v>
      </c>
      <c r="H483" s="125">
        <f>+D483-E483-F483-G483</f>
        <v>0</v>
      </c>
      <c r="I483" s="59" t="s">
        <v>66</v>
      </c>
    </row>
    <row r="484" spans="1:9" ht="18.600000000000001" hidden="1" customHeight="1" x14ac:dyDescent="0.25">
      <c r="A484" s="120">
        <v>3.2</v>
      </c>
      <c r="B484" s="61">
        <f>+[2]งบสพฐ!B1099</f>
        <v>0</v>
      </c>
      <c r="C484" s="61">
        <f>+[2]งบสพฐ!C1099</f>
        <v>0</v>
      </c>
      <c r="D484" s="121">
        <f>+D485</f>
        <v>0</v>
      </c>
      <c r="E484" s="142">
        <f>+E485</f>
        <v>0</v>
      </c>
      <c r="F484" s="142">
        <f>+F485</f>
        <v>0</v>
      </c>
      <c r="G484" s="142">
        <f>+G485</f>
        <v>0</v>
      </c>
      <c r="H484" s="142">
        <f>+H485</f>
        <v>0</v>
      </c>
      <c r="I484" s="49"/>
    </row>
    <row r="485" spans="1:9" ht="74.400000000000006" hidden="1" customHeight="1" x14ac:dyDescent="0.25">
      <c r="A485" s="126"/>
      <c r="B485" s="108">
        <f>+[2]งบสพฐ!B1100</f>
        <v>0</v>
      </c>
      <c r="C485" s="63">
        <f>+[2]งบสพฐ!C1100</f>
        <v>0</v>
      </c>
      <c r="D485" s="127">
        <f>SUM(D486)</f>
        <v>0</v>
      </c>
      <c r="E485" s="127">
        <f>SUM(E486)</f>
        <v>0</v>
      </c>
      <c r="F485" s="127">
        <f>SUM(F486)</f>
        <v>0</v>
      </c>
      <c r="G485" s="127">
        <f>SUM(G486)</f>
        <v>0</v>
      </c>
      <c r="H485" s="127">
        <f>SUM(H486)</f>
        <v>0</v>
      </c>
      <c r="I485" s="48"/>
    </row>
    <row r="486" spans="1:9" ht="18.600000000000001" hidden="1" customHeight="1" x14ac:dyDescent="0.25">
      <c r="A486" s="123" t="s">
        <v>46</v>
      </c>
      <c r="B486" s="56"/>
      <c r="C486" s="457"/>
      <c r="D486" s="124">
        <f>+[2]งบสพฐ!D1101</f>
        <v>0</v>
      </c>
      <c r="E486" s="125">
        <f>+[2]งบสพฐ!G1100+[2]งบสพฐ!H1100</f>
        <v>0</v>
      </c>
      <c r="F486" s="125">
        <f>+[2]งบสพฐ!I1100+[2]งบสพฐ!J1100</f>
        <v>0</v>
      </c>
      <c r="G486" s="125">
        <f>+[2]งบสพฐ!K1100+[2]งบสพฐ!L1100</f>
        <v>0</v>
      </c>
      <c r="H486" s="125">
        <f>+D486-E486-F486-G486</f>
        <v>0</v>
      </c>
      <c r="I486" s="51" t="s">
        <v>48</v>
      </c>
    </row>
    <row r="487" spans="1:9" ht="18.600000000000001" hidden="1" customHeight="1" x14ac:dyDescent="0.25">
      <c r="A487" s="123"/>
      <c r="B487" s="56"/>
      <c r="C487" s="56"/>
      <c r="D487" s="124">
        <f>+[4]งบสพฐ!F272</f>
        <v>0</v>
      </c>
      <c r="E487" s="125"/>
      <c r="F487" s="125" t="e">
        <f>+[4]งบสพฐ!I272+[4]งบสพฐ!J272</f>
        <v>#VALUE!</v>
      </c>
      <c r="G487" s="125">
        <f>+[4]งบสพฐ!K272+[4]งบสพฐ!L272</f>
        <v>0</v>
      </c>
      <c r="H487" s="125" t="e">
        <f>+D487-E487-F487-G487</f>
        <v>#VALUE!</v>
      </c>
      <c r="I487" s="51"/>
    </row>
    <row r="488" spans="1:9" ht="18.600000000000001" hidden="1" customHeight="1" x14ac:dyDescent="0.25">
      <c r="A488" s="502" t="str">
        <f>+[8]ระบบการควบคุมฯ!A1615</f>
        <v>จ</v>
      </c>
      <c r="B488" s="503" t="str">
        <f>+[8]ระบบการควบคุมฯ!B1615</f>
        <v xml:space="preserve">แผนงานบูรณาการป้องกัน ปราบปรามและแก้ไขปัญหายาเสพติด </v>
      </c>
      <c r="C488" s="531">
        <f>+[8]ระบบการควบคุมฯ!C1615</f>
        <v>0</v>
      </c>
      <c r="D488" s="505">
        <f t="shared" ref="D488:H490" si="122">+D489</f>
        <v>81200</v>
      </c>
      <c r="E488" s="505">
        <f t="shared" si="122"/>
        <v>0</v>
      </c>
      <c r="F488" s="505">
        <f t="shared" si="122"/>
        <v>0</v>
      </c>
      <c r="G488" s="505">
        <f t="shared" si="122"/>
        <v>40200</v>
      </c>
      <c r="H488" s="505">
        <f t="shared" si="122"/>
        <v>41000</v>
      </c>
      <c r="I488" s="532"/>
    </row>
    <row r="489" spans="1:9" ht="21" hidden="1" customHeight="1" x14ac:dyDescent="0.25">
      <c r="A489" s="1026">
        <f>+[8]ระบบการควบคุมฯ!A1616</f>
        <v>1</v>
      </c>
      <c r="B489" s="1027" t="str">
        <f>+[8]ระบบการควบคุมฯ!B1616</f>
        <v xml:space="preserve">โครงการป้องกันและแก้ไขปัญหายาเสพติดในสถานศึกษา    </v>
      </c>
      <c r="C489" s="1027" t="str">
        <f>+[8]ระบบการควบคุมฯ!C1616</f>
        <v xml:space="preserve">20004 0600 3800 5000002  </v>
      </c>
      <c r="D489" s="1028">
        <f t="shared" si="122"/>
        <v>81200</v>
      </c>
      <c r="E489" s="1028">
        <f t="shared" si="122"/>
        <v>0</v>
      </c>
      <c r="F489" s="1028">
        <f t="shared" si="122"/>
        <v>0</v>
      </c>
      <c r="G489" s="1028">
        <f t="shared" si="122"/>
        <v>40200</v>
      </c>
      <c r="H489" s="1028">
        <f t="shared" si="122"/>
        <v>41000</v>
      </c>
      <c r="I489" s="1029"/>
    </row>
    <row r="490" spans="1:9" ht="21" hidden="1" customHeight="1" x14ac:dyDescent="0.25">
      <c r="A490" s="171">
        <f>+[8]ระบบการควบคุมฯ!A1617</f>
        <v>1.1000000000000001</v>
      </c>
      <c r="B490" s="40" t="str">
        <f>+[8]ระบบการควบคุมฯ!B1617</f>
        <v xml:space="preserve"> กิจกรรมป้องกันและแก้ไขปัญหายาเสพติดในสถานศึกษาในสถานศึกษา  </v>
      </c>
      <c r="C490" s="40">
        <f>+[2]งบสพฐ!C1107</f>
        <v>0</v>
      </c>
      <c r="D490" s="172">
        <f>+D491</f>
        <v>81200</v>
      </c>
      <c r="E490" s="172">
        <f t="shared" si="122"/>
        <v>0</v>
      </c>
      <c r="F490" s="172">
        <f t="shared" si="122"/>
        <v>0</v>
      </c>
      <c r="G490" s="172">
        <f t="shared" si="122"/>
        <v>40200</v>
      </c>
      <c r="H490" s="172">
        <f t="shared" si="122"/>
        <v>41000</v>
      </c>
      <c r="I490" s="43"/>
    </row>
    <row r="491" spans="1:9" ht="21" hidden="1" customHeight="1" x14ac:dyDescent="0.25">
      <c r="A491" s="126"/>
      <c r="B491" s="108" t="str">
        <f>+[8]ระบบการควบคุมฯ!B1618</f>
        <v xml:space="preserve"> งบรายจ่ายอื่น 6911500</v>
      </c>
      <c r="C491" s="63" t="str">
        <f>+C489</f>
        <v xml:space="preserve">20004 0600 3800 5000002  </v>
      </c>
      <c r="D491" s="127">
        <f>SUM(D492:D506)</f>
        <v>81200</v>
      </c>
      <c r="E491" s="127">
        <f>SUM(E492:E506)</f>
        <v>0</v>
      </c>
      <c r="F491" s="127">
        <f>SUM(F492:F506)</f>
        <v>0</v>
      </c>
      <c r="G491" s="127">
        <f>SUM(G492:G506)</f>
        <v>40200</v>
      </c>
      <c r="H491" s="127">
        <f>SUM(H492:H506)</f>
        <v>41000</v>
      </c>
      <c r="I491" s="48"/>
    </row>
    <row r="492" spans="1:9" ht="21" hidden="1" customHeight="1" x14ac:dyDescent="0.25">
      <c r="A492" s="123" t="str">
        <f>+[8]ระบบการควบคุมฯ!A1619</f>
        <v>1.1.1</v>
      </c>
      <c r="B492" s="56" t="str">
        <f>+[8]ระบบการควบคุมฯ!B1619</f>
        <v xml:space="preserve">1. สนับสนุนการดำเนินงานการป้องกันและแก้ไขปัญหายาเสพติดในสถานศึกษา จำนวนเงิน 20,000.-บาท จัดสรรครั้งที่ 148 รวมครั้งที่ 600   21 โรงเรียนๆละ 3,300.-บาท </v>
      </c>
      <c r="C492" s="56" t="str">
        <f>+[8]ระบบการควบคุมฯ!C1619</f>
        <v>ศธ 04002/ว50448 ลว 12 ธ.ค. 68 ครั้งที่ 148</v>
      </c>
      <c r="D492" s="124">
        <f>+[8]ระบบการควบคุมฯ!F1619</f>
        <v>20000</v>
      </c>
      <c r="E492" s="125">
        <f>+[8]ระบบการควบคุมฯ!G1619+[8]ระบบการควบคุมฯ!H1619</f>
        <v>0</v>
      </c>
      <c r="F492" s="124">
        <f>+[8]ระบบการควบคุมฯ!I1619+[8]ระบบการควบคุมฯ!J1619</f>
        <v>0</v>
      </c>
      <c r="G492" s="125">
        <f>+[8]ระบบการควบคุมฯ!K1619+[8]ระบบการควบคุมฯ!L1619</f>
        <v>13200</v>
      </c>
      <c r="H492" s="125">
        <f t="shared" ref="H492:H497" si="123">+D492-E492-F492-G492</f>
        <v>6800</v>
      </c>
      <c r="I492" s="51" t="s">
        <v>12</v>
      </c>
    </row>
    <row r="493" spans="1:9" ht="37.200000000000003" hidden="1" customHeight="1" x14ac:dyDescent="0.25">
      <c r="A493" s="123" t="str">
        <f>+[8]ระบบการควบคุมฯ!A1620</f>
        <v>1.1.2</v>
      </c>
      <c r="B493" s="56" t="str">
        <f>+[8]ระบบการควบคุมฯ!B1620</f>
        <v xml:space="preserve">ค่าใช้จ่ายในการประชุมปฏิบัติการยกร่างและจัดทำแนวทางการจัดการเรียนรู้เพื่อพัฒนาทักษะสมอง (Executive Functions : EF) ในสถานศึกษา ระหว่างวันที่ 19 – 21 กุมภาพันธ์ 2569 ณ โรงแรมบางกอกพาเลส กรุงเทพมหานคร </v>
      </c>
      <c r="C493" s="56" t="str">
        <f>+[8]ระบบการควบคุมฯ!C1620</f>
        <v>ศธ 04002/ว2889 ลว 19 ก.พ. 69 ครั้งที่ 313</v>
      </c>
      <c r="D493" s="124">
        <f>+[8]ระบบการควบคุมฯ!F1620</f>
        <v>600</v>
      </c>
      <c r="E493" s="125">
        <f>+[8]ระบบการควบคุมฯ!G1620+[8]ระบบการควบคุมฯ!H1620</f>
        <v>0</v>
      </c>
      <c r="F493" s="124">
        <f>+[8]ระบบการควบคุมฯ!I1620+[8]ระบบการควบคุมฯ!J1620</f>
        <v>0</v>
      </c>
      <c r="G493" s="125">
        <f>+[8]ระบบการควบคุมฯ!K1620+[8]ระบบการควบคุมฯ!L1620</f>
        <v>600</v>
      </c>
      <c r="H493" s="125">
        <f t="shared" si="123"/>
        <v>0</v>
      </c>
      <c r="I493" s="51" t="s">
        <v>42</v>
      </c>
    </row>
    <row r="494" spans="1:9" ht="21" hidden="1" customHeight="1" x14ac:dyDescent="0.25">
      <c r="A494" s="123" t="str">
        <f>+[8]ระบบการควบคุมฯ!A1621</f>
        <v>1.1.3</v>
      </c>
      <c r="B494" s="38" t="str">
        <f>+[8]ระบบการควบคุมฯ!B1621</f>
        <v xml:space="preserve">สนับสนุนการดำเนินการป้องกันเด็กและแก้ไขปัญหายาเสพติดในสถานศึกษาจัดสรรครั้งที่ 148 รวมครั้งที่ 600   21 โรงเรียนๆละ 3,300.-บาท </v>
      </c>
      <c r="C494" s="56" t="str">
        <f>+[8]ระบบการควบคุมฯ!C1621</f>
        <v>ศธ 04002/ว9128    ลว 29 พ.ค. 69 ครั้งที่ 600</v>
      </c>
      <c r="D494" s="124">
        <f>+[8]ระบบการควบคุมฯ!F1621</f>
        <v>50000</v>
      </c>
      <c r="E494" s="125">
        <f>+[8]ระบบการควบคุมฯ!G1621+[8]ระบบการควบคุมฯ!H1621</f>
        <v>0</v>
      </c>
      <c r="F494" s="124">
        <f>+[8]ระบบการควบคุมฯ!I1621+[8]ระบบการควบคุมฯ!J1621</f>
        <v>0</v>
      </c>
      <c r="G494" s="125">
        <f>+[8]ระบบการควบคุมฯ!K1621+[8]ระบบการควบคุมฯ!L1621</f>
        <v>26400</v>
      </c>
      <c r="H494" s="125">
        <f t="shared" si="123"/>
        <v>23600</v>
      </c>
      <c r="I494" s="51" t="s">
        <v>12</v>
      </c>
    </row>
    <row r="495" spans="1:9" ht="18.600000000000001" hidden="1" customHeight="1" x14ac:dyDescent="0.25">
      <c r="A495" s="123" t="str">
        <f>+[8]ระบบการควบคุมฯ!A1622</f>
        <v>1.1.4</v>
      </c>
      <c r="B495" s="38" t="str">
        <f>+[8]ระบบการควบคุมฯ!B1622</f>
        <v>ค่าใช้จ่ายในการเดินทางเข้าร่วมประชุมเตรียมการและการประชุมเชิงปฏิบัติการเสริมสร้างศักยภาพผู้อำนวยการกลุ่มส่งเสริมการจัดการศึกษา ด้านการดำเนินงานป้องกันและแก้ไขปัญหายาเสพติด ในสถานศึกษา ระหว่างวันที่ 15 – 17 สิงหาคม 2569 ณ โรงแรมดิ ไอเดิล โฮเท็ล แอนด์ เรสซิเดนซ์ จังหวัดปทุมธานี</v>
      </c>
      <c r="C495" s="56" t="str">
        <f>+[8]ระบบการควบคุมฯ!C1622</f>
        <v>ศธ 04002/ว13920  ลว 11 ส.ค. 69 ครั้งที่ 847</v>
      </c>
      <c r="D495" s="124">
        <f>+[8]ระบบการควบคุมฯ!F1622</f>
        <v>600</v>
      </c>
      <c r="E495" s="125">
        <f>+[8]ระบบการควบคุมฯ!G1622+[8]ระบบการควบคุมฯ!H1622</f>
        <v>0</v>
      </c>
      <c r="F495" s="124">
        <f>+[8]ระบบการควบคุมฯ!I1622+[8]ระบบการควบคุมฯ!J1622</f>
        <v>0</v>
      </c>
      <c r="G495" s="125">
        <f>+[8]ระบบการควบคุมฯ!K1622+[8]ระบบการควบคุมฯ!L1622</f>
        <v>0</v>
      </c>
      <c r="H495" s="125">
        <f t="shared" si="123"/>
        <v>600</v>
      </c>
      <c r="I495" s="175" t="s">
        <v>12</v>
      </c>
    </row>
    <row r="496" spans="1:9" ht="18.600000000000001" hidden="1" customHeight="1" x14ac:dyDescent="0.25">
      <c r="A496" s="123" t="str">
        <f>+[8]ระบบการควบคุมฯ!A1623</f>
        <v>1.1.5</v>
      </c>
      <c r="B496" s="38" t="str">
        <f>+[8]ระบบการควบคุมฯ!B1623</f>
        <v xml:space="preserve">ค่าใช้จ่ายสนับสนุนการดำเนินงานโครงการป้องกันและแก้ไขปัญหายาเสพติดในสถานศึกษา ประจำปี 2569 </v>
      </c>
      <c r="C496" s="56" t="str">
        <f>+[8]ระบบการควบคุมฯ!C1623</f>
        <v>ศธ 04002/ว14374  ลว. 17 ส.ค. 69 ครั้งที่ 873</v>
      </c>
      <c r="D496" s="124">
        <f>+[8]ระบบการควบคุมฯ!F1623</f>
        <v>10000</v>
      </c>
      <c r="E496" s="125">
        <f>+[8]ระบบการควบคุมฯ!G1623+[8]ระบบการควบคุมฯ!H1623</f>
        <v>0</v>
      </c>
      <c r="F496" s="124">
        <f>+[8]ระบบการควบคุมฯ!I1623+[8]ระบบการควบคุมฯ!J1623</f>
        <v>0</v>
      </c>
      <c r="G496" s="125">
        <f>+[8]ระบบการควบคุมฯ!K1623+[8]ระบบการควบคุมฯ!L1623</f>
        <v>0</v>
      </c>
      <c r="H496" s="125">
        <f t="shared" si="123"/>
        <v>10000</v>
      </c>
      <c r="I496" s="53"/>
    </row>
    <row r="497" spans="1:9" ht="74.400000000000006" hidden="1" customHeight="1" x14ac:dyDescent="0.25">
      <c r="A497" s="123">
        <f>+[2]งบสพฐ!A1111</f>
        <v>0</v>
      </c>
      <c r="B497" s="56">
        <f>+[2]งบสพฐ!B1111</f>
        <v>0</v>
      </c>
      <c r="C497" s="56">
        <f>+[2]งบสพฐ!C1111</f>
        <v>0</v>
      </c>
      <c r="D497" s="174">
        <f>+[2]งบสพฐ!D1111</f>
        <v>0</v>
      </c>
      <c r="E497" s="173">
        <f>+[2]งบสพฐ!G1111+[2]งบสพฐ!H1111</f>
        <v>0</v>
      </c>
      <c r="F497" s="173">
        <f>+[2]งบสพฐ!I1111+[2]งบสพฐ!J1111</f>
        <v>0</v>
      </c>
      <c r="G497" s="173">
        <f>+[2]งบสพฐ!K1111+[2]งบสพฐ!L1111</f>
        <v>0</v>
      </c>
      <c r="H497" s="173">
        <f t="shared" si="123"/>
        <v>0</v>
      </c>
      <c r="I497" s="51" t="s">
        <v>45</v>
      </c>
    </row>
    <row r="498" spans="1:9" ht="18.600000000000001" hidden="1" customHeight="1" x14ac:dyDescent="0.25">
      <c r="A498" s="123"/>
      <c r="B498" s="56"/>
      <c r="C498" s="56">
        <f>+[2]งบสพฐ!C1112</f>
        <v>0</v>
      </c>
      <c r="D498" s="174"/>
      <c r="E498" s="173"/>
      <c r="F498" s="173"/>
      <c r="G498" s="173"/>
      <c r="H498" s="173"/>
      <c r="I498" s="53"/>
    </row>
    <row r="499" spans="1:9" ht="18.600000000000001" hidden="1" customHeight="1" x14ac:dyDescent="0.25">
      <c r="A499" s="123">
        <f>+[2]งบสพฐ!A1113</f>
        <v>0</v>
      </c>
      <c r="B499" s="56">
        <f>+[2]งบสพฐ!B1113</f>
        <v>0</v>
      </c>
      <c r="C499" s="56">
        <f>+[2]งบสพฐ!C1113</f>
        <v>0</v>
      </c>
      <c r="D499" s="174">
        <f>+[2]งบสพฐ!D1113</f>
        <v>0</v>
      </c>
      <c r="E499" s="173">
        <f>+[2]งบสพฐ!G1113+[2]งบสพฐ!H1113</f>
        <v>0</v>
      </c>
      <c r="F499" s="173">
        <f>+[2]งบสพฐ!I1113+[2]งบสพฐ!J1113</f>
        <v>0</v>
      </c>
      <c r="G499" s="173">
        <f>+[2]งบสพฐ!K1113+[2]งบสพฐ!L1113</f>
        <v>0</v>
      </c>
      <c r="H499" s="173">
        <f>+D499-E499-F499-G499</f>
        <v>0</v>
      </c>
      <c r="I499" s="51" t="s">
        <v>12</v>
      </c>
    </row>
    <row r="500" spans="1:9" ht="18.600000000000001" x14ac:dyDescent="0.25">
      <c r="A500" s="123"/>
      <c r="B500" s="56"/>
      <c r="C500" s="56">
        <f>+[2]งบสพฐ!C1114</f>
        <v>0</v>
      </c>
      <c r="D500" s="174"/>
      <c r="E500" s="173"/>
      <c r="F500" s="173"/>
      <c r="G500" s="173"/>
      <c r="H500" s="173"/>
      <c r="I500" s="53"/>
    </row>
    <row r="501" spans="1:9" ht="55.8" x14ac:dyDescent="0.25">
      <c r="A501" s="123">
        <f>+[2]งบสพฐ!A1115</f>
        <v>0</v>
      </c>
      <c r="B501" s="56">
        <f>+[4]งบสพฐ!B901</f>
        <v>0</v>
      </c>
      <c r="C501" s="56">
        <f>+[4]งบสพฐ!C901</f>
        <v>0</v>
      </c>
      <c r="D501" s="174"/>
      <c r="E501" s="173">
        <f>+[2]งบสพฐ!G1115+[2]งบสพฐ!H1115</f>
        <v>0</v>
      </c>
      <c r="F501" s="173">
        <f>+[2]งบสพฐ!I1115+[2]งบสพฐ!J1115</f>
        <v>0</v>
      </c>
      <c r="G501" s="173">
        <f>+[2]งบสพฐ!K1115+[2]งบสพฐ!L1115</f>
        <v>0</v>
      </c>
      <c r="H501" s="173">
        <f>+D501-E501-F501-G501</f>
        <v>0</v>
      </c>
      <c r="I501" s="51" t="s">
        <v>45</v>
      </c>
    </row>
    <row r="502" spans="1:9" ht="18.600000000000001" hidden="1" x14ac:dyDescent="0.25">
      <c r="A502" s="123"/>
      <c r="B502" s="56"/>
      <c r="C502" s="56">
        <f>+[4]งบสพฐ!C902</f>
        <v>0</v>
      </c>
      <c r="D502" s="174"/>
      <c r="E502" s="173"/>
      <c r="F502" s="173"/>
      <c r="G502" s="173"/>
      <c r="H502" s="173"/>
      <c r="I502" s="53"/>
    </row>
    <row r="503" spans="1:9" ht="18.600000000000001" hidden="1" x14ac:dyDescent="0.25">
      <c r="A503" s="123"/>
      <c r="B503" s="56"/>
      <c r="C503" s="56"/>
      <c r="D503" s="174"/>
      <c r="E503" s="173"/>
      <c r="F503" s="173"/>
      <c r="G503" s="173"/>
      <c r="H503" s="173"/>
      <c r="I503" s="53"/>
    </row>
    <row r="504" spans="1:9" ht="18.600000000000001" hidden="1" x14ac:dyDescent="0.25">
      <c r="A504" s="123"/>
      <c r="B504" s="56"/>
      <c r="C504" s="56"/>
      <c r="D504" s="174"/>
      <c r="E504" s="173"/>
      <c r="F504" s="173"/>
      <c r="G504" s="173"/>
      <c r="H504" s="173"/>
      <c r="I504" s="53"/>
    </row>
    <row r="505" spans="1:9" ht="18.600000000000001" hidden="1" x14ac:dyDescent="0.25">
      <c r="A505" s="123"/>
      <c r="B505" s="56"/>
      <c r="C505" s="56"/>
      <c r="D505" s="174"/>
      <c r="E505" s="173"/>
      <c r="F505" s="173"/>
      <c r="G505" s="173"/>
      <c r="H505" s="173"/>
      <c r="I505" s="53"/>
    </row>
    <row r="506" spans="1:9" ht="18.600000000000001" hidden="1" x14ac:dyDescent="0.25">
      <c r="A506" s="123"/>
      <c r="B506" s="56"/>
      <c r="C506" s="56"/>
      <c r="D506" s="174"/>
      <c r="E506" s="173"/>
      <c r="F506" s="173"/>
      <c r="G506" s="173"/>
      <c r="H506" s="173"/>
      <c r="I506" s="53"/>
    </row>
    <row r="507" spans="1:9" ht="37.200000000000003" x14ac:dyDescent="0.25">
      <c r="A507" s="86" t="str">
        <f>+[8]ระบบการควบคุมฯ!A1634</f>
        <v>ฉ</v>
      </c>
      <c r="B507" s="64" t="str">
        <f>+[8]ระบบการควบคุมฯ!B1634</f>
        <v>แผนบูรณาการต่อต้านการทุจริตและประพฤติมิชอบ</v>
      </c>
      <c r="C507" s="64" t="str">
        <f>+[8]ระบบการควบคุมฯ!C1634</f>
        <v>20004 6020 3900 2000000</v>
      </c>
      <c r="D507" s="87">
        <f>+D508</f>
        <v>140200</v>
      </c>
      <c r="E507" s="87">
        <f>+E508</f>
        <v>0</v>
      </c>
      <c r="F507" s="87">
        <f>+F508</f>
        <v>0</v>
      </c>
      <c r="G507" s="87">
        <f>+G508</f>
        <v>108850</v>
      </c>
      <c r="H507" s="87">
        <f>+H508</f>
        <v>31350</v>
      </c>
      <c r="I507" s="65"/>
    </row>
    <row r="508" spans="1:9" ht="55.8" x14ac:dyDescent="0.25">
      <c r="A508" s="385">
        <f>+[8]ระบบการควบคุมฯ!A1635</f>
        <v>1</v>
      </c>
      <c r="B508" s="386" t="str">
        <f>+[8]ระบบการควบคุมฯ!B1635</f>
        <v xml:space="preserve">โครงการเสริมสร้างคุณธรรม จริยธรรม และธรรมาภิบาลในสถานศึกษาและสำนักงานเขตพื้นที่ </v>
      </c>
      <c r="C508" s="386" t="str">
        <f>+[8]ระบบการควบคุมฯ!C1635</f>
        <v>20004 6020 3900 2000000</v>
      </c>
      <c r="D508" s="176">
        <f>+D509</f>
        <v>140200</v>
      </c>
      <c r="E508" s="176">
        <f t="shared" ref="E508:H508" si="124">+E509</f>
        <v>0</v>
      </c>
      <c r="F508" s="176">
        <f t="shared" si="124"/>
        <v>0</v>
      </c>
      <c r="G508" s="176">
        <f t="shared" si="124"/>
        <v>108850</v>
      </c>
      <c r="H508" s="176">
        <f t="shared" si="124"/>
        <v>31350</v>
      </c>
      <c r="I508" s="66"/>
    </row>
    <row r="509" spans="1:9" ht="18.600000000000001" x14ac:dyDescent="0.25">
      <c r="A509" s="126"/>
      <c r="B509" s="108" t="str">
        <f>+[8]ระบบการควบคุมฯ!B1636</f>
        <v>งบดำเนินงาน 69112XX</v>
      </c>
      <c r="C509" s="63"/>
      <c r="D509" s="127">
        <f>+D511+D515+D520</f>
        <v>140200</v>
      </c>
      <c r="E509" s="127">
        <f t="shared" ref="E509:H509" si="125">+E511+E515+E520</f>
        <v>0</v>
      </c>
      <c r="F509" s="127">
        <f t="shared" si="125"/>
        <v>0</v>
      </c>
      <c r="G509" s="127">
        <f t="shared" si="125"/>
        <v>108850</v>
      </c>
      <c r="H509" s="127">
        <f t="shared" si="125"/>
        <v>31350</v>
      </c>
      <c r="I509" s="48"/>
    </row>
    <row r="510" spans="1:9" ht="55.8" x14ac:dyDescent="0.25">
      <c r="A510" s="171">
        <f>+[8]ระบบการควบคุมฯ!A1637</f>
        <v>1.1000000000000001</v>
      </c>
      <c r="B510" s="40" t="str">
        <f>+[8]ระบบการควบคุมฯ!B1637</f>
        <v xml:space="preserve">กิจกรรมเสริมสร้างคุณธรรม จริยธรรมและความตระหนักรู้ในการป้องกันและปราบปรามการทุจริต  </v>
      </c>
      <c r="C510" s="67" t="str">
        <f>+[8]ระบบการควบคุมฯ!C1637</f>
        <v xml:space="preserve">20004 69 00118 00000  </v>
      </c>
      <c r="D510" s="172">
        <f t="shared" ref="D510:I510" si="126">+D511</f>
        <v>12200</v>
      </c>
      <c r="E510" s="172">
        <f t="shared" si="126"/>
        <v>0</v>
      </c>
      <c r="F510" s="172">
        <f t="shared" si="126"/>
        <v>0</v>
      </c>
      <c r="G510" s="172">
        <f t="shared" si="126"/>
        <v>4500</v>
      </c>
      <c r="H510" s="172">
        <f t="shared" si="126"/>
        <v>7700</v>
      </c>
      <c r="I510" s="172">
        <f t="shared" si="126"/>
        <v>0</v>
      </c>
    </row>
    <row r="511" spans="1:9" ht="18.600000000000001" x14ac:dyDescent="0.25">
      <c r="A511" s="126"/>
      <c r="B511" s="108" t="str">
        <f>+[8]ระบบการควบคุมฯ!B1638</f>
        <v xml:space="preserve"> งบดำเนินงาน 69112xx</v>
      </c>
      <c r="C511" s="63" t="str">
        <f>+C508</f>
        <v>20004 6020 3900 2000000</v>
      </c>
      <c r="D511" s="127">
        <f>SUM(D512:D513)</f>
        <v>12200</v>
      </c>
      <c r="E511" s="127">
        <f t="shared" ref="E511:H511" si="127">SUM(E512:E513)</f>
        <v>0</v>
      </c>
      <c r="F511" s="127">
        <f t="shared" si="127"/>
        <v>0</v>
      </c>
      <c r="G511" s="127">
        <f t="shared" si="127"/>
        <v>4500</v>
      </c>
      <c r="H511" s="127">
        <f t="shared" si="127"/>
        <v>7700</v>
      </c>
      <c r="I511" s="48"/>
    </row>
    <row r="512" spans="1:9" ht="124.8" x14ac:dyDescent="0.25">
      <c r="A512" s="123" t="str">
        <f>+[8]ระบบการควบคุมฯ!A1639</f>
        <v>1.1.1</v>
      </c>
      <c r="B512" s="459" t="str">
        <f>+[8]ระบบการควบคุมฯ!B1639</f>
        <v xml:space="preserve">ค่าใช้จ่ายในการเดินทางเข้าร่วมประชุมเตรียมการและการแลกเปลี่ยนเรียนรู้ การนำเสนอผลงาน และการประกวดแข่งขันกิจกรรมการเรียนรู้ ภายใต้โครงการเสริมสร้างคุณธรรม จริยธรรม และธรรมาภิบาลในสถานศึกษาและสำนักงานเขตพื้นที่การศึกษา (โครงการโรงเรียนสุจริต) ประจำปีงบประมาณ พ.ศ. 2568 ระดับประเทศ  ระหว่างวันที่ 1 – 5 กุมภาพันธ์ 2569 ณ โรงแรมเอวาน่า กรุงเทพมหานคร </v>
      </c>
      <c r="C512" s="460" t="str">
        <f>+[8]ระบบการควบคุมฯ!C1639</f>
        <v>ศธ 04002/ว2860 ลว 18 ก.พ. 69 ครั้งที่ 311</v>
      </c>
      <c r="D512" s="174">
        <f>+[8]ระบบการควบคุมฯ!F1639</f>
        <v>1000</v>
      </c>
      <c r="E512" s="125">
        <f>+[8]ระบบการควบคุมฯ!G1639+[8]ระบบการควบคุมฯ!H1639</f>
        <v>0</v>
      </c>
      <c r="F512" s="173">
        <f>+[8]ระบบการควบคุมฯ!I1639+[8]ระบบการควบคุมฯ!J1639</f>
        <v>0</v>
      </c>
      <c r="G512" s="125">
        <f>+[8]ระบบการควบคุมฯ!K1639+[8]ระบบการควบคุมฯ!L1639</f>
        <v>1000</v>
      </c>
      <c r="H512" s="173">
        <f t="shared" ref="H512:H513" si="128">+D512-E512-F512-G512</f>
        <v>0</v>
      </c>
      <c r="I512" s="60" t="s">
        <v>42</v>
      </c>
    </row>
    <row r="513" spans="1:9" ht="260.39999999999998" x14ac:dyDescent="0.25">
      <c r="A513" s="123" t="str">
        <f>+[8]ระบบการควบคุมฯ!A1651</f>
        <v>1.3.2</v>
      </c>
      <c r="B513" s="56" t="str">
        <f>+[8]ระบบการควบคุมฯ!B1651</f>
        <v xml:space="preserve">1. ค่าใช้จ่ายในการเดินทางเข้าร่วมการแลกเปลี่ยนเรียนรู้ ของกิจกรรมบริษัทสร้างการดี(ระดับประถมศึกษาและระดับมัธยมศึกษา) จำนวนเงิน 3,500.- บาท  2. ค่าใช้จ่ายในการจัดนิทรรศการกิจกรรมบริษัทสร้างการดี จำนวนเงิน 3,500.- บาท 3. ค่าใช้จ่ายในการเดินทางเข้าร่วมการแลกเปลี่ยนเรียนรู้ฯ ของกิจกรรมถอดบทเรียน ผู้บริหาร ครู และผู้รับผิดชอบโครงการโรงเรียนสุจริต จำนวนเงิน 4,200.- บาท (สี่พันสองร้อยบาทถ้วน
ระดับภูมิภาคภาคกลาง ระหว่างวันที่ 16 – 18 กรกฎาคม 2569 ณ โรงแรมเอวาน่า กรุงเทพมหานคร </v>
      </c>
      <c r="C513" s="56" t="str">
        <f>+[8]ระบบการควบคุมฯ!C1651</f>
        <v>ศธ 04002/ว12570 ลว 22 ก.ค. 69 ครั้งที่ 738</v>
      </c>
      <c r="D513" s="174">
        <f>+[8]ระบบการควบคุมฯ!F1651</f>
        <v>11200</v>
      </c>
      <c r="E513" s="173">
        <f>+[8]ระบบการควบคุมฯ!G1651+[8]ระบบการควบคุมฯ!H1651</f>
        <v>0</v>
      </c>
      <c r="F513" s="173">
        <f>+[8]ระบบการควบคุมฯ!I1651+[8]ระบบการควบคุมฯ!J1651</f>
        <v>0</v>
      </c>
      <c r="G513" s="173">
        <f>+[8]ระบบการควบคุมฯ!K1651+[8]ระบบการควบคุมฯ!L1651</f>
        <v>3500</v>
      </c>
      <c r="H513" s="173">
        <f t="shared" si="128"/>
        <v>7700</v>
      </c>
      <c r="I513" s="401" t="s">
        <v>13</v>
      </c>
    </row>
    <row r="514" spans="1:9" ht="55.8" x14ac:dyDescent="0.25">
      <c r="A514" s="171">
        <f>+[8]ระบบการควบคุมฯ!A1643</f>
        <v>1.2</v>
      </c>
      <c r="B514" s="40" t="str">
        <f>+[8]ระบบการควบคุมฯ!B1643</f>
        <v>กิจกรรมการบูรณาการระบบการประเมินด้านคุณธรรมและความโปร่งใสในการดำเนินงานของหน่วยงาน</v>
      </c>
      <c r="C514" s="40" t="str">
        <f>+[8]ระบบการควบคุมฯ!C1643</f>
        <v>20004 69 00060 00000</v>
      </c>
      <c r="D514" s="172">
        <f>+D515</f>
        <v>127000</v>
      </c>
      <c r="E514" s="172">
        <f>+E515</f>
        <v>0</v>
      </c>
      <c r="F514" s="172">
        <f>+F515</f>
        <v>0</v>
      </c>
      <c r="G514" s="172">
        <f>+G515</f>
        <v>103350</v>
      </c>
      <c r="H514" s="172">
        <f>+H515</f>
        <v>23650</v>
      </c>
      <c r="I514" s="110"/>
    </row>
    <row r="515" spans="1:9" ht="37.200000000000003" x14ac:dyDescent="0.25">
      <c r="A515" s="126"/>
      <c r="B515" s="108" t="str">
        <f>+[8]ระบบการควบคุมฯ!B1644</f>
        <v xml:space="preserve"> งบดำเนินงาน 69112xx</v>
      </c>
      <c r="C515" s="108" t="str">
        <f>+[8]ระบบการควบคุมฯ!C1644</f>
        <v>20004 6020 3900 2000000</v>
      </c>
      <c r="D515" s="127">
        <f>SUM(D516:D518)</f>
        <v>127000</v>
      </c>
      <c r="E515" s="127">
        <f>SUM(E516:E518)</f>
        <v>0</v>
      </c>
      <c r="F515" s="127">
        <f>SUM(F516:F518)</f>
        <v>0</v>
      </c>
      <c r="G515" s="127">
        <f>SUM(G516:G518)</f>
        <v>103350</v>
      </c>
      <c r="H515" s="127">
        <f>SUM(H516:H518)</f>
        <v>23650</v>
      </c>
      <c r="I515" s="177"/>
    </row>
    <row r="516" spans="1:9" ht="148.80000000000001" x14ac:dyDescent="0.25">
      <c r="A516" s="123" t="str">
        <f>+[8]ระบบการควบคุมฯ!A1645</f>
        <v>1.2.1</v>
      </c>
      <c r="B516" s="56" t="str">
        <f>+[8]ระบบการควบคุมฯ!B1645</f>
        <v>1. คำใช้จ่ายในการดำเนินกิจกรรมตามโครงการโรงเรียนสุจริต การนิเทศ กำกับ ติดตาม แบบบูรณาการ จำนวน 120,000.-บาท และ 2. ค่าใช้จ่ายในการส่งเสริมความโปร่งใสในสำนักงานเขตพื้นที่การศึกษา จำนวนเงิน  5,000.-บาท 1. 6 กค 69 จัดสรรงบประมาณให้ร.ร. 22,500 บาท 2. 13 กค 69 จัดสรรงบให้ร.ร. 9800 บาท</v>
      </c>
      <c r="C516" s="38" t="str">
        <f>+[8]ระบบการควบคุมฯ!C1645</f>
        <v>ที่ ศธ 04002/ว8185 ลว. 15 พ.ค. 69 ครั้งที่ 545</v>
      </c>
      <c r="D516" s="174">
        <f>+[8]ระบบการควบคุมฯ!F1645</f>
        <v>125000</v>
      </c>
      <c r="E516" s="173">
        <f>+[8]ระบบการควบคุมฯ!G1645+[8]ระบบการควบคุมฯ!H1645</f>
        <v>0</v>
      </c>
      <c r="F516" s="173">
        <f>+[8]ระบบการควบคุมฯ!I1645+[8]ระบบการควบคุมฯ!J1645</f>
        <v>0</v>
      </c>
      <c r="G516" s="173">
        <f>+[8]ระบบการควบคุมฯ!K1645+[8]ระบบการควบคุมฯ!L1645</f>
        <v>102550</v>
      </c>
      <c r="H516" s="173">
        <f t="shared" ref="H516:H518" si="129">+D516-E516-F516-G516</f>
        <v>22450</v>
      </c>
      <c r="I516" s="60" t="s">
        <v>268</v>
      </c>
    </row>
    <row r="517" spans="1:9" ht="148.80000000000001" x14ac:dyDescent="0.25">
      <c r="A517" s="123" t="str">
        <f>+[8]ระบบการควบคุมฯ!A1646</f>
        <v>1.2.2</v>
      </c>
      <c r="B517" s="56" t="str">
        <f>+[8]ระบบการควบคุมฯ!B1646</f>
        <v>ค่าใช้จ่ายในการเดินทางเข้าร่วมการอบรมเชิงปฏิบัติการแนวทางการส่งเสริมความโปร่งใสในสำนักงานเขตพื้นที่การศึกษา (Open Data Integrity and Transparency Assessment: OIT) : ประจำปีงบประมาณ พ.ศ. 2569 ระหว่างวันที่ 8 - 10 มิถุนายน 2569 ณ โรงแรมริเวอร์ไซด์ กรุงเทพมหานคร</v>
      </c>
      <c r="C517" s="38" t="str">
        <f>+[8]ระบบการควบคุมฯ!C1646</f>
        <v>ที่ ศธ 04002/ว9987  ลว. 16 มิ.ย. 69 ครั้งที่ 645</v>
      </c>
      <c r="D517" s="174">
        <f>+[8]ระบบการควบคุมฯ!F1646</f>
        <v>1000</v>
      </c>
      <c r="E517" s="173">
        <f>+[8]ระบบการควบคุมฯ!G1646+[8]ระบบการควบคุมฯ!H1646</f>
        <v>0</v>
      </c>
      <c r="F517" s="173">
        <f>+[8]ระบบการควบคุมฯ!I1646+[8]ระบบการควบคุมฯ!J1646</f>
        <v>0</v>
      </c>
      <c r="G517" s="173">
        <f>+[8]ระบบการควบคุมฯ!K1646+[8]ระบบการควบคุมฯ!L1646</f>
        <v>800</v>
      </c>
      <c r="H517" s="173">
        <f t="shared" si="129"/>
        <v>200</v>
      </c>
      <c r="I517" s="51" t="s">
        <v>16</v>
      </c>
    </row>
    <row r="518" spans="1:9" ht="148.80000000000001" x14ac:dyDescent="0.25">
      <c r="A518" s="123" t="str">
        <f>+[8]ระบบการควบคุมฯ!A1647</f>
        <v>1.2.3</v>
      </c>
      <c r="B518" s="56" t="str">
        <f>+[8]ระบบการควบคุมฯ!B1647</f>
        <v>เข้าร่วมประชุมเชิงปฏิบัติการพิจารณาการให้คะแนนและการตรวจสอบการให้คะแนนการส่งเสริม    ความโปร่งใส ในสำนักงานเขตพื้นที่การศึกษา (Open Data Integrity and Transparency Assessment: OIT+) ประจำปีงบประมาณ พ.ศ. ๒๕๖๙ ระหว่างวันที่ ๙ – ๑๑  สิงหาคม ๒๕๖๙ ณ โรงแรมนูโว ซิตี</v>
      </c>
      <c r="C518" s="38" t="str">
        <f>+[8]ระบบการควบคุมฯ!C1647</f>
        <v>ที่ ศธ 04002/ว13995 ลว. 11 สิงหาคม 69 ครั้งที่ 855</v>
      </c>
      <c r="D518" s="174">
        <f>+[8]ระบบการควบคุมฯ!F1647</f>
        <v>1000</v>
      </c>
      <c r="E518" s="173">
        <f>+[8]ระบบการควบคุมฯ!G1647+[8]ระบบการควบคุมฯ!H1647</f>
        <v>0</v>
      </c>
      <c r="F518" s="173">
        <f>+[8]ระบบการควบคุมฯ!I1647+[8]ระบบการควบคุมฯ!J1647</f>
        <v>0</v>
      </c>
      <c r="G518" s="173">
        <f>+[8]ระบบการควบคุมฯ!K1647+[8]ระบบการควบคุมฯ!L1647</f>
        <v>0</v>
      </c>
      <c r="H518" s="173">
        <f t="shared" si="129"/>
        <v>1000</v>
      </c>
      <c r="I518" s="51" t="s">
        <v>284</v>
      </c>
    </row>
    <row r="519" spans="1:9" ht="37.200000000000003" x14ac:dyDescent="0.25">
      <c r="A519" s="461">
        <f>+[8]ระบบการควบคุมฯ!A1648</f>
        <v>1.3</v>
      </c>
      <c r="B519" s="40" t="str">
        <f>+[8]ระบบการควบคุมฯ!B1648</f>
        <v xml:space="preserve">กิจกรรมเสริมสร้างธรรมาภิบาลเพื่อเพิ่มประสิทธิภาพในการบริหารจัดการ      </v>
      </c>
      <c r="C519" s="40" t="str">
        <f>+[8]ระบบการควบคุมฯ!C1648</f>
        <v>20004 69 00068 00000</v>
      </c>
      <c r="D519" s="172">
        <f>+D520</f>
        <v>1000</v>
      </c>
      <c r="E519" s="172">
        <f>+E520</f>
        <v>0</v>
      </c>
      <c r="F519" s="172">
        <f>+F520</f>
        <v>0</v>
      </c>
      <c r="G519" s="172">
        <f>+G520</f>
        <v>1000</v>
      </c>
      <c r="H519" s="172">
        <f>+H520</f>
        <v>0</v>
      </c>
      <c r="I519" s="110"/>
    </row>
    <row r="520" spans="1:9" ht="37.200000000000003" x14ac:dyDescent="0.25">
      <c r="A520" s="126"/>
      <c r="B520" s="108" t="str">
        <f>+[8]ระบบการควบคุมฯ!B1649</f>
        <v xml:space="preserve"> งบดำเนินงาน 69112xx</v>
      </c>
      <c r="C520" s="108" t="str">
        <f>+[8]ระบบการควบคุมฯ!C1649</f>
        <v>20004 6020 3900 2000000</v>
      </c>
      <c r="D520" s="127">
        <f>SUM(D521)</f>
        <v>1000</v>
      </c>
      <c r="E520" s="127">
        <f t="shared" ref="E520:H520" si="130">SUM(E521)</f>
        <v>0</v>
      </c>
      <c r="F520" s="127">
        <f t="shared" si="130"/>
        <v>0</v>
      </c>
      <c r="G520" s="127">
        <f t="shared" si="130"/>
        <v>1000</v>
      </c>
      <c r="H520" s="127">
        <f t="shared" si="130"/>
        <v>0</v>
      </c>
      <c r="I520" s="177"/>
    </row>
    <row r="521" spans="1:9" ht="148.80000000000001" x14ac:dyDescent="0.25">
      <c r="A521" s="123" t="str">
        <f>+[8]ระบบการควบคุมฯ!A1650</f>
        <v>1.3.1</v>
      </c>
      <c r="B521" s="56" t="str">
        <f>+[8]ระบบการควบคุมฯ!B1650</f>
        <v xml:space="preserve">ค่าใช้จ่ายในการเดินทางเข้าร่วมประชุมชี้แจงแนวทางการขับเคลื่อนโครงการเสริมสร้างคุณธรรม จริยธรรม และธรรมาภิบาลในสถานศึกษาและสำนักงานเขตพื้นที่การศึกษา (โครงการโรงเรียนสุจริต) ประจำปีงบประมาณ พ.ศ. 2569   ระหว่างวันที่ 19 – 21 มีนาคม 2569 ณ โรงแรมริเวอร์ไซด์ กรุงเทพมหานคร </v>
      </c>
      <c r="C521" s="37" t="str">
        <f>+[8]ระบบการควบคุมฯ!C1650</f>
        <v>ศธ 04002/ว5136 ลว 25 มี.ค. 69  ครั้งที่ 391</v>
      </c>
      <c r="D521" s="174">
        <f>+[8]ระบบการควบคุมฯ!F1650</f>
        <v>1000</v>
      </c>
      <c r="E521" s="173">
        <f>+[8]ระบบการควบคุมฯ!G1650+[8]ระบบการควบคุมฯ!H1650</f>
        <v>0</v>
      </c>
      <c r="F521" s="173">
        <f>+[8]ระบบการควบคุมฯ!I1650+[8]ระบบการควบคุมฯ!J1650</f>
        <v>0</v>
      </c>
      <c r="G521" s="173">
        <f>+[8]ระบบการควบคุมฯ!K1650+[8]ระบบการควบคุมฯ!L1650</f>
        <v>1000</v>
      </c>
      <c r="H521" s="173">
        <f t="shared" ref="H521:H522" si="131">+D521-E521-F521-G521</f>
        <v>0</v>
      </c>
      <c r="I521" s="51" t="s">
        <v>202</v>
      </c>
    </row>
    <row r="522" spans="1:9" ht="260.39999999999998" x14ac:dyDescent="0.25">
      <c r="A522" s="123" t="str">
        <f>+[8]ระบบการควบคุมฯ!A1651</f>
        <v>1.3.2</v>
      </c>
      <c r="B522" s="56" t="str">
        <f>+[8]ระบบการควบคุมฯ!B1651</f>
        <v xml:space="preserve">1. ค่าใช้จ่ายในการเดินทางเข้าร่วมการแลกเปลี่ยนเรียนรู้ ของกิจกรรมบริษัทสร้างการดี(ระดับประถมศึกษาและระดับมัธยมศึกษา) จำนวนเงิน 3,500.- บาท  2. ค่าใช้จ่ายในการจัดนิทรรศการกิจกรรมบริษัทสร้างการดี จำนวนเงิน 3,500.- บาท 3. ค่าใช้จ่ายในการเดินทางเข้าร่วมการแลกเปลี่ยนเรียนรู้ฯ ของกิจกรรมถอดบทเรียน ผู้บริหาร ครู และผู้รับผิดชอบโครงการโรงเรียนสุจริต จำนวนเงิน 4,200.- บาท (สี่พันสองร้อยบาทถ้วน
ระดับภูมิภาคภาคกลาง ระหว่างวันที่ 16 – 18 กรกฎาคม 2569 ณ โรงแรมเอวาน่า กรุงเทพมหานคร </v>
      </c>
      <c r="C522" s="37" t="str">
        <f>+[8]ระบบการควบคุมฯ!C1651</f>
        <v>ศธ 04002/ว12570 ลว 22 ก.ค. 69 ครั้งที่ 738</v>
      </c>
      <c r="D522" s="174">
        <f>+[8]ระบบการควบคุมฯ!F1651</f>
        <v>11200</v>
      </c>
      <c r="E522" s="173">
        <f>+[8]ระบบการควบคุมฯ!G1651+[8]ระบบการควบคุมฯ!H1651</f>
        <v>0</v>
      </c>
      <c r="F522" s="173">
        <f>+[8]ระบบการควบคุมฯ!I1651+[8]ระบบการควบคุมฯ!J1651</f>
        <v>0</v>
      </c>
      <c r="G522" s="173">
        <f>+[8]ระบบการควบคุมฯ!K1651+[8]ระบบการควบคุมฯ!L1651</f>
        <v>3500</v>
      </c>
      <c r="H522" s="173">
        <f t="shared" si="131"/>
        <v>7700</v>
      </c>
      <c r="I522" s="51" t="s">
        <v>42</v>
      </c>
    </row>
    <row r="523" spans="1:9" ht="18.600000000000001" x14ac:dyDescent="0.25">
      <c r="A523" s="123"/>
      <c r="B523" s="56"/>
      <c r="C523" s="56"/>
      <c r="D523" s="174"/>
      <c r="E523" s="173"/>
      <c r="F523" s="173"/>
      <c r="G523" s="173"/>
      <c r="H523" s="173"/>
      <c r="I523" s="51"/>
    </row>
    <row r="524" spans="1:9" ht="18.600000000000001" x14ac:dyDescent="0.25">
      <c r="A524" s="123"/>
      <c r="B524" s="56"/>
      <c r="C524" s="68"/>
      <c r="D524" s="458"/>
      <c r="E524" s="438"/>
      <c r="F524" s="438"/>
      <c r="G524" s="438"/>
      <c r="H524" s="438"/>
      <c r="I524" s="53"/>
    </row>
    <row r="525" spans="1:9" ht="18.600000000000001" x14ac:dyDescent="0.25">
      <c r="A525" s="123"/>
      <c r="B525" s="56"/>
      <c r="C525" s="68"/>
      <c r="D525" s="69"/>
      <c r="E525" s="70"/>
      <c r="F525" s="70"/>
      <c r="G525" s="70"/>
      <c r="H525" s="70"/>
      <c r="I525" s="53"/>
    </row>
    <row r="526" spans="1:9" ht="18.600000000000001" x14ac:dyDescent="0.25">
      <c r="A526" s="123"/>
      <c r="B526" s="56"/>
      <c r="C526" s="56"/>
      <c r="D526" s="174"/>
      <c r="E526" s="173"/>
      <c r="F526" s="173"/>
      <c r="G526" s="173"/>
      <c r="H526" s="173"/>
      <c r="I526" s="51"/>
    </row>
    <row r="527" spans="1:9" ht="18.600000000000001" x14ac:dyDescent="0.25">
      <c r="A527" s="123"/>
      <c r="B527" s="56"/>
      <c r="C527" s="56"/>
      <c r="D527" s="174"/>
      <c r="E527" s="173"/>
      <c r="F527" s="173"/>
      <c r="G527" s="173"/>
      <c r="H527" s="173"/>
      <c r="I527" s="51"/>
    </row>
    <row r="528" spans="1:9" ht="18.600000000000001" x14ac:dyDescent="0.55000000000000004">
      <c r="A528" s="178"/>
      <c r="B528" s="179" t="s">
        <v>18</v>
      </c>
      <c r="C528" s="180"/>
      <c r="D528" s="181">
        <f t="shared" ref="D528:I528" si="132">+D6+D29+D245+D342+D488+D507</f>
        <v>185105024</v>
      </c>
      <c r="E528" s="181">
        <f t="shared" si="132"/>
        <v>1635236.3</v>
      </c>
      <c r="F528" s="183">
        <f t="shared" si="132"/>
        <v>0</v>
      </c>
      <c r="G528" s="181">
        <f t="shared" si="132"/>
        <v>177964986.25</v>
      </c>
      <c r="H528" s="183">
        <f t="shared" si="132"/>
        <v>5504801.4500000002</v>
      </c>
      <c r="I528" s="181">
        <f t="shared" si="132"/>
        <v>0</v>
      </c>
    </row>
    <row r="529" spans="1:9" ht="18.600000000000001" x14ac:dyDescent="0.55000000000000004">
      <c r="A529" s="178"/>
      <c r="B529" s="179" t="s">
        <v>19</v>
      </c>
      <c r="C529" s="180"/>
      <c r="D529" s="182">
        <f>SUM(E529:H529)</f>
        <v>100</v>
      </c>
      <c r="E529" s="183">
        <f>+E528*100/D528</f>
        <v>0.88341000404181358</v>
      </c>
      <c r="F529" s="184">
        <v>0</v>
      </c>
      <c r="G529" s="183">
        <f>+G528*100/D528</f>
        <v>96.142709908295089</v>
      </c>
      <c r="H529" s="183">
        <f>+H528*100/D528</f>
        <v>2.9738800876630989</v>
      </c>
      <c r="I529" s="71"/>
    </row>
    <row r="530" spans="1:9" ht="21" x14ac:dyDescent="0.6">
      <c r="A530" s="410"/>
      <c r="B530" s="411"/>
      <c r="C530" s="412"/>
      <c r="D530" s="413"/>
      <c r="E530" s="414"/>
      <c r="F530" s="415"/>
      <c r="G530" s="415"/>
      <c r="H530" s="415"/>
      <c r="I530" s="416"/>
    </row>
    <row r="531" spans="1:9" ht="21" x14ac:dyDescent="0.6">
      <c r="A531" s="410"/>
      <c r="B531" s="411"/>
      <c r="C531" s="417"/>
      <c r="D531" s="249"/>
      <c r="E531" s="373"/>
      <c r="F531" s="256"/>
      <c r="G531" s="256"/>
      <c r="H531" s="256"/>
      <c r="I531" s="78"/>
    </row>
    <row r="532" spans="1:9" ht="21" x14ac:dyDescent="0.6">
      <c r="A532" s="1143"/>
      <c r="B532" s="1144"/>
      <c r="C532" s="1145" t="str">
        <f>+[8]ระบบการควบคุมฯ!B1682</f>
        <v>งบประมาณเบิกแทนกัน</v>
      </c>
      <c r="D532" s="1146"/>
      <c r="E532" s="1147"/>
      <c r="F532" s="1148"/>
      <c r="G532" s="1148"/>
      <c r="H532" s="1148"/>
      <c r="I532" s="1149"/>
    </row>
    <row r="533" spans="1:9" ht="37.200000000000003" x14ac:dyDescent="0.25">
      <c r="A533" s="86" t="str">
        <f>+[8]ระบบการควบคุมฯ!A1683</f>
        <v>A1</v>
      </c>
      <c r="B533" s="64" t="str">
        <f>+[8]ระบบการควบคุมฯ!B1683</f>
        <v xml:space="preserve">แผนงานพื้นฐานด้านการพัฒนาและเสริมสร้างศักยภาพทรัพยากรมนุษย์ </v>
      </c>
      <c r="C533" s="64" t="str">
        <f>+[8]ระบบการควบคุมฯ!C1683</f>
        <v>20004 3720 0609 2000000</v>
      </c>
      <c r="D533" s="87">
        <f>+D535</f>
        <v>0</v>
      </c>
      <c r="E533" s="87">
        <f>+E535</f>
        <v>0</v>
      </c>
      <c r="F533" s="87">
        <f>+F535</f>
        <v>0</v>
      </c>
      <c r="G533" s="87">
        <f>+G535</f>
        <v>0</v>
      </c>
      <c r="H533" s="87">
        <f>+H535</f>
        <v>0</v>
      </c>
      <c r="I533" s="65"/>
    </row>
    <row r="534" spans="1:9" ht="37.200000000000003" x14ac:dyDescent="0.25">
      <c r="A534" s="385">
        <f>+[8]ระบบการควบคุมฯ!A1663</f>
        <v>0</v>
      </c>
      <c r="B534" s="386" t="str">
        <f>+[8]ระบบการควบคุมฯ!B1684</f>
        <v xml:space="preserve">โครงการมาตรฐานการบริหารงานบุคคลของข้าราชการครูและบุคลากรทางการศึกษา  </v>
      </c>
      <c r="C534" s="386" t="str">
        <f>+[8]ระบบการควบคุมฯ!C1684</f>
        <v>20004 3720 0609 2000000</v>
      </c>
      <c r="D534" s="176">
        <f>+D535</f>
        <v>0</v>
      </c>
      <c r="E534" s="176">
        <f t="shared" ref="E534:H534" si="133">+E535</f>
        <v>0</v>
      </c>
      <c r="F534" s="176">
        <f t="shared" si="133"/>
        <v>0</v>
      </c>
      <c r="G534" s="176">
        <f t="shared" si="133"/>
        <v>0</v>
      </c>
      <c r="H534" s="176">
        <f t="shared" si="133"/>
        <v>0</v>
      </c>
      <c r="I534" s="66"/>
    </row>
    <row r="535" spans="1:9" ht="18.600000000000001" x14ac:dyDescent="0.25">
      <c r="A535" s="1150">
        <f>+[8]ระบบการควบคุมฯ!A1664</f>
        <v>0</v>
      </c>
      <c r="B535" s="1151" t="str">
        <f>+[8]ระบบการควบคุมฯ!B1685</f>
        <v>กิจกรรมหลัก</v>
      </c>
      <c r="C535" s="1151" t="str">
        <f>+[8]ระบบการควบคุมฯ!C1685</f>
        <v xml:space="preserve">20004 99 99999 99999   </v>
      </c>
      <c r="D535" s="1152">
        <f>+D536</f>
        <v>0</v>
      </c>
      <c r="E535" s="1152">
        <f>+E536</f>
        <v>0</v>
      </c>
      <c r="F535" s="1152">
        <f>+F536</f>
        <v>0</v>
      </c>
      <c r="G535" s="1152">
        <f>+G536</f>
        <v>0</v>
      </c>
      <c r="H535" s="1152">
        <f>+H536</f>
        <v>0</v>
      </c>
      <c r="I535" s="1153"/>
    </row>
    <row r="536" spans="1:9" ht="18.600000000000001" x14ac:dyDescent="0.25">
      <c r="A536" s="1154"/>
      <c r="B536" s="1155" t="str">
        <f>+[8]ระบบการควบคุมฯ!B1686</f>
        <v>งบดำเนินงาน 68112xx</v>
      </c>
      <c r="C536" s="1155" t="str">
        <f>+[8]ระบบการควบคุมฯ!C1686</f>
        <v>68112xx</v>
      </c>
      <c r="D536" s="1156">
        <f>SUM(D537)</f>
        <v>0</v>
      </c>
      <c r="E536" s="1156">
        <f t="shared" ref="E536:H536" si="134">SUM(E537)</f>
        <v>0</v>
      </c>
      <c r="F536" s="1156">
        <f t="shared" si="134"/>
        <v>0</v>
      </c>
      <c r="G536" s="1156">
        <f t="shared" si="134"/>
        <v>0</v>
      </c>
      <c r="H536" s="1156">
        <f t="shared" si="134"/>
        <v>0</v>
      </c>
      <c r="I536" s="1157"/>
    </row>
    <row r="537" spans="1:9" ht="74.400000000000006" x14ac:dyDescent="0.25">
      <c r="A537" s="163">
        <f>+[8]ระบบการควบคุมฯ!A1687</f>
        <v>1</v>
      </c>
      <c r="B537" s="57" t="str">
        <f>+[8]ระบบการควบคุมฯ!B1687</f>
        <v xml:space="preserve">ค่าใช้จ่ายในการจัดทำรายละเอียดข้อมูลทะเบียนประวัติข้าราชการครูและบุคลากรทางการศึกษาในระบบเทคโนโลยีดิจิทัล “ระบบทะเบียนประวัติอิเล็กทรอนิกส์” </v>
      </c>
      <c r="C537" s="1158" t="str">
        <f>+[8]ระบบการควบคุมฯ!C1687</f>
        <v>ศธ04087/ว2139 ลว. 21 พ.ค. 68 โอนครั้งที่ 3</v>
      </c>
      <c r="D537" s="1159"/>
      <c r="E537" s="1160">
        <f>+[8]ระบบการควบคุมฯ!G1687+[8]ระบบการควบคุมฯ!H1687</f>
        <v>0</v>
      </c>
      <c r="F537" s="1160">
        <f>+[8]ระบบการควบคุมฯ!I1664+[8]ระบบการควบคุมฯ!J1664</f>
        <v>0</v>
      </c>
      <c r="G537" s="1160">
        <f>+[8]ระบบการควบคุมฯ!K1687+[8]ระบบการควบคุมฯ!L1687</f>
        <v>0</v>
      </c>
      <c r="H537" s="1160">
        <f t="shared" ref="H537" si="135">+D537-E537-F537-G537</f>
        <v>0</v>
      </c>
      <c r="I537" s="1161" t="s">
        <v>183</v>
      </c>
    </row>
    <row r="538" spans="1:9" ht="18.600000000000001" x14ac:dyDescent="0.25">
      <c r="A538" s="163"/>
      <c r="B538" s="1162" t="s">
        <v>285</v>
      </c>
      <c r="C538" s="1163"/>
      <c r="D538" s="1164">
        <f>+D535</f>
        <v>0</v>
      </c>
      <c r="E538" s="1164">
        <f t="shared" ref="E538:H538" si="136">+E535</f>
        <v>0</v>
      </c>
      <c r="F538" s="1164">
        <f t="shared" si="136"/>
        <v>0</v>
      </c>
      <c r="G538" s="1164">
        <f t="shared" si="136"/>
        <v>0</v>
      </c>
      <c r="H538" s="1164">
        <f t="shared" si="136"/>
        <v>0</v>
      </c>
      <c r="I538" s="1165"/>
    </row>
    <row r="539" spans="1:9" ht="18.600000000000001" x14ac:dyDescent="0.25">
      <c r="A539" s="1166"/>
      <c r="B539" s="1167" t="s">
        <v>19</v>
      </c>
      <c r="C539" s="1168"/>
      <c r="D539" s="1169"/>
      <c r="E539" s="1170"/>
      <c r="F539" s="1170"/>
      <c r="G539" s="1170"/>
      <c r="H539" s="1170"/>
      <c r="I539" s="51"/>
    </row>
    <row r="540" spans="1:9" ht="37.200000000000003" x14ac:dyDescent="0.25">
      <c r="A540" s="1171"/>
      <c r="B540" s="1172" t="s">
        <v>286</v>
      </c>
      <c r="C540" s="1173"/>
      <c r="D540" s="1174">
        <f>+D528+D533</f>
        <v>185105024</v>
      </c>
      <c r="E540" s="1174">
        <f t="shared" ref="E540:H540" si="137">+E528+E533</f>
        <v>1635236.3</v>
      </c>
      <c r="F540" s="1174">
        <f t="shared" si="137"/>
        <v>0</v>
      </c>
      <c r="G540" s="1174">
        <f t="shared" si="137"/>
        <v>177964986.25</v>
      </c>
      <c r="H540" s="1174">
        <f t="shared" si="137"/>
        <v>5504801.4500000002</v>
      </c>
      <c r="I540" s="1174"/>
    </row>
    <row r="541" spans="1:9" ht="21" x14ac:dyDescent="0.6">
      <c r="A541" s="410"/>
      <c r="B541" s="411"/>
      <c r="C541" s="417"/>
      <c r="D541" s="249"/>
      <c r="E541" s="373"/>
      <c r="F541" s="256"/>
      <c r="G541" s="256"/>
      <c r="H541" s="256"/>
      <c r="I541" s="78"/>
    </row>
    <row r="542" spans="1:9" ht="18.600000000000001" x14ac:dyDescent="0.55000000000000004">
      <c r="A542" s="418"/>
      <c r="B542" s="419"/>
      <c r="C542" s="1084" t="s">
        <v>173</v>
      </c>
      <c r="D542" s="1084"/>
      <c r="E542" s="1084"/>
      <c r="F542" s="1084"/>
      <c r="G542" s="1084"/>
      <c r="H542" s="420"/>
      <c r="I542" s="420"/>
    </row>
    <row r="543" spans="1:9" ht="18.600000000000001" x14ac:dyDescent="0.55000000000000004">
      <c r="A543" s="418"/>
      <c r="B543" s="419"/>
      <c r="C543" s="421"/>
      <c r="D543" s="418"/>
      <c r="E543" s="422"/>
      <c r="F543" s="423"/>
      <c r="G543" s="424"/>
      <c r="H543" s="424"/>
      <c r="I543" s="424"/>
    </row>
    <row r="544" spans="1:9" ht="18.600000000000001" x14ac:dyDescent="0.55000000000000004">
      <c r="A544" s="425" t="s">
        <v>236</v>
      </c>
      <c r="B544" s="426"/>
      <c r="C544" s="427"/>
      <c r="D544" s="428"/>
      <c r="E544" s="429"/>
      <c r="F544" s="429"/>
      <c r="G544" s="429"/>
      <c r="H544" s="429"/>
      <c r="I544" s="429"/>
    </row>
    <row r="545" spans="1:9" ht="18.600000000000001" x14ac:dyDescent="0.55000000000000004">
      <c r="A545" s="425" t="s">
        <v>237</v>
      </c>
      <c r="B545" s="426"/>
      <c r="C545" s="430" t="s">
        <v>20</v>
      </c>
      <c r="D545" s="429"/>
      <c r="E545" s="431"/>
      <c r="F545" s="432" t="s">
        <v>103</v>
      </c>
      <c r="G545" s="433"/>
      <c r="H545" s="429"/>
      <c r="I545" s="429"/>
    </row>
    <row r="546" spans="1:9" ht="18.600000000000001" x14ac:dyDescent="0.55000000000000004">
      <c r="A546" s="425" t="s">
        <v>44</v>
      </c>
      <c r="B546" s="434"/>
      <c r="C546" s="462" t="s">
        <v>120</v>
      </c>
      <c r="D546" s="1085" t="s">
        <v>203</v>
      </c>
      <c r="E546" s="1085"/>
      <c r="F546" s="1086" t="s">
        <v>210</v>
      </c>
      <c r="G546" s="1086"/>
      <c r="H546" s="1086"/>
      <c r="I546" s="435"/>
    </row>
  </sheetData>
  <mergeCells count="8">
    <mergeCell ref="C542:G542"/>
    <mergeCell ref="D546:E546"/>
    <mergeCell ref="F546:H546"/>
    <mergeCell ref="A1:I1"/>
    <mergeCell ref="A2:I2"/>
    <mergeCell ref="A3:I3"/>
    <mergeCell ref="B4:H4"/>
    <mergeCell ref="I374:I37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2C5CF-FA19-4AB7-9554-8E4504040C1A}">
  <dimension ref="A1:K448"/>
  <sheetViews>
    <sheetView topLeftCell="A370" zoomScale="86" zoomScaleNormal="86" workbookViewId="0">
      <selection activeCell="A369" sqref="A287:XFD369"/>
    </sheetView>
  </sheetViews>
  <sheetFormatPr defaultRowHeight="21" x14ac:dyDescent="0.6"/>
  <cols>
    <col min="1" max="1" width="6.3984375" style="2" customWidth="1"/>
    <col min="2" max="2" width="39.09765625" style="2" customWidth="1"/>
    <col min="3" max="3" width="28.5" style="4" bestFit="1" customWidth="1"/>
    <col min="4" max="4" width="12.19921875" style="4" customWidth="1"/>
    <col min="5" max="5" width="13" style="4" customWidth="1"/>
    <col min="6" max="6" width="8.8984375" style="4" customWidth="1"/>
    <col min="7" max="7" width="12.69921875" style="3" customWidth="1"/>
    <col min="8" max="8" width="11.19921875" style="3" hidden="1" customWidth="1"/>
    <col min="9" max="9" width="17.5" style="1" hidden="1" customWidth="1"/>
    <col min="10" max="10" width="12.8984375" style="2" customWidth="1"/>
    <col min="11" max="11" width="9.69921875" style="5" customWidth="1"/>
  </cols>
  <sheetData>
    <row r="1" spans="1:11" x14ac:dyDescent="0.6">
      <c r="A1" s="185"/>
      <c r="B1" s="186"/>
      <c r="C1" s="1030"/>
      <c r="D1" s="394"/>
      <c r="E1" s="394"/>
      <c r="F1" s="394"/>
      <c r="G1" s="395"/>
      <c r="H1" s="395"/>
      <c r="I1" s="396"/>
      <c r="J1" s="1082" t="s">
        <v>181</v>
      </c>
      <c r="K1" s="1082"/>
    </row>
    <row r="2" spans="1:11" x14ac:dyDescent="0.6">
      <c r="A2" s="1087" t="s">
        <v>259</v>
      </c>
      <c r="B2" s="1087"/>
      <c r="C2" s="1087"/>
      <c r="D2" s="1087"/>
      <c r="E2" s="1087"/>
      <c r="F2" s="1087"/>
      <c r="G2" s="1087"/>
      <c r="H2" s="1087"/>
      <c r="I2" s="1087"/>
      <c r="J2" s="1087"/>
      <c r="K2" s="1087"/>
    </row>
    <row r="3" spans="1:11" x14ac:dyDescent="0.6">
      <c r="A3" s="1087" t="s">
        <v>0</v>
      </c>
      <c r="B3" s="1087"/>
      <c r="C3" s="1087"/>
      <c r="D3" s="1087"/>
      <c r="E3" s="1087"/>
      <c r="F3" s="1087"/>
      <c r="G3" s="1087"/>
      <c r="H3" s="1087"/>
      <c r="I3" s="1087"/>
      <c r="J3" s="1087"/>
      <c r="K3" s="1087"/>
    </row>
    <row r="4" spans="1:11" ht="18.75" customHeight="1" x14ac:dyDescent="0.6">
      <c r="A4" s="1095" t="str">
        <f>+[8]งบประจำและงบกลยุทธ์!A4</f>
        <v>ประจำเดือนสิงหาคม 2569</v>
      </c>
      <c r="B4" s="1095"/>
      <c r="C4" s="1095"/>
      <c r="D4" s="1095"/>
      <c r="E4" s="1095"/>
      <c r="F4" s="1095"/>
      <c r="G4" s="1095"/>
      <c r="H4" s="1095"/>
      <c r="I4" s="1095"/>
      <c r="J4" s="1095"/>
      <c r="K4" s="1095"/>
    </row>
    <row r="5" spans="1:11" x14ac:dyDescent="0.25">
      <c r="A5" s="1096" t="s">
        <v>22</v>
      </c>
      <c r="B5" s="1098" t="s">
        <v>23</v>
      </c>
      <c r="C5" s="1130" t="s">
        <v>33</v>
      </c>
      <c r="D5" s="1100" t="s">
        <v>21</v>
      </c>
      <c r="E5" s="1100" t="s">
        <v>3</v>
      </c>
      <c r="F5" s="1100" t="s">
        <v>34</v>
      </c>
      <c r="G5" s="1100" t="s">
        <v>24</v>
      </c>
      <c r="H5" s="665" t="s">
        <v>5</v>
      </c>
      <c r="I5" s="1098" t="s">
        <v>121</v>
      </c>
      <c r="J5" s="1102" t="s">
        <v>5</v>
      </c>
      <c r="K5" s="1104" t="s">
        <v>122</v>
      </c>
    </row>
    <row r="6" spans="1:11" x14ac:dyDescent="0.25">
      <c r="A6" s="1097"/>
      <c r="B6" s="1099"/>
      <c r="C6" s="1131"/>
      <c r="D6" s="1101"/>
      <c r="E6" s="1101"/>
      <c r="F6" s="1101"/>
      <c r="G6" s="1101"/>
      <c r="H6" s="667"/>
      <c r="I6" s="1099"/>
      <c r="J6" s="1103"/>
      <c r="K6" s="1104"/>
    </row>
    <row r="7" spans="1:11" x14ac:dyDescent="0.25">
      <c r="A7" s="668" t="str">
        <f>[8]ระบบการควบคุมฯ!A42</f>
        <v>ข</v>
      </c>
      <c r="B7" s="669" t="str">
        <f>[8]ระบบการควบคุมฯ!B42</f>
        <v xml:space="preserve">แผนงานยุทธศาสตร์พัฒนาคุณภาพการศึกษาและการเรียนรู้ </v>
      </c>
      <c r="C7" s="670"/>
      <c r="D7" s="671">
        <f>SUM(D8+D9)</f>
        <v>459200</v>
      </c>
      <c r="E7" s="671">
        <f t="shared" ref="E7:J7" si="0">SUM(E8+E9)</f>
        <v>0</v>
      </c>
      <c r="F7" s="671">
        <f t="shared" si="0"/>
        <v>0</v>
      </c>
      <c r="G7" s="671">
        <f t="shared" si="0"/>
        <v>458200</v>
      </c>
      <c r="H7" s="671">
        <f t="shared" si="0"/>
        <v>0</v>
      </c>
      <c r="I7" s="671">
        <f t="shared" si="0"/>
        <v>0</v>
      </c>
      <c r="J7" s="671">
        <f t="shared" si="0"/>
        <v>1000</v>
      </c>
      <c r="K7" s="672"/>
    </row>
    <row r="8" spans="1:11" x14ac:dyDescent="0.25">
      <c r="A8" s="673"/>
      <c r="B8" s="674" t="str">
        <f>+[8]ระบบการควบคุมฯ!B46</f>
        <v>ครุภัณฑ์ 6911310</v>
      </c>
      <c r="C8" s="516"/>
      <c r="D8" s="675">
        <f>+D12+D18+D25</f>
        <v>375200</v>
      </c>
      <c r="E8" s="675">
        <f t="shared" ref="E8:J8" si="1">+E12+E18+E25</f>
        <v>0</v>
      </c>
      <c r="F8" s="675">
        <f t="shared" si="1"/>
        <v>0</v>
      </c>
      <c r="G8" s="675">
        <f t="shared" si="1"/>
        <v>374200</v>
      </c>
      <c r="H8" s="675">
        <f t="shared" si="1"/>
        <v>0</v>
      </c>
      <c r="I8" s="675">
        <f t="shared" si="1"/>
        <v>0</v>
      </c>
      <c r="J8" s="675">
        <f t="shared" si="1"/>
        <v>1000</v>
      </c>
      <c r="K8" s="676"/>
    </row>
    <row r="9" spans="1:11" ht="21" customHeight="1" x14ac:dyDescent="0.25">
      <c r="A9" s="673"/>
      <c r="B9" s="677" t="str">
        <f>+[8]ระบบการควบคุมฯ!B47</f>
        <v>สิ่งก่อสร้าง 6911320</v>
      </c>
      <c r="C9" s="516"/>
      <c r="D9" s="675">
        <f t="shared" ref="D9:J9" si="2">+D39+D45</f>
        <v>84000</v>
      </c>
      <c r="E9" s="675">
        <f t="shared" si="2"/>
        <v>0</v>
      </c>
      <c r="F9" s="675">
        <f t="shared" si="2"/>
        <v>0</v>
      </c>
      <c r="G9" s="675">
        <f t="shared" si="2"/>
        <v>84000</v>
      </c>
      <c r="H9" s="675">
        <f t="shared" si="2"/>
        <v>0</v>
      </c>
      <c r="I9" s="675">
        <f t="shared" si="2"/>
        <v>0</v>
      </c>
      <c r="J9" s="675">
        <f t="shared" si="2"/>
        <v>0</v>
      </c>
      <c r="K9" s="676">
        <f>+K45+K77</f>
        <v>0</v>
      </c>
    </row>
    <row r="10" spans="1:11" ht="42" customHeight="1" x14ac:dyDescent="0.25">
      <c r="A10" s="678">
        <f>[8]ระบบการควบคุมฯ!A115</f>
        <v>3</v>
      </c>
      <c r="B10" s="679" t="str">
        <f>[8]ระบบการควบคุมฯ!B115</f>
        <v>โครงการขับเคลื่อนการพัฒนาการศึกษาที่ยั่งยืน</v>
      </c>
      <c r="C10" s="680"/>
      <c r="D10" s="681">
        <f>D11</f>
        <v>200000</v>
      </c>
      <c r="E10" s="681">
        <f t="shared" ref="E10:J10" si="3">E11</f>
        <v>0</v>
      </c>
      <c r="F10" s="681">
        <f t="shared" si="3"/>
        <v>0</v>
      </c>
      <c r="G10" s="681">
        <f t="shared" si="3"/>
        <v>199000</v>
      </c>
      <c r="H10" s="681">
        <f t="shared" si="3"/>
        <v>0</v>
      </c>
      <c r="I10" s="681">
        <f t="shared" si="3"/>
        <v>0</v>
      </c>
      <c r="J10" s="681">
        <f t="shared" si="3"/>
        <v>1000</v>
      </c>
      <c r="K10" s="682"/>
    </row>
    <row r="11" spans="1:11" ht="21" customHeight="1" x14ac:dyDescent="0.25">
      <c r="A11" s="683">
        <f>+[8]ระบบการควบคุมฯ!A138</f>
        <v>3.4</v>
      </c>
      <c r="B11" s="684" t="str">
        <f>+[8]ระบบการควบคุมฯ!B138</f>
        <v>กิจกรรมการยกระดับคุณภาพด้านวิทยาศาสตร์ศึกษาเพื่อความเป็นเลิศ</v>
      </c>
      <c r="C11" s="685" t="str">
        <f>+[8]ระบบการควบคุมฯ!C138</f>
        <v>20004 69 00093 00000</v>
      </c>
      <c r="D11" s="686">
        <f t="shared" ref="D11:J11" si="4">D12+D39</f>
        <v>200000</v>
      </c>
      <c r="E11" s="686">
        <f t="shared" si="4"/>
        <v>0</v>
      </c>
      <c r="F11" s="686">
        <f t="shared" si="4"/>
        <v>0</v>
      </c>
      <c r="G11" s="686">
        <f t="shared" si="4"/>
        <v>199000</v>
      </c>
      <c r="H11" s="686">
        <f t="shared" si="4"/>
        <v>0</v>
      </c>
      <c r="I11" s="686">
        <f t="shared" si="4"/>
        <v>0</v>
      </c>
      <c r="J11" s="686">
        <f t="shared" si="4"/>
        <v>1000</v>
      </c>
      <c r="K11" s="687"/>
    </row>
    <row r="12" spans="1:11" ht="21" customHeight="1" x14ac:dyDescent="0.25">
      <c r="A12" s="673"/>
      <c r="B12" s="688" t="str">
        <f>+[8]ระบบการควบคุมฯ!B147</f>
        <v>งบลงทุน 6911310</v>
      </c>
      <c r="C12" s="516"/>
      <c r="D12" s="675">
        <f>SUM(D13:D15)</f>
        <v>200000</v>
      </c>
      <c r="E12" s="675">
        <f t="shared" ref="E12:J12" si="5">SUM(E13:E15)</f>
        <v>0</v>
      </c>
      <c r="F12" s="675">
        <f t="shared" si="5"/>
        <v>0</v>
      </c>
      <c r="G12" s="675">
        <f t="shared" si="5"/>
        <v>199000</v>
      </c>
      <c r="H12" s="675">
        <f t="shared" si="5"/>
        <v>0</v>
      </c>
      <c r="I12" s="675">
        <f t="shared" si="5"/>
        <v>0</v>
      </c>
      <c r="J12" s="675">
        <f t="shared" si="5"/>
        <v>1000</v>
      </c>
      <c r="K12" s="689"/>
    </row>
    <row r="13" spans="1:11" ht="40.799999999999997" x14ac:dyDescent="0.25">
      <c r="A13" s="690" t="str">
        <f>+[8]ระบบการควบคุมฯ!A148</f>
        <v>3.4.1.1</v>
      </c>
      <c r="B13" s="691" t="str">
        <f>+[8]ระบบการควบคุมฯ!B148</f>
        <v xml:space="preserve">ครุภัณฑ์ห้องปฏิบัติการวิทยาศาสตร์                </v>
      </c>
      <c r="C13" s="692" t="str">
        <f>+[8]ระบบการควบคุมฯ!C148</f>
        <v>ศธ 04002/ว47614 ลว.  31 ตค 68 โอนครั้งที่ 23</v>
      </c>
      <c r="D13" s="693"/>
      <c r="E13" s="693"/>
      <c r="F13" s="693"/>
      <c r="G13" s="693"/>
      <c r="H13" s="693"/>
      <c r="I13" s="693"/>
      <c r="J13" s="693"/>
      <c r="K13" s="694"/>
    </row>
    <row r="14" spans="1:11" ht="21" customHeight="1" x14ac:dyDescent="0.6">
      <c r="A14" s="695" t="str">
        <f>+[8]ระบบการควบคุมฯ!A149</f>
        <v>1)</v>
      </c>
      <c r="B14" s="696" t="str">
        <f>+[8]ระบบการควบคุมฯ!B149</f>
        <v xml:space="preserve"> โรงเรียนวัดมูลจินดาราม</v>
      </c>
      <c r="C14" s="519" t="str">
        <f>+[8]ระบบการควบคุมฯ!C149</f>
        <v>20004 33006300 3110187</v>
      </c>
      <c r="D14" s="697">
        <f>+[8]ระบบการควบคุมฯ!F149</f>
        <v>100000</v>
      </c>
      <c r="E14" s="697">
        <f>+[8]ระบบการควบคุมฯ!G149+[8]ระบบการควบคุมฯ!H149</f>
        <v>0</v>
      </c>
      <c r="F14" s="697">
        <f>+[8]ระบบการควบคุมฯ!I149+[8]ระบบการควบคุมฯ!J149</f>
        <v>0</v>
      </c>
      <c r="G14" s="697">
        <f>+[8]ระบบการควบคุมฯ!K149+[8]ระบบการควบคุมฯ!L149</f>
        <v>100000</v>
      </c>
      <c r="H14" s="697"/>
      <c r="I14" s="697"/>
      <c r="J14" s="697">
        <f>+D14-E14-F14-G14</f>
        <v>0</v>
      </c>
      <c r="K14" s="698"/>
    </row>
    <row r="15" spans="1:11" x14ac:dyDescent="0.6">
      <c r="A15" s="695" t="str">
        <f>+[8]ระบบการควบคุมฯ!A150</f>
        <v>2)</v>
      </c>
      <c r="B15" s="696" t="str">
        <f>+[8]ระบบการควบคุมฯ!B150</f>
        <v xml:space="preserve"> โรงเรียนชุมชนบึงบา</v>
      </c>
      <c r="C15" s="519" t="str">
        <f>+[8]ระบบการควบคุมฯ!C150</f>
        <v>20004 33006300 3110188</v>
      </c>
      <c r="D15" s="697">
        <f>+[8]ระบบการควบคุมฯ!F150</f>
        <v>100000</v>
      </c>
      <c r="E15" s="697">
        <f>+[8]ระบบการควบคุมฯ!G150+[8]ระบบการควบคุมฯ!H150</f>
        <v>0</v>
      </c>
      <c r="F15" s="697">
        <f>+[8]ระบบการควบคุมฯ!I150+[8]ระบบการควบคุมฯ!J150</f>
        <v>0</v>
      </c>
      <c r="G15" s="697">
        <f>+[8]ระบบการควบคุมฯ!K150+[8]ระบบการควบคุมฯ!L150</f>
        <v>99000</v>
      </c>
      <c r="H15" s="697"/>
      <c r="I15" s="697"/>
      <c r="J15" s="697">
        <f>+D15-E15-F15-G15</f>
        <v>1000</v>
      </c>
      <c r="K15" s="698"/>
    </row>
    <row r="16" spans="1:11" ht="42" customHeight="1" x14ac:dyDescent="0.25">
      <c r="A16" s="678">
        <f>+[8]ระบบการควบคุมฯ!A300</f>
        <v>5</v>
      </c>
      <c r="B16" s="699" t="str">
        <f>+[8]ระบบการควบคุมฯ!B300</f>
        <v>โครงการโรงเรียนคุณภาพ</v>
      </c>
      <c r="C16" s="700" t="str">
        <f>+[8]ระบบการควบคุมฯ!C300</f>
        <v>20004 3300 B800</v>
      </c>
      <c r="D16" s="681">
        <f>+D17+D24+D44+D67</f>
        <v>259200</v>
      </c>
      <c r="E16" s="681">
        <f t="shared" ref="E16:J16" si="6">+E17+E24+E44+E67</f>
        <v>0</v>
      </c>
      <c r="F16" s="681">
        <f t="shared" si="6"/>
        <v>0</v>
      </c>
      <c r="G16" s="681">
        <f t="shared" si="6"/>
        <v>259200</v>
      </c>
      <c r="H16" s="681">
        <f t="shared" si="6"/>
        <v>0</v>
      </c>
      <c r="I16" s="681">
        <f t="shared" si="6"/>
        <v>0</v>
      </c>
      <c r="J16" s="681">
        <f t="shared" si="6"/>
        <v>0</v>
      </c>
      <c r="K16" s="682"/>
    </row>
    <row r="17" spans="1:11" ht="40.799999999999997" customHeight="1" x14ac:dyDescent="0.25">
      <c r="A17" s="683">
        <f>+[8]ระบบการควบคุมฯ!A319</f>
        <v>5.2</v>
      </c>
      <c r="B17" s="684" t="str">
        <f>+[8]ระบบการควบคุมฯ!B319</f>
        <v>กิจกรรมการยกระดับคุณภาพการศึกษาเพื่อขับเคลื่อนโรงเรียนคุณภาพ</v>
      </c>
      <c r="C17" s="701" t="str">
        <f>+[8]ระบบการควบคุมฯ!C319</f>
        <v>20004 69 00133 00000</v>
      </c>
      <c r="D17" s="686">
        <f>+D18</f>
        <v>29000</v>
      </c>
      <c r="E17" s="686">
        <f t="shared" ref="E17:J18" si="7">+E18</f>
        <v>0</v>
      </c>
      <c r="F17" s="686">
        <f t="shared" si="7"/>
        <v>0</v>
      </c>
      <c r="G17" s="686">
        <f t="shared" si="7"/>
        <v>29000</v>
      </c>
      <c r="H17" s="686">
        <f t="shared" si="7"/>
        <v>0</v>
      </c>
      <c r="I17" s="686">
        <f t="shared" si="7"/>
        <v>0</v>
      </c>
      <c r="J17" s="686">
        <f t="shared" si="7"/>
        <v>0</v>
      </c>
      <c r="K17" s="687"/>
    </row>
    <row r="18" spans="1:11" ht="21" customHeight="1" x14ac:dyDescent="0.6">
      <c r="A18" s="702"/>
      <c r="B18" s="703" t="str">
        <f>+[8]ระบบการควบคุมฯ!B320</f>
        <v>ค่าครุภัณฑ์   6911310</v>
      </c>
      <c r="C18" s="516"/>
      <c r="D18" s="704">
        <f>+D19</f>
        <v>29000</v>
      </c>
      <c r="E18" s="704">
        <f t="shared" si="7"/>
        <v>0</v>
      </c>
      <c r="F18" s="704">
        <f t="shared" si="7"/>
        <v>0</v>
      </c>
      <c r="G18" s="704">
        <f t="shared" si="7"/>
        <v>29000</v>
      </c>
      <c r="H18" s="704">
        <f t="shared" si="7"/>
        <v>0</v>
      </c>
      <c r="I18" s="704">
        <f t="shared" si="7"/>
        <v>0</v>
      </c>
      <c r="J18" s="704">
        <f t="shared" si="7"/>
        <v>0</v>
      </c>
      <c r="K18" s="705"/>
    </row>
    <row r="19" spans="1:11" x14ac:dyDescent="0.6">
      <c r="A19" s="706"/>
      <c r="B19" s="707" t="str">
        <f>+[8]ระบบการควบคุมฯ!B321</f>
        <v>ครุภัณฑ์  สำนักงาน 120611</v>
      </c>
      <c r="C19" s="708"/>
      <c r="D19" s="709">
        <f>+D20+D22</f>
        <v>29000</v>
      </c>
      <c r="E19" s="709">
        <f t="shared" ref="E19:J19" si="8">+E20+E22</f>
        <v>0</v>
      </c>
      <c r="F19" s="709">
        <f t="shared" si="8"/>
        <v>0</v>
      </c>
      <c r="G19" s="709">
        <f t="shared" si="8"/>
        <v>29000</v>
      </c>
      <c r="H19" s="709">
        <f t="shared" si="8"/>
        <v>0</v>
      </c>
      <c r="I19" s="709">
        <f t="shared" si="8"/>
        <v>0</v>
      </c>
      <c r="J19" s="709">
        <f t="shared" si="8"/>
        <v>0</v>
      </c>
      <c r="K19" s="710"/>
    </row>
    <row r="20" spans="1:11" x14ac:dyDescent="0.6">
      <c r="A20" s="711" t="str">
        <f>+[8]ระบบการควบคุมฯ!A322</f>
        <v>5.1.1</v>
      </c>
      <c r="B20" s="712" t="str">
        <f>+[8]ระบบการควบคุมฯ!B322</f>
        <v>โต๊ะเก้าอี้นักเรียน สำหรับนักเรียนประถมศึกษา</v>
      </c>
      <c r="C20" s="713" t="str">
        <f>+[8]ระบบการควบคุมฯ!C322</f>
        <v>ที่ ศธ 04087/ว49453/25 พย 68 ครั้งที่ 104</v>
      </c>
      <c r="D20" s="714">
        <f>SUM(D21)</f>
        <v>15000</v>
      </c>
      <c r="E20" s="714">
        <f t="shared" ref="E20:J20" si="9">SUM(E21)</f>
        <v>0</v>
      </c>
      <c r="F20" s="714">
        <f t="shared" si="9"/>
        <v>0</v>
      </c>
      <c r="G20" s="714">
        <f t="shared" si="9"/>
        <v>15000</v>
      </c>
      <c r="H20" s="714">
        <f t="shared" si="9"/>
        <v>0</v>
      </c>
      <c r="I20" s="714">
        <f t="shared" si="9"/>
        <v>0</v>
      </c>
      <c r="J20" s="714">
        <f t="shared" si="9"/>
        <v>0</v>
      </c>
      <c r="K20" s="715"/>
    </row>
    <row r="21" spans="1:11" x14ac:dyDescent="0.6">
      <c r="A21" s="695" t="str">
        <f>+[8]ระบบการควบคุมฯ!A323</f>
        <v>1)</v>
      </c>
      <c r="B21" s="696" t="str">
        <f>+[8]ระบบการควบคุมฯ!B323</f>
        <v>โรงเรียนวัดแสงสรรค์</v>
      </c>
      <c r="C21" s="716" t="str">
        <f>+[8]ระบบการควบคุมฯ!C323</f>
        <v>200043300B8003110429</v>
      </c>
      <c r="D21" s="697">
        <f>+[8]ระบบการควบคุมฯ!F323</f>
        <v>15000</v>
      </c>
      <c r="E21" s="697">
        <f>+[8]ระบบการควบคุมฯ!G323+[8]ระบบการควบคุมฯ!H323</f>
        <v>0</v>
      </c>
      <c r="F21" s="697"/>
      <c r="G21" s="697">
        <f>+[8]ระบบการควบคุมฯ!K323+[8]ระบบการควบคุมฯ!L323</f>
        <v>15000</v>
      </c>
      <c r="H21" s="697"/>
      <c r="I21" s="697"/>
      <c r="J21" s="697">
        <f>+D21-E21-F21-G21</f>
        <v>0</v>
      </c>
      <c r="K21" s="717"/>
    </row>
    <row r="22" spans="1:11" ht="21" customHeight="1" x14ac:dyDescent="0.6">
      <c r="A22" s="711" t="str">
        <f>+[8]ระบบการควบคุมฯ!A324</f>
        <v>5.1.2</v>
      </c>
      <c r="B22" s="712" t="str">
        <f>+[8]ระบบการควบคุมฯ!B324</f>
        <v>โต๊ะเก้าอี้นักเรียน สำหรับนักเรียนก่อนประถมศึกษา</v>
      </c>
      <c r="C22" s="713" t="str">
        <f>+[8]ระบบการควบคุมฯ!C324</f>
        <v>ที่ ศธ 04087/ว49453/25 พย 68 ครั้งที่ 104</v>
      </c>
      <c r="D22" s="714">
        <f>+D23</f>
        <v>14000</v>
      </c>
      <c r="E22" s="714">
        <f t="shared" ref="E22:J22" si="10">+E23</f>
        <v>0</v>
      </c>
      <c r="F22" s="714">
        <f t="shared" si="10"/>
        <v>0</v>
      </c>
      <c r="G22" s="714">
        <f t="shared" si="10"/>
        <v>14000</v>
      </c>
      <c r="H22" s="714">
        <f t="shared" si="10"/>
        <v>0</v>
      </c>
      <c r="I22" s="714">
        <f t="shared" si="10"/>
        <v>0</v>
      </c>
      <c r="J22" s="714">
        <f t="shared" si="10"/>
        <v>0</v>
      </c>
      <c r="K22" s="715"/>
    </row>
    <row r="23" spans="1:11" x14ac:dyDescent="0.6">
      <c r="A23" s="695" t="str">
        <f>+[8]ระบบการควบคุมฯ!A325</f>
        <v>1)</v>
      </c>
      <c r="B23" s="696" t="str">
        <f>+[8]ระบบการควบคุมฯ!B325</f>
        <v>โรงเรียนวัดจตุพิธวราวาส</v>
      </c>
      <c r="C23" s="716" t="str">
        <f>+[8]ระบบการควบคุมฯ!C325</f>
        <v>200043300B8003110430</v>
      </c>
      <c r="D23" s="697">
        <f>+[8]ระบบการควบคุมฯ!F325</f>
        <v>14000</v>
      </c>
      <c r="E23" s="697">
        <f>+[8]ระบบการควบคุมฯ!G325+[8]ระบบการควบคุมฯ!H325</f>
        <v>0</v>
      </c>
      <c r="F23" s="697"/>
      <c r="G23" s="697">
        <f>+[8]ระบบการควบคุมฯ!K325+[8]ระบบการควบคุมฯ!L325</f>
        <v>14000</v>
      </c>
      <c r="H23" s="697"/>
      <c r="I23" s="697"/>
      <c r="J23" s="697">
        <f>+D23-E23-F23-G23</f>
        <v>0</v>
      </c>
      <c r="K23" s="717"/>
    </row>
    <row r="24" spans="1:11" ht="63" customHeight="1" x14ac:dyDescent="0.25">
      <c r="A24" s="683">
        <f>+[8]ระบบการควบคุมฯ!A337</f>
        <v>5.3</v>
      </c>
      <c r="B24" s="684" t="str">
        <f>+[8]ระบบการควบคุมฯ!B337</f>
        <v>กิจกรรมการยกระดับคุณภาพการศึกษาสำหรับโรงเรียนคุณภาพตามนโยบาย 1 อำเภอ 1 โรงเรียนคุณภาพ</v>
      </c>
      <c r="C24" s="701" t="str">
        <f>+[8]ระบบการควบคุมฯ!C337</f>
        <v>20004 69 00134 00000</v>
      </c>
      <c r="D24" s="686">
        <f>+D25</f>
        <v>146200</v>
      </c>
      <c r="E24" s="686">
        <f t="shared" ref="E24:J24" si="11">+E25</f>
        <v>0</v>
      </c>
      <c r="F24" s="686">
        <f t="shared" si="11"/>
        <v>0</v>
      </c>
      <c r="G24" s="686">
        <f t="shared" si="11"/>
        <v>146200</v>
      </c>
      <c r="H24" s="686">
        <f t="shared" si="11"/>
        <v>0</v>
      </c>
      <c r="I24" s="686">
        <f t="shared" si="11"/>
        <v>0</v>
      </c>
      <c r="J24" s="686">
        <f t="shared" si="11"/>
        <v>0</v>
      </c>
      <c r="K24" s="687"/>
    </row>
    <row r="25" spans="1:11" ht="21" customHeight="1" x14ac:dyDescent="0.6">
      <c r="A25" s="703" t="str">
        <f>+[8]ระบบการควบคุมฯ!A338</f>
        <v>5.3.1</v>
      </c>
      <c r="B25" s="703" t="str">
        <f>+[8]ระบบการควบคุมฯ!B338</f>
        <v>ค่าครุภัณฑ์   6911310</v>
      </c>
      <c r="C25" s="718" t="str">
        <f>+[8]ระบบการควบคุมฯ!C338</f>
        <v xml:space="preserve">20004 3300B800 </v>
      </c>
      <c r="D25" s="704">
        <f>+D26+D33</f>
        <v>146200</v>
      </c>
      <c r="E25" s="704">
        <f t="shared" ref="E25:J25" si="12">+E26+E33</f>
        <v>0</v>
      </c>
      <c r="F25" s="704">
        <f t="shared" si="12"/>
        <v>0</v>
      </c>
      <c r="G25" s="704">
        <f t="shared" si="12"/>
        <v>146200</v>
      </c>
      <c r="H25" s="704">
        <f t="shared" si="12"/>
        <v>0</v>
      </c>
      <c r="I25" s="704">
        <f t="shared" si="12"/>
        <v>0</v>
      </c>
      <c r="J25" s="704">
        <f t="shared" si="12"/>
        <v>0</v>
      </c>
      <c r="K25" s="705"/>
    </row>
    <row r="26" spans="1:11" ht="63" customHeight="1" x14ac:dyDescent="0.45">
      <c r="A26" s="706"/>
      <c r="B26" s="719" t="str">
        <f>+[8]ระบบการควบคุมฯ!B339</f>
        <v>ครุภัณฑ์สำนักงาน 120601</v>
      </c>
      <c r="C26" s="720" t="str">
        <f>+[8]ระบบการควบคุมฯ!C339</f>
        <v>120601</v>
      </c>
      <c r="D26" s="721">
        <f>+D27+D29+D31</f>
        <v>91800</v>
      </c>
      <c r="E26" s="721">
        <f t="shared" ref="E26:J26" si="13">+E27+E29+E31</f>
        <v>0</v>
      </c>
      <c r="F26" s="721">
        <f t="shared" si="13"/>
        <v>0</v>
      </c>
      <c r="G26" s="721">
        <f t="shared" si="13"/>
        <v>91800</v>
      </c>
      <c r="H26" s="721">
        <f t="shared" si="13"/>
        <v>0</v>
      </c>
      <c r="I26" s="721">
        <f t="shared" si="13"/>
        <v>0</v>
      </c>
      <c r="J26" s="721">
        <f t="shared" si="13"/>
        <v>0</v>
      </c>
      <c r="K26" s="710"/>
    </row>
    <row r="27" spans="1:11" ht="40.799999999999997" customHeight="1" x14ac:dyDescent="0.6">
      <c r="A27" s="711" t="str">
        <f>+[8]ระบบการควบคุมฯ!A340</f>
        <v>5.3.1.1</v>
      </c>
      <c r="B27" s="722" t="str">
        <f>+[8]ระบบการควบคุมฯ!B340</f>
        <v>ถังน้ำ แบบสเตนเลส ขนาดความจุ 2,000 ลิตร โรงเรียนวัดลาดสนุ่น</v>
      </c>
      <c r="C27" s="723" t="str">
        <f>+[8]ระบบการควบคุมฯ!C340</f>
        <v>ที่ ศธ 04087/ว49453/25 พย 68 ครั้งที่ 104</v>
      </c>
      <c r="D27" s="714">
        <f>SUM(D28)</f>
        <v>16800</v>
      </c>
      <c r="E27" s="714">
        <f t="shared" ref="E27:J27" si="14">SUM(E28)</f>
        <v>0</v>
      </c>
      <c r="F27" s="714">
        <f t="shared" si="14"/>
        <v>0</v>
      </c>
      <c r="G27" s="714">
        <f t="shared" si="14"/>
        <v>16800</v>
      </c>
      <c r="H27" s="714">
        <f t="shared" si="14"/>
        <v>0</v>
      </c>
      <c r="I27" s="714">
        <f t="shared" si="14"/>
        <v>0</v>
      </c>
      <c r="J27" s="714">
        <f t="shared" si="14"/>
        <v>0</v>
      </c>
      <c r="K27" s="715"/>
    </row>
    <row r="28" spans="1:11" ht="42" customHeight="1" x14ac:dyDescent="0.6">
      <c r="A28" s="695" t="str">
        <f>+[8]ระบบการควบคุมฯ!A341</f>
        <v>1)</v>
      </c>
      <c r="B28" s="724" t="str">
        <f>+[8]ระบบการควบคุมฯ!B341</f>
        <v xml:space="preserve"> โรงเรียนวัดลาดสนุ่น</v>
      </c>
      <c r="C28" s="283" t="str">
        <f>+[8]ระบบการควบคุมฯ!C341</f>
        <v>200043300B8003111326</v>
      </c>
      <c r="D28" s="697">
        <f>+[8]ระบบการควบคุมฯ!F341</f>
        <v>16800</v>
      </c>
      <c r="E28" s="697">
        <f>+[8]ระบบการควบคุมฯ!G341+[8]ระบบการควบคุมฯ!H341</f>
        <v>0</v>
      </c>
      <c r="F28" s="697"/>
      <c r="G28" s="697">
        <f>+[8]ระบบการควบคุมฯ!K341+[8]ระบบการควบคุมฯ!L341</f>
        <v>16800</v>
      </c>
      <c r="H28" s="697"/>
      <c r="I28" s="697"/>
      <c r="J28" s="697">
        <f>+D28-E28-F28-G28</f>
        <v>0</v>
      </c>
      <c r="K28" s="717"/>
    </row>
    <row r="29" spans="1:11" x14ac:dyDescent="0.6">
      <c r="A29" s="711" t="str">
        <f>+[8]ระบบการควบคุมฯ!A342</f>
        <v>5.3.1.2</v>
      </c>
      <c r="B29" s="722" t="str">
        <f>+[8]ระบบการควบคุมฯ!B342</f>
        <v xml:space="preserve">เครื่องทำลายเอกสาร แบบตัดละเอียด ทำลายครั้งละ 30 แผ่น </v>
      </c>
      <c r="C29" s="723" t="str">
        <f>+[8]ระบบการควบคุมฯ!C342</f>
        <v>ที่ ศธ 04087/ว49453/25 พย 68 ครั้งที่ 104</v>
      </c>
      <c r="D29" s="714">
        <f>SUM(D30)</f>
        <v>67000</v>
      </c>
      <c r="E29" s="714">
        <f t="shared" ref="E29:J29" si="15">SUM(E30)</f>
        <v>0</v>
      </c>
      <c r="F29" s="714">
        <f t="shared" si="15"/>
        <v>0</v>
      </c>
      <c r="G29" s="714">
        <f t="shared" si="15"/>
        <v>67000</v>
      </c>
      <c r="H29" s="714">
        <f t="shared" si="15"/>
        <v>0</v>
      </c>
      <c r="I29" s="714">
        <f t="shared" si="15"/>
        <v>0</v>
      </c>
      <c r="J29" s="714">
        <f t="shared" si="15"/>
        <v>0</v>
      </c>
      <c r="K29" s="715"/>
    </row>
    <row r="30" spans="1:11" ht="42" customHeight="1" x14ac:dyDescent="0.6">
      <c r="A30" s="695" t="str">
        <f>+[8]ระบบการควบคุมฯ!A344</f>
        <v>1)</v>
      </c>
      <c r="B30" s="724" t="str">
        <f>+[8]ระบบการควบคุมฯ!B344</f>
        <v>โรงเรียนวัดลาดสนุ่น</v>
      </c>
      <c r="C30" s="283" t="str">
        <f>+[8]ระบบการควบคุมฯ!C344</f>
        <v>200043300B8003111329</v>
      </c>
      <c r="D30" s="697">
        <f>+[8]ระบบการควบคุมฯ!F344</f>
        <v>67000</v>
      </c>
      <c r="E30" s="697">
        <f>+[8]ระบบการควบคุมฯ!G344+[8]ระบบการควบคุมฯ!H344</f>
        <v>0</v>
      </c>
      <c r="F30" s="697"/>
      <c r="G30" s="697">
        <f>+[8]ระบบการควบคุมฯ!K344+[8]ระบบการควบคุมฯ!L344</f>
        <v>67000</v>
      </c>
      <c r="H30" s="697"/>
      <c r="I30" s="697"/>
      <c r="J30" s="697">
        <f>+D30-E30-F30-G30</f>
        <v>0</v>
      </c>
      <c r="K30" s="717"/>
    </row>
    <row r="31" spans="1:11" ht="42" customHeight="1" x14ac:dyDescent="0.25">
      <c r="A31" s="690" t="str">
        <f>+[8]ระบบการควบคุมฯ!A345</f>
        <v>5.3.1.2</v>
      </c>
      <c r="B31" s="725" t="str">
        <f>+[8]ระบบการควบคุมฯ!B345</f>
        <v xml:space="preserve">พัดลม แบบโคจรติดผนัง ขนาดไม่น้อยกว่า 16 นิ้ว (400 มิลลิเมตร) </v>
      </c>
      <c r="C31" s="723" t="str">
        <f>+[8]ระบบการควบคุมฯ!C345</f>
        <v>ที่ ศธ 04087/ว49453/25 พย 68 ครั้งที่ 104</v>
      </c>
      <c r="D31" s="693">
        <f>SUM(D32)</f>
        <v>8000</v>
      </c>
      <c r="E31" s="693">
        <f t="shared" ref="E31:J31" si="16">SUM(E32)</f>
        <v>0</v>
      </c>
      <c r="F31" s="693">
        <f t="shared" si="16"/>
        <v>0</v>
      </c>
      <c r="G31" s="693">
        <f t="shared" si="16"/>
        <v>8000</v>
      </c>
      <c r="H31" s="693">
        <f t="shared" si="16"/>
        <v>0</v>
      </c>
      <c r="I31" s="693">
        <f t="shared" si="16"/>
        <v>0</v>
      </c>
      <c r="J31" s="693">
        <f t="shared" si="16"/>
        <v>0</v>
      </c>
      <c r="K31" s="726"/>
    </row>
    <row r="32" spans="1:11" ht="42" customHeight="1" x14ac:dyDescent="0.25">
      <c r="A32" s="727" t="str">
        <f>+[8]ระบบการควบคุมฯ!A347</f>
        <v>1)</v>
      </c>
      <c r="B32" s="728" t="str">
        <f>+[8]ระบบการควบคุมฯ!B347</f>
        <v>โรงเรียนวัดมูลจินดาราม</v>
      </c>
      <c r="C32" s="283" t="str">
        <f>+[8]ระบบการควบคุมฯ!C347</f>
        <v>200043300B8003111330</v>
      </c>
      <c r="D32" s="729">
        <f>+[8]ระบบการควบคุมฯ!F347</f>
        <v>8000</v>
      </c>
      <c r="E32" s="729">
        <f>+[8]ระบบการควบคุมฯ!G347+[8]ระบบการควบคุมฯ!H347</f>
        <v>0</v>
      </c>
      <c r="F32" s="729"/>
      <c r="G32" s="729">
        <f>+[8]ระบบการควบคุมฯ!K347+[8]ระบบการควบคุมฯ!L347</f>
        <v>8000</v>
      </c>
      <c r="H32" s="729"/>
      <c r="I32" s="729"/>
      <c r="J32" s="729">
        <f>+D32-E32-F32-G32</f>
        <v>0</v>
      </c>
      <c r="K32" s="730"/>
    </row>
    <row r="33" spans="1:11" ht="42" customHeight="1" x14ac:dyDescent="0.25">
      <c r="A33" s="731">
        <f>+[8]ระบบการควบคุมฯ!A348</f>
        <v>0</v>
      </c>
      <c r="B33" s="732" t="str">
        <f>+[8]ระบบการควบคุมฯ!B348</f>
        <v>ครุภัณฑ์งานบ้านงานครัว 120612</v>
      </c>
      <c r="C33" s="733" t="str">
        <f>+[8]ระบบการควบคุมฯ!C348</f>
        <v>120612</v>
      </c>
      <c r="D33" s="734">
        <f>+D34+D36</f>
        <v>54400</v>
      </c>
      <c r="E33" s="734">
        <f t="shared" ref="E33:J33" si="17">+E34+E36</f>
        <v>0</v>
      </c>
      <c r="F33" s="734">
        <f t="shared" si="17"/>
        <v>0</v>
      </c>
      <c r="G33" s="734">
        <f t="shared" si="17"/>
        <v>54400</v>
      </c>
      <c r="H33" s="734">
        <f t="shared" si="17"/>
        <v>0</v>
      </c>
      <c r="I33" s="734">
        <f t="shared" si="17"/>
        <v>0</v>
      </c>
      <c r="J33" s="734">
        <f t="shared" si="17"/>
        <v>0</v>
      </c>
      <c r="K33" s="735"/>
    </row>
    <row r="34" spans="1:11" ht="21" customHeight="1" x14ac:dyDescent="0.25">
      <c r="A34" s="736" t="str">
        <f>+[8]ระบบการควบคุมฯ!A349</f>
        <v>5.3.1.3</v>
      </c>
      <c r="B34" s="737" t="str">
        <f>+[8]ระบบการควบคุมฯ!B349</f>
        <v xml:space="preserve">เครื่องตัดแต่งพุ่มไม้ ขนาด 29.5 นิ้ว </v>
      </c>
      <c r="C34" s="738" t="str">
        <f>+[8]ระบบการควบคุมฯ!C349</f>
        <v>ที่ ศธ 04087/ว49453/25 พย 68 ครั้งที่ 104</v>
      </c>
      <c r="D34" s="739">
        <f>+D35</f>
        <v>17400</v>
      </c>
      <c r="E34" s="739">
        <f t="shared" ref="E34:J34" si="18">+E35</f>
        <v>0</v>
      </c>
      <c r="F34" s="739">
        <f t="shared" si="18"/>
        <v>0</v>
      </c>
      <c r="G34" s="739">
        <f t="shared" si="18"/>
        <v>17400</v>
      </c>
      <c r="H34" s="739">
        <f t="shared" si="18"/>
        <v>0</v>
      </c>
      <c r="I34" s="739">
        <f t="shared" si="18"/>
        <v>0</v>
      </c>
      <c r="J34" s="739">
        <f t="shared" si="18"/>
        <v>0</v>
      </c>
      <c r="K34" s="515"/>
    </row>
    <row r="35" spans="1:11" ht="42" customHeight="1" x14ac:dyDescent="0.25">
      <c r="A35" s="727" t="str">
        <f>+[8]ระบบการควบคุมฯ!A350</f>
        <v>1)</v>
      </c>
      <c r="B35" s="728" t="str">
        <f>+[8]ระบบการควบคุมฯ!B350</f>
        <v>โรงเรียนชุมชนบึงบา</v>
      </c>
      <c r="C35" s="283" t="str">
        <f>+[8]ระบบการควบคุมฯ!C350</f>
        <v>200043300B8003111327</v>
      </c>
      <c r="D35" s="729">
        <f>+[8]ระบบการควบคุมฯ!F350</f>
        <v>17400</v>
      </c>
      <c r="E35" s="729">
        <f>+[8]ระบบการควบคุมฯ!G350+[8]ระบบการควบคุมฯ!H350</f>
        <v>0</v>
      </c>
      <c r="F35" s="729"/>
      <c r="G35" s="729">
        <f>+[8]ระบบการควบคุมฯ!K350+[8]ระบบการควบคุมฯ!L350</f>
        <v>17400</v>
      </c>
      <c r="H35" s="729"/>
      <c r="I35" s="729"/>
      <c r="J35" s="729">
        <f>+D35-E35-F35-G35</f>
        <v>0</v>
      </c>
      <c r="K35" s="730"/>
    </row>
    <row r="36" spans="1:11" ht="42" customHeight="1" x14ac:dyDescent="0.25">
      <c r="A36" s="736" t="str">
        <f>+[8]ระบบการควบคุมฯ!A351</f>
        <v>5.3.1.4</v>
      </c>
      <c r="B36" s="737" t="str">
        <f>+[8]ระบบการควบคุมฯ!B351</f>
        <v xml:space="preserve">ตู้แช่อาหาร ขนาด 20 คิวบิกฟุต </v>
      </c>
      <c r="C36" s="738" t="str">
        <f>+[8]ระบบการควบคุมฯ!C351</f>
        <v>ที่ ศธ 04087/ว49453/25 พย 68 ครั้งที่ 104</v>
      </c>
      <c r="D36" s="739">
        <f>+D37</f>
        <v>37000</v>
      </c>
      <c r="E36" s="739">
        <f t="shared" ref="E36:J36" si="19">+E37</f>
        <v>0</v>
      </c>
      <c r="F36" s="739">
        <f t="shared" si="19"/>
        <v>0</v>
      </c>
      <c r="G36" s="739">
        <f t="shared" si="19"/>
        <v>37000</v>
      </c>
      <c r="H36" s="739">
        <f t="shared" si="19"/>
        <v>0</v>
      </c>
      <c r="I36" s="739">
        <f t="shared" si="19"/>
        <v>0</v>
      </c>
      <c r="J36" s="739">
        <f t="shared" si="19"/>
        <v>0</v>
      </c>
      <c r="K36" s="515"/>
    </row>
    <row r="37" spans="1:11" ht="21" customHeight="1" x14ac:dyDescent="0.25">
      <c r="A37" s="727" t="str">
        <f>+[8]ระบบการควบคุมฯ!A352</f>
        <v>1)</v>
      </c>
      <c r="B37" s="728" t="str">
        <f>+[8]ระบบการควบคุมฯ!B352</f>
        <v>โรงเรียนวัดมูลจินดาราม</v>
      </c>
      <c r="C37" s="283" t="str">
        <f>+[8]ระบบการควบคุมฯ!C352</f>
        <v>200043300B8003111328</v>
      </c>
      <c r="D37" s="729">
        <f>+[8]ระบบการควบคุมฯ!F352</f>
        <v>37000</v>
      </c>
      <c r="E37" s="729">
        <f>+[8]ระบบการควบคุมฯ!G352+[8]ระบบการควบคุมฯ!H352</f>
        <v>0</v>
      </c>
      <c r="F37" s="729"/>
      <c r="G37" s="729">
        <f>+[8]ระบบการควบคุมฯ!K352+[8]ระบบการควบคุมฯ!L352</f>
        <v>37000</v>
      </c>
      <c r="H37" s="729"/>
      <c r="I37" s="729"/>
      <c r="J37" s="729">
        <f>+D37-E37-F37-G37</f>
        <v>0</v>
      </c>
      <c r="K37" s="730"/>
    </row>
    <row r="38" spans="1:11" ht="55.95" hidden="1" customHeight="1" x14ac:dyDescent="0.6">
      <c r="A38" s="695"/>
      <c r="B38" s="696"/>
      <c r="C38" s="716"/>
      <c r="D38" s="740"/>
      <c r="E38" s="740"/>
      <c r="F38" s="740"/>
      <c r="G38" s="740"/>
      <c r="H38" s="740"/>
      <c r="I38" s="740"/>
      <c r="J38" s="740"/>
      <c r="K38" s="717"/>
    </row>
    <row r="39" spans="1:11" ht="21" hidden="1" customHeight="1" x14ac:dyDescent="0.6">
      <c r="A39" s="702"/>
      <c r="B39" s="703" t="s">
        <v>218</v>
      </c>
      <c r="C39" s="516"/>
      <c r="D39" s="704">
        <f>+D41</f>
        <v>0</v>
      </c>
      <c r="E39" s="704">
        <f t="shared" ref="E39:J39" si="20">+E41</f>
        <v>0</v>
      </c>
      <c r="F39" s="704">
        <f t="shared" si="20"/>
        <v>0</v>
      </c>
      <c r="G39" s="704">
        <f t="shared" si="20"/>
        <v>0</v>
      </c>
      <c r="H39" s="704">
        <f t="shared" si="20"/>
        <v>0</v>
      </c>
      <c r="I39" s="704">
        <f t="shared" si="20"/>
        <v>0</v>
      </c>
      <c r="J39" s="704">
        <f t="shared" si="20"/>
        <v>0</v>
      </c>
      <c r="K39" s="705"/>
    </row>
    <row r="40" spans="1:11" ht="54" hidden="1" customHeight="1" x14ac:dyDescent="0.25">
      <c r="A40" s="711" t="str">
        <f>+[8]ระบบการควบคุมฯ!A153</f>
        <v>3.3.2</v>
      </c>
      <c r="B40" s="691" t="str">
        <f>+[8]ระบบการควบคุมฯ!B153</f>
        <v>ปรับปรุงซ่อมแซมห้องปฏิบัติการวิทยาศาสตร์</v>
      </c>
      <c r="C40" s="692" t="str">
        <f>+[8]ระบบการควบคุมฯ!C153</f>
        <v>ศธ 04002/ว47614 ลว.  31 ตค 68 โอนครั้งที่ 23</v>
      </c>
      <c r="D40" s="741"/>
      <c r="E40" s="741"/>
      <c r="F40" s="741"/>
      <c r="G40" s="741"/>
      <c r="H40" s="741"/>
      <c r="I40" s="741"/>
      <c r="J40" s="741"/>
      <c r="K40" s="694"/>
    </row>
    <row r="41" spans="1:11" ht="21" hidden="1" customHeight="1" x14ac:dyDescent="0.6">
      <c r="A41" s="695" t="str">
        <f>+[8]ระบบการควบคุมฯ!A154</f>
        <v>1)</v>
      </c>
      <c r="B41" s="696" t="str">
        <f>+[8]ระบบการควบคุมฯ!B154</f>
        <v xml:space="preserve"> โรงเรียนวัดเขียนเขต </v>
      </c>
      <c r="C41" s="519" t="str">
        <f>+[8]ระบบการควบคุมฯ!C154</f>
        <v>20004 33006300 3110064</v>
      </c>
      <c r="D41" s="729">
        <f>+[8]ระบบการควบคุมฯ!F153</f>
        <v>0</v>
      </c>
      <c r="E41" s="729">
        <f>+[8]ระบบการควบคุมฯ!G153+[8]ระบบการควบคุมฯ!H153</f>
        <v>0</v>
      </c>
      <c r="F41" s="729">
        <f>+[8]ระบบการควบคุมฯ!I153+[8]ระบบการควบคุมฯ!J153</f>
        <v>0</v>
      </c>
      <c r="G41" s="729">
        <f>+[8]ระบบการควบคุมฯ!K153+[8]ระบบการควบคุมฯ!L153</f>
        <v>0</v>
      </c>
      <c r="H41" s="729"/>
      <c r="I41" s="729"/>
      <c r="J41" s="729">
        <f>+D41-E41-F41-G41</f>
        <v>0</v>
      </c>
      <c r="K41" s="698"/>
    </row>
    <row r="42" spans="1:11" ht="42" hidden="1" customHeight="1" x14ac:dyDescent="0.6">
      <c r="A42" s="695"/>
      <c r="B42" s="696"/>
      <c r="C42" s="519"/>
      <c r="D42" s="697"/>
      <c r="E42" s="697"/>
      <c r="F42" s="697"/>
      <c r="G42" s="697"/>
      <c r="H42" s="697"/>
      <c r="I42" s="697"/>
      <c r="J42" s="697"/>
      <c r="K42" s="698"/>
    </row>
    <row r="43" spans="1:11" ht="21" hidden="1" customHeight="1" x14ac:dyDescent="0.6">
      <c r="A43" s="695"/>
      <c r="B43" s="696"/>
      <c r="C43" s="519"/>
      <c r="D43" s="697"/>
      <c r="E43" s="697"/>
      <c r="F43" s="697"/>
      <c r="G43" s="697"/>
      <c r="H43" s="697"/>
      <c r="I43" s="697"/>
      <c r="J43" s="697"/>
      <c r="K43" s="698"/>
    </row>
    <row r="44" spans="1:11" s="6" customFormat="1" ht="48" customHeight="1" x14ac:dyDescent="0.25">
      <c r="A44" s="742">
        <f>+[8]ระบบการควบคุมฯ!A394</f>
        <v>5.4</v>
      </c>
      <c r="B44" s="743" t="str">
        <f>+[8]ระบบการควบคุมฯ!B394</f>
        <v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v>
      </c>
      <c r="C44" s="685" t="str">
        <f>+[8]ระบบการควบคุมฯ!C394</f>
        <v>20004 69 00135 00000</v>
      </c>
      <c r="D44" s="686">
        <f>+D45</f>
        <v>84000</v>
      </c>
      <c r="E44" s="686">
        <f t="shared" ref="E44:I44" si="21">+E45</f>
        <v>0</v>
      </c>
      <c r="F44" s="686">
        <f t="shared" si="21"/>
        <v>0</v>
      </c>
      <c r="G44" s="686">
        <f t="shared" si="21"/>
        <v>84000</v>
      </c>
      <c r="H44" s="686">
        <f t="shared" si="21"/>
        <v>0</v>
      </c>
      <c r="I44" s="686">
        <f t="shared" si="21"/>
        <v>0</v>
      </c>
      <c r="J44" s="686">
        <f>+J45</f>
        <v>0</v>
      </c>
      <c r="K44" s="744"/>
    </row>
    <row r="45" spans="1:11" ht="22.2" customHeight="1" x14ac:dyDescent="0.6">
      <c r="A45" s="666"/>
      <c r="B45" s="745" t="str">
        <f>+[8]ระบบการควบคุมฯ!B396</f>
        <v>งบลงทุน  ค่าที่ดินและสิ่งก่อสร้าง 6911320</v>
      </c>
      <c r="C45" s="746"/>
      <c r="D45" s="747">
        <f>+D46+D51+D58</f>
        <v>84000</v>
      </c>
      <c r="E45" s="747">
        <f t="shared" ref="E45:J45" si="22">+E46+E51+E58</f>
        <v>0</v>
      </c>
      <c r="F45" s="747">
        <f t="shared" si="22"/>
        <v>0</v>
      </c>
      <c r="G45" s="747">
        <f t="shared" si="22"/>
        <v>84000</v>
      </c>
      <c r="H45" s="747">
        <f t="shared" si="22"/>
        <v>0</v>
      </c>
      <c r="I45" s="747">
        <f t="shared" si="22"/>
        <v>0</v>
      </c>
      <c r="J45" s="747">
        <f t="shared" si="22"/>
        <v>0</v>
      </c>
      <c r="K45" s="748"/>
    </row>
    <row r="46" spans="1:11" ht="42" x14ac:dyDescent="0.25">
      <c r="A46" s="749" t="str">
        <f>+[8]ระบบการควบคุมฯ!A397</f>
        <v>5.4.1</v>
      </c>
      <c r="B46" s="750" t="str">
        <f>+[8]ระบบการควบคุมฯ!B397</f>
        <v xml:space="preserve">ก่อสร้างปรับปรุงซ่อมแซมอาคารเรียนอาคารประกอบและสิ่งก่อสร้างอื่น </v>
      </c>
      <c r="C46" s="751" t="str">
        <f>+[8]ระบบการควบคุมฯ!C397</f>
        <v>ศธ04002/ว50349 ลว.12 ธ.ค 68 โอนครั้งที่ 153</v>
      </c>
      <c r="D46" s="739">
        <f>+D47</f>
        <v>84000</v>
      </c>
      <c r="E46" s="739">
        <f t="shared" ref="E46:J46" si="23">+E47</f>
        <v>0</v>
      </c>
      <c r="F46" s="739">
        <f t="shared" si="23"/>
        <v>0</v>
      </c>
      <c r="G46" s="739">
        <f t="shared" si="23"/>
        <v>84000</v>
      </c>
      <c r="H46" s="739">
        <f t="shared" si="23"/>
        <v>0</v>
      </c>
      <c r="I46" s="739">
        <f t="shared" si="23"/>
        <v>0</v>
      </c>
      <c r="J46" s="739">
        <f t="shared" si="23"/>
        <v>0</v>
      </c>
      <c r="K46" s="752"/>
    </row>
    <row r="47" spans="1:11" ht="30" customHeight="1" x14ac:dyDescent="0.25">
      <c r="A47" s="753" t="str">
        <f>+[8]ระบบการควบคุมฯ!A398</f>
        <v>1)</v>
      </c>
      <c r="B47" s="754" t="str">
        <f>+[8]ระบบการควบคุมฯ!B398</f>
        <v>โรงเรียนวัดจตุพิธวราวาส</v>
      </c>
      <c r="C47" s="755" t="str">
        <f>+[8]ระบบการควบคุมฯ!C398</f>
        <v>200043300B8003210261</v>
      </c>
      <c r="D47" s="756">
        <f>+[8]ระบบการควบคุมฯ!D398</f>
        <v>84000</v>
      </c>
      <c r="E47" s="757">
        <f>+[8]ระบบการควบคุมฯ!G398+[8]ระบบการควบคุมฯ!H398</f>
        <v>0</v>
      </c>
      <c r="F47" s="758">
        <f>+[8]ระบบการควบคุมฯ!I398+[8]ระบบการควบคุมฯ!J398</f>
        <v>0</v>
      </c>
      <c r="G47" s="759">
        <f>+[8]ระบบการควบคุมฯ!K398+[8]ระบบการควบคุมฯ!L398</f>
        <v>84000</v>
      </c>
      <c r="H47" s="760"/>
      <c r="I47" s="761"/>
      <c r="J47" s="762">
        <f>D47-E47-F47-G47</f>
        <v>0</v>
      </c>
      <c r="K47" s="763"/>
    </row>
    <row r="48" spans="1:11" ht="21" customHeight="1" x14ac:dyDescent="0.25">
      <c r="A48" s="753"/>
      <c r="B48" s="754" t="str">
        <f>+[8]โครงการโรงเรียนคุณภาพ!E252</f>
        <v>ผูกพัน  ครบ 12 ก.พ.69</v>
      </c>
      <c r="C48" s="755"/>
      <c r="D48" s="764"/>
      <c r="E48" s="758"/>
      <c r="F48" s="758"/>
      <c r="G48" s="765"/>
      <c r="H48" s="760"/>
      <c r="I48" s="761"/>
      <c r="J48" s="762"/>
      <c r="K48" s="766"/>
    </row>
    <row r="49" spans="1:11" s="6" customFormat="1" ht="57.6" hidden="1" customHeight="1" x14ac:dyDescent="0.25">
      <c r="A49" s="767">
        <f>+[8]ระบบการควบคุมฯ!A400</f>
        <v>0</v>
      </c>
      <c r="B49" s="768">
        <f>+[8]ระบบการควบคุมฯ!B400</f>
        <v>0</v>
      </c>
      <c r="C49" s="769">
        <f>+[8]ระบบการควบคุมฯ!C400</f>
        <v>0</v>
      </c>
      <c r="D49" s="729"/>
      <c r="E49" s="757"/>
      <c r="F49" s="758"/>
      <c r="G49" s="759"/>
      <c r="H49" s="760"/>
      <c r="I49" s="761"/>
      <c r="J49" s="762">
        <f>D49-E49-F49-G49</f>
        <v>0</v>
      </c>
      <c r="K49" s="770"/>
    </row>
    <row r="50" spans="1:11" ht="21" hidden="1" customHeight="1" x14ac:dyDescent="0.25">
      <c r="A50" s="767"/>
      <c r="B50" s="768" t="str">
        <f>+[8]โครงการโรงเรียนคุณภาพ!E283</f>
        <v>ผูกพันครบ  20 มีค 68</v>
      </c>
      <c r="C50" s="771">
        <f>+[8]ระบบการควบคุมฯ!C401</f>
        <v>0</v>
      </c>
      <c r="D50" s="772"/>
      <c r="E50" s="758"/>
      <c r="F50" s="758"/>
      <c r="G50" s="765"/>
      <c r="H50" s="773"/>
      <c r="I50" s="774"/>
      <c r="J50" s="775"/>
      <c r="K50" s="770"/>
    </row>
    <row r="51" spans="1:11" ht="21" hidden="1" customHeight="1" x14ac:dyDescent="0.25">
      <c r="A51" s="776" t="str">
        <f>+[8]ระบบการควบคุมฯ!A404</f>
        <v>5.4.2</v>
      </c>
      <c r="B51" s="777" t="str">
        <f>+[8]ระบบการควบคุมฯ!B404</f>
        <v xml:space="preserve">รายการก่อสร้างปรับปรุงซ่อมแซมอาคารเรียนอาคารประกอบและสิ่งก่อสร้างอื่นที่ชำรุดทรุดโทรมและที่ประสบอุบัติภัย </v>
      </c>
      <c r="C51" s="778" t="str">
        <f>+[8]ระบบการควบคุมฯ!C404</f>
        <v>ศธ04002/ว2239 ลว.27 พค 68 โอนครั้งที่ 519</v>
      </c>
      <c r="D51" s="739">
        <f>+D52+D54</f>
        <v>0</v>
      </c>
      <c r="E51" s="739">
        <f t="shared" ref="E51:G51" si="24">+E52+E54</f>
        <v>0</v>
      </c>
      <c r="F51" s="739">
        <f t="shared" si="24"/>
        <v>0</v>
      </c>
      <c r="G51" s="739">
        <f t="shared" si="24"/>
        <v>0</v>
      </c>
      <c r="H51" s="779"/>
      <c r="I51" s="780"/>
      <c r="J51" s="781">
        <f>D51-E51-F51-G51</f>
        <v>0</v>
      </c>
      <c r="K51" s="782"/>
    </row>
    <row r="52" spans="1:11" s="6" customFormat="1" ht="21" hidden="1" customHeight="1" x14ac:dyDescent="0.25">
      <c r="A52" s="767" t="str">
        <f>+[8]ระบบการควบคุมฯ!A405</f>
        <v>1)</v>
      </c>
      <c r="B52" s="768" t="str">
        <f>+[8]ระบบการควบคุมฯ!B405</f>
        <v xml:space="preserve">โรงเรียนวัดประยูรธรรมาราม </v>
      </c>
      <c r="C52" s="769" t="str">
        <f>+[8]ระบบการควบคุมฯ!C405</f>
        <v>20004  3300 B800 321ZZZZ</v>
      </c>
      <c r="D52" s="729">
        <f>+[8]ระบบการควบคุมฯ!F405</f>
        <v>0</v>
      </c>
      <c r="E52" s="757">
        <f>+[8]ระบบการควบคุมฯ!G405+[8]ระบบการควบคุมฯ!H405</f>
        <v>0</v>
      </c>
      <c r="F52" s="758"/>
      <c r="G52" s="759">
        <f>+[8]ระบบการควบคุมฯ!K405+[8]ระบบการควบคุมฯ!L405</f>
        <v>0</v>
      </c>
      <c r="H52" s="760"/>
      <c r="I52" s="761"/>
      <c r="J52" s="762">
        <f t="shared" ref="J52:J57" si="25">D52-E52-F52-G52</f>
        <v>0</v>
      </c>
      <c r="K52" s="770"/>
    </row>
    <row r="53" spans="1:11" ht="21" hidden="1" customHeight="1" x14ac:dyDescent="0.25">
      <c r="A53" s="783"/>
      <c r="B53" s="784" t="str">
        <f>+[8]ระบบการควบคุมฯ!B406</f>
        <v>ผูกพัน 10 มิ.ย. 68 ครบ 9 ส.ค. 68</v>
      </c>
      <c r="C53" s="785"/>
      <c r="D53" s="729"/>
      <c r="E53" s="757"/>
      <c r="F53" s="758"/>
      <c r="G53" s="759"/>
      <c r="H53" s="760"/>
      <c r="I53" s="761"/>
      <c r="J53" s="762">
        <f t="shared" si="25"/>
        <v>0</v>
      </c>
      <c r="K53" s="770"/>
    </row>
    <row r="54" spans="1:11" ht="63" hidden="1" customHeight="1" x14ac:dyDescent="0.25">
      <c r="A54" s="783" t="str">
        <f>+[8]ระบบการควบคุมฯ!A407</f>
        <v>2)</v>
      </c>
      <c r="B54" s="786" t="str">
        <f>+[8]ระบบการควบคุมฯ!B407</f>
        <v xml:space="preserve">โรงเรียนชุมชนวัดพิชิตปิตยาราม  </v>
      </c>
      <c r="C54" s="787" t="str">
        <f>+[8]ระบบการควบคุมฯ!C407</f>
        <v>20004  3300 B800 321ZZZZ</v>
      </c>
      <c r="D54" s="729">
        <f>+[8]ระบบการควบคุมฯ!F407</f>
        <v>0</v>
      </c>
      <c r="E54" s="757">
        <f>+[8]ระบบการควบคุมฯ!G407+[8]ระบบการควบคุมฯ!H407</f>
        <v>0</v>
      </c>
      <c r="F54" s="758"/>
      <c r="G54" s="759">
        <f>+[8]ระบบการควบคุมฯ!K407+[8]ระบบการควบคุมฯ!L407</f>
        <v>0</v>
      </c>
      <c r="H54" s="760"/>
      <c r="I54" s="761"/>
      <c r="J54" s="762">
        <f t="shared" si="25"/>
        <v>0</v>
      </c>
      <c r="K54" s="770"/>
    </row>
    <row r="55" spans="1:11" ht="50.4" hidden="1" customHeight="1" x14ac:dyDescent="0.25">
      <c r="A55" s="767"/>
      <c r="B55" s="768" t="str">
        <f>+[8]ระบบการควบคุมฯ!B408</f>
        <v>ผูกพัน 26 มิ.ย. 68 ครบ 4 ส.ค. 68</v>
      </c>
      <c r="C55" s="755"/>
      <c r="D55" s="729"/>
      <c r="E55" s="757"/>
      <c r="F55" s="758"/>
      <c r="G55" s="759"/>
      <c r="H55" s="760"/>
      <c r="I55" s="761"/>
      <c r="J55" s="762">
        <f t="shared" si="25"/>
        <v>0</v>
      </c>
      <c r="K55" s="770"/>
    </row>
    <row r="56" spans="1:11" ht="21" hidden="1" customHeight="1" x14ac:dyDescent="0.25">
      <c r="A56" s="767"/>
      <c r="B56" s="786"/>
      <c r="C56" s="787"/>
      <c r="D56" s="729"/>
      <c r="E56" s="757"/>
      <c r="F56" s="758"/>
      <c r="G56" s="759"/>
      <c r="H56" s="760"/>
      <c r="I56" s="761"/>
      <c r="J56" s="762">
        <f t="shared" si="25"/>
        <v>0</v>
      </c>
      <c r="K56" s="770"/>
    </row>
    <row r="57" spans="1:11" ht="45" hidden="1" customHeight="1" x14ac:dyDescent="0.25">
      <c r="A57" s="767"/>
      <c r="B57" s="786"/>
      <c r="C57" s="787"/>
      <c r="D57" s="729"/>
      <c r="E57" s="757"/>
      <c r="F57" s="758"/>
      <c r="G57" s="759"/>
      <c r="H57" s="760"/>
      <c r="I57" s="761"/>
      <c r="J57" s="762">
        <f t="shared" si="25"/>
        <v>0</v>
      </c>
      <c r="K57" s="770"/>
    </row>
    <row r="58" spans="1:11" ht="63" hidden="1" customHeight="1" x14ac:dyDescent="0.25">
      <c r="A58" s="788" t="str">
        <f>+[8]ระบบการควบคุมฯ!A416</f>
        <v>5.4.3</v>
      </c>
      <c r="B58" s="789" t="str">
        <f>+[8]ระบบการควบคุมฯ!B416</f>
        <v xml:space="preserve">ห้องน้ำห้องส้วมนักเรียนหญิง 4 ที่/49 </v>
      </c>
      <c r="C58" s="751" t="str">
        <f>+[8]ระบบการควบคุมฯ!C416</f>
        <v>ศธ04002/ว50349 ลว.12 ธ.ค 68 โอนครั้งที่ 153</v>
      </c>
      <c r="D58" s="739">
        <f>SUM(D59:D62)</f>
        <v>0</v>
      </c>
      <c r="E58" s="739">
        <f t="shared" ref="E58:J58" si="26">SUM(E59:E62)</f>
        <v>0</v>
      </c>
      <c r="F58" s="739">
        <f t="shared" si="26"/>
        <v>0</v>
      </c>
      <c r="G58" s="739">
        <f t="shared" si="26"/>
        <v>0</v>
      </c>
      <c r="H58" s="739">
        <f t="shared" si="26"/>
        <v>0</v>
      </c>
      <c r="I58" s="739">
        <f t="shared" si="26"/>
        <v>0</v>
      </c>
      <c r="J58" s="739">
        <f t="shared" si="26"/>
        <v>0</v>
      </c>
      <c r="K58" s="752"/>
    </row>
    <row r="59" spans="1:11" ht="46.2" hidden="1" customHeight="1" x14ac:dyDescent="0.25">
      <c r="A59" s="767" t="str">
        <f>+[8]ระบบการควบคุมฯ!A418</f>
        <v>1)</v>
      </c>
      <c r="B59" s="790" t="str">
        <f>+[8]ระบบการควบคุมฯ!B418</f>
        <v>โรงเรียนวัดแสงสรรค์</v>
      </c>
      <c r="C59" s="787" t="str">
        <f>+[8]ระบบการควบคุมฯ!C418</f>
        <v>200043300B8003211259</v>
      </c>
      <c r="D59" s="791">
        <f>+[8]ระบบการควบคุมฯ!D418</f>
        <v>0</v>
      </c>
      <c r="E59" s="729">
        <f>+[8]ระบบการควบคุมฯ!G418+[8]ระบบการควบคุมฯ!H418</f>
        <v>0</v>
      </c>
      <c r="F59" s="729">
        <f>+[8]ระบบการควบคุมฯ!I418+[8]ระบบการควบคุมฯ!J418</f>
        <v>0</v>
      </c>
      <c r="G59" s="792">
        <f>+[8]ระบบการควบคุมฯ!K418+[8]ระบบการควบคุมฯ!L418</f>
        <v>0</v>
      </c>
      <c r="H59" s="773"/>
      <c r="I59" s="774"/>
      <c r="J59" s="775">
        <f>+D59-E59-F59-G59</f>
        <v>0</v>
      </c>
      <c r="K59" s="770"/>
    </row>
    <row r="60" spans="1:11" ht="21" hidden="1" customHeight="1" x14ac:dyDescent="0.25">
      <c r="A60" s="767"/>
      <c r="B60" s="793" t="str">
        <f>+[8]ระบบการควบคุมฯ!B419</f>
        <v>ครบ  20 มีค 68</v>
      </c>
      <c r="C60" s="787"/>
      <c r="D60" s="794"/>
      <c r="E60" s="729"/>
      <c r="F60" s="729"/>
      <c r="G60" s="792"/>
      <c r="H60" s="773"/>
      <c r="I60" s="774"/>
      <c r="J60" s="775"/>
      <c r="K60" s="770"/>
    </row>
    <row r="61" spans="1:11" ht="21" hidden="1" customHeight="1" x14ac:dyDescent="0.25">
      <c r="A61" s="767" t="str">
        <f>+[8]ระบบการควบคุมฯ!A420</f>
        <v>2)</v>
      </c>
      <c r="B61" s="790" t="str">
        <f>+[8]ระบบการควบคุมฯ!B420</f>
        <v>โรงเรียนวัดแสงสรรค์</v>
      </c>
      <c r="C61" s="787" t="str">
        <f>+[8]ระบบการควบคุมฯ!C420</f>
        <v>200043300B8003211260</v>
      </c>
      <c r="D61" s="791">
        <f>+[8]ระบบการควบคุมฯ!D420</f>
        <v>0</v>
      </c>
      <c r="E61" s="729">
        <f>+[8]ระบบการควบคุมฯ!G420+[8]ระบบการควบคุมฯ!H420</f>
        <v>0</v>
      </c>
      <c r="F61" s="729">
        <f>+[8]ระบบการควบคุมฯ!I420+[8]ระบบการควบคุมฯ!J420</f>
        <v>0</v>
      </c>
      <c r="G61" s="792">
        <f>+[8]ระบบการควบคุมฯ!K420+[8]ระบบการควบคุมฯ!L420</f>
        <v>0</v>
      </c>
      <c r="H61" s="773"/>
      <c r="I61" s="774"/>
      <c r="J61" s="775">
        <f>+D61-E61-F61-G61</f>
        <v>0</v>
      </c>
      <c r="K61" s="770"/>
    </row>
    <row r="62" spans="1:11" ht="21" hidden="1" customHeight="1" x14ac:dyDescent="0.25">
      <c r="A62" s="767"/>
      <c r="B62" s="793" t="str">
        <f>+[8]ระบบการควบคุมฯ!B421</f>
        <v>ครบ  18 มิย 68</v>
      </c>
      <c r="C62" s="787"/>
      <c r="D62" s="794"/>
      <c r="E62" s="729"/>
      <c r="F62" s="729"/>
      <c r="G62" s="792"/>
      <c r="H62" s="773"/>
      <c r="I62" s="774"/>
      <c r="J62" s="775"/>
      <c r="K62" s="770"/>
    </row>
    <row r="63" spans="1:11" ht="42" hidden="1" customHeight="1" x14ac:dyDescent="0.25">
      <c r="A63" s="767"/>
      <c r="B63" s="786"/>
      <c r="C63" s="787"/>
      <c r="D63" s="794"/>
      <c r="E63" s="729"/>
      <c r="F63" s="729"/>
      <c r="G63" s="792"/>
      <c r="H63" s="773"/>
      <c r="I63" s="774"/>
      <c r="J63" s="775"/>
      <c r="K63" s="770"/>
    </row>
    <row r="64" spans="1:11" ht="21" hidden="1" customHeight="1" x14ac:dyDescent="0.25">
      <c r="A64" s="767"/>
      <c r="B64" s="786"/>
      <c r="C64" s="787"/>
      <c r="D64" s="794"/>
      <c r="E64" s="729"/>
      <c r="F64" s="729"/>
      <c r="G64" s="792"/>
      <c r="H64" s="773"/>
      <c r="I64" s="774"/>
      <c r="J64" s="775"/>
      <c r="K64" s="770"/>
    </row>
    <row r="65" spans="1:11" ht="21" hidden="1" customHeight="1" x14ac:dyDescent="0.25">
      <c r="A65" s="767"/>
      <c r="B65" s="786"/>
      <c r="C65" s="787"/>
      <c r="D65" s="794"/>
      <c r="E65" s="729"/>
      <c r="F65" s="729"/>
      <c r="G65" s="792"/>
      <c r="H65" s="773"/>
      <c r="I65" s="774"/>
      <c r="J65" s="775"/>
      <c r="K65" s="770"/>
    </row>
    <row r="66" spans="1:11" ht="21" hidden="1" customHeight="1" x14ac:dyDescent="0.25">
      <c r="A66" s="753"/>
      <c r="B66" s="786"/>
      <c r="C66" s="787"/>
      <c r="D66" s="794"/>
      <c r="E66" s="729"/>
      <c r="F66" s="729"/>
      <c r="G66" s="792"/>
      <c r="H66" s="773"/>
      <c r="I66" s="774"/>
      <c r="J66" s="775"/>
      <c r="K66" s="770"/>
    </row>
    <row r="67" spans="1:11" ht="21" hidden="1" customHeight="1" x14ac:dyDescent="0.45">
      <c r="A67" s="795">
        <v>1.3</v>
      </c>
      <c r="B67" s="743" t="str">
        <f>+[8]ระบบการควบคุมฯ!B429</f>
        <v xml:space="preserve">กิจกรรมการยกระดับคุณภาพการศึกษา (โรงเรียนคุณภาพของชุมชนโรงเรียนมัธยมดีสี่มุมเมือง)     </v>
      </c>
      <c r="C67" s="685" t="str">
        <f>+[8]ระบบการควบคุมฯ!C429</f>
        <v>20004 69 00079 00000</v>
      </c>
      <c r="D67" s="686">
        <f>+D68+D72</f>
        <v>0</v>
      </c>
      <c r="E67" s="686">
        <f t="shared" ref="E67:J67" si="27">+E68+E72</f>
        <v>0</v>
      </c>
      <c r="F67" s="686">
        <f t="shared" si="27"/>
        <v>0</v>
      </c>
      <c r="G67" s="686">
        <f t="shared" si="27"/>
        <v>0</v>
      </c>
      <c r="H67" s="686">
        <f t="shared" si="27"/>
        <v>0</v>
      </c>
      <c r="I67" s="686">
        <f t="shared" si="27"/>
        <v>0</v>
      </c>
      <c r="J67" s="686">
        <f t="shared" si="27"/>
        <v>0</v>
      </c>
      <c r="K67" s="796"/>
    </row>
    <row r="68" spans="1:11" ht="63" hidden="1" customHeight="1" x14ac:dyDescent="0.6">
      <c r="A68" s="702"/>
      <c r="B68" s="797"/>
      <c r="C68" s="516"/>
      <c r="D68" s="704">
        <f>+D69+D74</f>
        <v>0</v>
      </c>
      <c r="E68" s="704">
        <f t="shared" ref="E68:J68" si="28">+E69+E74</f>
        <v>0</v>
      </c>
      <c r="F68" s="704">
        <f t="shared" si="28"/>
        <v>0</v>
      </c>
      <c r="G68" s="704">
        <f t="shared" si="28"/>
        <v>0</v>
      </c>
      <c r="H68" s="704">
        <f t="shared" si="28"/>
        <v>0</v>
      </c>
      <c r="I68" s="704">
        <f t="shared" si="28"/>
        <v>0</v>
      </c>
      <c r="J68" s="704">
        <f t="shared" si="28"/>
        <v>0</v>
      </c>
      <c r="K68" s="798"/>
    </row>
    <row r="69" spans="1:11" ht="21" hidden="1" customHeight="1" x14ac:dyDescent="0.25">
      <c r="A69" s="799" t="s">
        <v>126</v>
      </c>
      <c r="B69" s="800" t="str">
        <f>+[8]ระบบการควบคุมฯ!B437</f>
        <v>เงินชดเชยค่างานก่อสร้างตามสัญญาแบบปรับราคาได้ (ค่า K)</v>
      </c>
      <c r="C69" s="751" t="str">
        <f>+[8]ระบบการควบคุมฯ!C437</f>
        <v>ศธ04002/ว4285 ลว.13 กย 67 โอนครั้งที่ 401</v>
      </c>
      <c r="D69" s="514">
        <f>+D70</f>
        <v>0</v>
      </c>
      <c r="E69" s="514">
        <f t="shared" ref="E69:J69" si="29">+E70</f>
        <v>0</v>
      </c>
      <c r="F69" s="514">
        <f t="shared" si="29"/>
        <v>0</v>
      </c>
      <c r="G69" s="514">
        <f t="shared" si="29"/>
        <v>0</v>
      </c>
      <c r="H69" s="514">
        <f t="shared" si="29"/>
        <v>0</v>
      </c>
      <c r="I69" s="514">
        <f t="shared" si="29"/>
        <v>0</v>
      </c>
      <c r="J69" s="514">
        <f t="shared" si="29"/>
        <v>0</v>
      </c>
      <c r="K69" s="752"/>
    </row>
    <row r="70" spans="1:11" ht="21" hidden="1" customHeight="1" x14ac:dyDescent="0.25">
      <c r="A70" s="753" t="str">
        <f>+[8]ระบบการควบคุมฯ!A438</f>
        <v>1)</v>
      </c>
      <c r="B70" s="801" t="str">
        <f>+[8]ระบบการควบคุมฯ!B438</f>
        <v>โรงเรียนธัญญสิทธิศิลป์</v>
      </c>
      <c r="C70" s="802" t="str">
        <f>+[8]ระบบการควบคุมฯ!C438</f>
        <v>20004 3100B600 321YYY</v>
      </c>
      <c r="D70" s="764">
        <f>+[8]ระบบการควบคุมฯ!D438</f>
        <v>0</v>
      </c>
      <c r="E70" s="764">
        <f>+[8]ระบบการควบคุมฯ!E438</f>
        <v>0</v>
      </c>
      <c r="F70" s="764">
        <f>+[8]ระบบการควบคุมฯ!F438</f>
        <v>0</v>
      </c>
      <c r="G70" s="764">
        <f>+[8]ระบบการควบคุมฯ!G438</f>
        <v>0</v>
      </c>
      <c r="H70" s="764">
        <f>+[8]ระบบการควบคุมฯ!H438</f>
        <v>0</v>
      </c>
      <c r="I70" s="764">
        <f>+[8]ระบบการควบคุมฯ!I438</f>
        <v>0</v>
      </c>
      <c r="J70" s="764">
        <f>+[8]ระบบการควบคุมฯ!J438</f>
        <v>0</v>
      </c>
      <c r="K70" s="763"/>
    </row>
    <row r="71" spans="1:11" ht="21" hidden="1" customHeight="1" x14ac:dyDescent="0.25">
      <c r="A71" s="753"/>
      <c r="B71" s="803" t="str">
        <f>+[8]ยุธศาสตร์เรียนดีปร3100116003211!E381</f>
        <v>ทำสัญญญา  9 มค 66 ครบ 25 มีค 66</v>
      </c>
      <c r="C71" s="802"/>
      <c r="D71" s="764"/>
      <c r="E71" s="764"/>
      <c r="F71" s="764"/>
      <c r="G71" s="764"/>
      <c r="H71" s="764"/>
      <c r="I71" s="764"/>
      <c r="J71" s="764"/>
      <c r="K71" s="766"/>
    </row>
    <row r="72" spans="1:11" ht="21" hidden="1" customHeight="1" x14ac:dyDescent="0.6">
      <c r="A72" s="666"/>
      <c r="B72" s="745" t="str">
        <f>+[8]ระบบการควบคุมฯ!B430</f>
        <v>งบลงทุน  ค่าครุภัณฑ์ 6911310</v>
      </c>
      <c r="C72" s="746">
        <f>+C68</f>
        <v>0</v>
      </c>
      <c r="D72" s="747">
        <f>+D74</f>
        <v>0</v>
      </c>
      <c r="E72" s="747">
        <f t="shared" ref="E72:J72" si="30">+E74</f>
        <v>0</v>
      </c>
      <c r="F72" s="747">
        <f t="shared" si="30"/>
        <v>0</v>
      </c>
      <c r="G72" s="747">
        <f t="shared" si="30"/>
        <v>0</v>
      </c>
      <c r="H72" s="747">
        <f t="shared" si="30"/>
        <v>0</v>
      </c>
      <c r="I72" s="747">
        <f t="shared" si="30"/>
        <v>0</v>
      </c>
      <c r="J72" s="747">
        <f t="shared" si="30"/>
        <v>0</v>
      </c>
      <c r="K72" s="748"/>
    </row>
    <row r="73" spans="1:11" ht="21" hidden="1" customHeight="1" x14ac:dyDescent="0.6">
      <c r="A73" s="804"/>
      <c r="B73" s="805" t="str">
        <f>+[8]ระบบการควบคุมฯ!B431</f>
        <v>ครุภัณฑ์การศึกษา 120611</v>
      </c>
      <c r="C73" s="806"/>
      <c r="D73" s="807">
        <f>+D74</f>
        <v>0</v>
      </c>
      <c r="E73" s="807">
        <f t="shared" ref="E73:J74" si="31">+E74</f>
        <v>0</v>
      </c>
      <c r="F73" s="807">
        <f t="shared" si="31"/>
        <v>0</v>
      </c>
      <c r="G73" s="807">
        <f t="shared" si="31"/>
        <v>0</v>
      </c>
      <c r="H73" s="807">
        <f t="shared" si="31"/>
        <v>0</v>
      </c>
      <c r="I73" s="807">
        <f t="shared" si="31"/>
        <v>0</v>
      </c>
      <c r="J73" s="807">
        <f t="shared" si="31"/>
        <v>0</v>
      </c>
      <c r="K73" s="808"/>
    </row>
    <row r="74" spans="1:11" ht="21" hidden="1" customHeight="1" x14ac:dyDescent="0.25">
      <c r="A74" s="799" t="s">
        <v>127</v>
      </c>
      <c r="B74" s="800" t="str">
        <f>+[8]ระบบการควบคุมฯ!B432</f>
        <v xml:space="preserve">โต๊ะเก้าอี้นักเรียนระดับประถมศึกษา ชุดละ 1,500 บาท </v>
      </c>
      <c r="C74" s="751" t="str">
        <f>+[8]ระบบการควบคุมฯ!C432</f>
        <v>ศธ04002/ว1802 ลว.8 พค 67 โอนครั้งที่ 7</v>
      </c>
      <c r="D74" s="514">
        <f>+D75</f>
        <v>0</v>
      </c>
      <c r="E74" s="514">
        <f t="shared" si="31"/>
        <v>0</v>
      </c>
      <c r="F74" s="514">
        <f t="shared" si="31"/>
        <v>0</v>
      </c>
      <c r="G74" s="514">
        <f t="shared" si="31"/>
        <v>0</v>
      </c>
      <c r="H74" s="514">
        <f t="shared" si="31"/>
        <v>0</v>
      </c>
      <c r="I74" s="514">
        <f t="shared" si="31"/>
        <v>0</v>
      </c>
      <c r="J74" s="514">
        <f t="shared" si="31"/>
        <v>0</v>
      </c>
      <c r="K74" s="752"/>
    </row>
    <row r="75" spans="1:11" ht="21" hidden="1" customHeight="1" x14ac:dyDescent="0.45">
      <c r="A75" s="753" t="str">
        <f>+[8]ระบบการควบคุมฯ!A463</f>
        <v>1)</v>
      </c>
      <c r="B75" s="809" t="str">
        <f>+[8]ระบบการควบคุมฯ!B433</f>
        <v xml:space="preserve">โรงเรียนชุมชนบึงบา </v>
      </c>
      <c r="C75" s="521" t="str">
        <f>+[8]ระบบการควบคุมฯ!C433</f>
        <v>200043100B6003113826</v>
      </c>
      <c r="D75" s="729"/>
      <c r="E75" s="757"/>
      <c r="F75" s="758"/>
      <c r="G75" s="759"/>
      <c r="H75" s="760"/>
      <c r="I75" s="761"/>
      <c r="J75" s="762">
        <f t="shared" ref="J75" si="32">D75-E75-F75-G75</f>
        <v>0</v>
      </c>
      <c r="K75" s="810"/>
    </row>
    <row r="76" spans="1:11" ht="21" hidden="1" customHeight="1" x14ac:dyDescent="0.6">
      <c r="A76" s="767"/>
      <c r="B76" s="809" t="str">
        <f>+[8]ระบบการควบคุมฯ!B434</f>
        <v>ผูกพันครบ 19 มิย 67</v>
      </c>
      <c r="C76" s="521">
        <f>+[8]ระบบการควบคุมฯ!C434</f>
        <v>4100392644</v>
      </c>
      <c r="D76" s="811"/>
      <c r="E76" s="812"/>
      <c r="F76" s="812"/>
      <c r="G76" s="813"/>
      <c r="H76" s="814"/>
      <c r="I76" s="815"/>
      <c r="J76" s="816"/>
      <c r="K76" s="817"/>
    </row>
    <row r="77" spans="1:11" ht="63" hidden="1" customHeight="1" x14ac:dyDescent="0.6">
      <c r="A77" s="702"/>
      <c r="B77" s="797" t="str">
        <f>+[8]ระบบการควบคุมฯ!B436</f>
        <v>งบลงทุน  ค่าที่ดินสิ่งก่อสร้าง 6711320</v>
      </c>
      <c r="C77" s="516"/>
      <c r="D77" s="704">
        <f>+D78</f>
        <v>0</v>
      </c>
      <c r="E77" s="704">
        <f t="shared" ref="E77:J77" si="33">+E78</f>
        <v>0</v>
      </c>
      <c r="F77" s="704">
        <f t="shared" si="33"/>
        <v>0</v>
      </c>
      <c r="G77" s="704">
        <f t="shared" si="33"/>
        <v>0</v>
      </c>
      <c r="H77" s="704">
        <f t="shared" si="33"/>
        <v>0</v>
      </c>
      <c r="I77" s="704">
        <f t="shared" si="33"/>
        <v>0</v>
      </c>
      <c r="J77" s="704">
        <f t="shared" si="33"/>
        <v>0</v>
      </c>
      <c r="K77" s="798"/>
    </row>
    <row r="78" spans="1:11" ht="21" hidden="1" customHeight="1" x14ac:dyDescent="0.25">
      <c r="A78" s="799" t="str">
        <f>+[8]ระบบการควบคุมฯ!A437</f>
        <v>5.3.2</v>
      </c>
      <c r="B78" s="800" t="str">
        <f>+[8]ระบบการควบคุมฯ!B437</f>
        <v>เงินชดเชยค่างานก่อสร้างตามสัญญาแบบปรับราคาได้ (ค่า K)</v>
      </c>
      <c r="C78" s="751" t="str">
        <f>+[8]ระบบการควบคุมฯ!C437</f>
        <v>ศธ04002/ว4285 ลว.13 กย 67 โอนครั้งที่ 401</v>
      </c>
      <c r="D78" s="514">
        <f>SUM(D79:D81)</f>
        <v>0</v>
      </c>
      <c r="E78" s="514">
        <f t="shared" ref="E78:J78" si="34">SUM(E79:E81)</f>
        <v>0</v>
      </c>
      <c r="F78" s="514">
        <f t="shared" si="34"/>
        <v>0</v>
      </c>
      <c r="G78" s="514">
        <f t="shared" si="34"/>
        <v>0</v>
      </c>
      <c r="H78" s="514">
        <f t="shared" si="34"/>
        <v>0</v>
      </c>
      <c r="I78" s="514">
        <f t="shared" si="34"/>
        <v>0</v>
      </c>
      <c r="J78" s="514">
        <f t="shared" si="34"/>
        <v>0</v>
      </c>
      <c r="K78" s="752"/>
    </row>
    <row r="79" spans="1:11" ht="21" hidden="1" customHeight="1" x14ac:dyDescent="0.6">
      <c r="A79" s="818" t="str">
        <f>+[8]ระบบการควบคุมฯ!A438</f>
        <v>1)</v>
      </c>
      <c r="B79" s="801" t="str">
        <f>+[8]ระบบการควบคุมฯ!B438</f>
        <v>โรงเรียนธัญญสิทธิศิลป์</v>
      </c>
      <c r="C79" s="802" t="str">
        <f>+[8]ระบบการควบคุมฯ!C438</f>
        <v>20004 3100B600 321YYY</v>
      </c>
      <c r="D79" s="729"/>
      <c r="E79" s="757"/>
      <c r="F79" s="758"/>
      <c r="G79" s="759"/>
      <c r="H79" s="760"/>
      <c r="I79" s="761"/>
      <c r="J79" s="762">
        <f t="shared" ref="J79:J81" si="35">D79-E79-F79-G79</f>
        <v>0</v>
      </c>
      <c r="K79" s="819"/>
    </row>
    <row r="80" spans="1:11" ht="21" hidden="1" customHeight="1" x14ac:dyDescent="0.6">
      <c r="A80" s="818" t="str">
        <f>+[8]ระบบการควบคุมฯ!A439</f>
        <v>2)</v>
      </c>
      <c r="B80" s="801" t="str">
        <f>+[8]ระบบการควบคุมฯ!B439</f>
        <v>โรงเรียนชุมชนเลิศพินิจพิทยาคม</v>
      </c>
      <c r="C80" s="802" t="str">
        <f>+[8]ระบบการควบคุมฯ!C439</f>
        <v>20004 3100B600 321YYY</v>
      </c>
      <c r="D80" s="729"/>
      <c r="E80" s="757"/>
      <c r="F80" s="758"/>
      <c r="G80" s="759"/>
      <c r="H80" s="814"/>
      <c r="I80" s="815"/>
      <c r="J80" s="762">
        <f t="shared" si="35"/>
        <v>0</v>
      </c>
      <c r="K80" s="820"/>
    </row>
    <row r="81" spans="1:11" ht="21" hidden="1" customHeight="1" x14ac:dyDescent="0.6">
      <c r="A81" s="818" t="str">
        <f>+[8]ระบบการควบคุมฯ!A440</f>
        <v>3)</v>
      </c>
      <c r="B81" s="801" t="str">
        <f>+[8]ระบบการควบคุมฯ!B440</f>
        <v>โรงเรียนชุมชนประชานิกรณ์อำนวยเวทย์</v>
      </c>
      <c r="C81" s="802" t="str">
        <f>+[8]ระบบการควบคุมฯ!C440</f>
        <v>20004 3100B600 321YYY</v>
      </c>
      <c r="D81" s="729"/>
      <c r="E81" s="757"/>
      <c r="F81" s="758"/>
      <c r="G81" s="759"/>
      <c r="H81" s="814"/>
      <c r="I81" s="815"/>
      <c r="J81" s="762">
        <f t="shared" si="35"/>
        <v>0</v>
      </c>
      <c r="K81" s="821"/>
    </row>
    <row r="82" spans="1:11" ht="42" hidden="1" customHeight="1" x14ac:dyDescent="0.6">
      <c r="A82" s="767"/>
      <c r="B82" s="822"/>
      <c r="C82" s="771"/>
      <c r="D82" s="811"/>
      <c r="E82" s="812"/>
      <c r="F82" s="812"/>
      <c r="G82" s="813"/>
      <c r="H82" s="814"/>
      <c r="I82" s="815"/>
      <c r="J82" s="816">
        <f>D82-E82-F82-G82</f>
        <v>0</v>
      </c>
      <c r="K82" s="823"/>
    </row>
    <row r="83" spans="1:11" ht="21" customHeight="1" x14ac:dyDescent="0.6">
      <c r="A83" s="824" t="str">
        <f>+[8]ระบบการควบคุมฯ!A628</f>
        <v>ง</v>
      </c>
      <c r="B83" s="825" t="str">
        <f>+[8]ระบบการควบคุมฯ!B628</f>
        <v>แผนงานพื้นฐานด้านการพัฒนาและเสริมสร้างศักยภาพทรัพยากรมนุษย์</v>
      </c>
      <c r="C83" s="511"/>
      <c r="D83" s="12">
        <f>+D84+D100</f>
        <v>20585050</v>
      </c>
      <c r="E83" s="12">
        <f t="shared" ref="E83:J83" si="36">+E84+E100</f>
        <v>0</v>
      </c>
      <c r="F83" s="12">
        <f t="shared" si="36"/>
        <v>0</v>
      </c>
      <c r="G83" s="12">
        <f t="shared" si="36"/>
        <v>19942975.41</v>
      </c>
      <c r="H83" s="12" t="e">
        <f t="shared" ca="1" si="36"/>
        <v>#REF!</v>
      </c>
      <c r="I83" s="12" t="e">
        <f t="shared" ca="1" si="36"/>
        <v>#REF!</v>
      </c>
      <c r="J83" s="12">
        <f t="shared" si="36"/>
        <v>642074.58999999985</v>
      </c>
      <c r="K83" s="194">
        <f t="shared" ref="E83:K86" si="37">+K84</f>
        <v>0</v>
      </c>
    </row>
    <row r="84" spans="1:11" ht="42" hidden="1" customHeight="1" x14ac:dyDescent="0.25">
      <c r="A84" s="195">
        <f>+[8]ระบบการควบคุมฯ!A631</f>
        <v>1</v>
      </c>
      <c r="B84" s="196" t="str">
        <f>+[8]ระบบการควบคุมฯ!B631</f>
        <v xml:space="preserve">ผลผลิตผู้จบการศึกษาก่อนประถมศึกษา </v>
      </c>
      <c r="C84" s="512" t="str">
        <f>+[8]ระบบการควบคุมฯ!C631</f>
        <v>20004 3720 1000 2000000</v>
      </c>
      <c r="D84" s="18">
        <f>+D85</f>
        <v>0</v>
      </c>
      <c r="E84" s="18">
        <f t="shared" si="37"/>
        <v>0</v>
      </c>
      <c r="F84" s="18">
        <f t="shared" si="37"/>
        <v>0</v>
      </c>
      <c r="G84" s="18">
        <f t="shared" si="37"/>
        <v>0</v>
      </c>
      <c r="H84" s="18">
        <f t="shared" si="37"/>
        <v>0</v>
      </c>
      <c r="I84" s="18">
        <f t="shared" si="37"/>
        <v>0</v>
      </c>
      <c r="J84" s="18">
        <f t="shared" si="37"/>
        <v>0</v>
      </c>
      <c r="K84" s="197">
        <f t="shared" si="37"/>
        <v>0</v>
      </c>
    </row>
    <row r="85" spans="1:11" ht="21" hidden="1" customHeight="1" x14ac:dyDescent="0.25">
      <c r="A85" s="198">
        <v>1.1000000000000001</v>
      </c>
      <c r="B85" s="199" t="str">
        <f>+[8]ระบบการควบคุมฯ!B636</f>
        <v xml:space="preserve">กิจกรรมการจัดการศึกษาก่อนประถมศึกษา  </v>
      </c>
      <c r="C85" s="513" t="str">
        <f>+[8]ระบบการควบคุมฯ!C636</f>
        <v>20004 68 05162 00000</v>
      </c>
      <c r="D85" s="17">
        <f>+D86</f>
        <v>0</v>
      </c>
      <c r="E85" s="17">
        <f t="shared" si="37"/>
        <v>0</v>
      </c>
      <c r="F85" s="17">
        <f t="shared" si="37"/>
        <v>0</v>
      </c>
      <c r="G85" s="17">
        <f t="shared" si="37"/>
        <v>0</v>
      </c>
      <c r="H85" s="17">
        <f t="shared" si="37"/>
        <v>0</v>
      </c>
      <c r="I85" s="17">
        <f t="shared" si="37"/>
        <v>0</v>
      </c>
      <c r="J85" s="17">
        <f t="shared" si="37"/>
        <v>0</v>
      </c>
      <c r="K85" s="200">
        <f t="shared" si="37"/>
        <v>0</v>
      </c>
    </row>
    <row r="86" spans="1:11" ht="21" hidden="1" customHeight="1" x14ac:dyDescent="0.6">
      <c r="A86" s="826"/>
      <c r="B86" s="827" t="str">
        <f>+[8]ระบบการควบคุมฯ!B634</f>
        <v>ค่าครุภัณฑ์ 6911310</v>
      </c>
      <c r="C86" s="516"/>
      <c r="D86" s="704">
        <f>+D87</f>
        <v>0</v>
      </c>
      <c r="E86" s="704">
        <f t="shared" si="37"/>
        <v>0</v>
      </c>
      <c r="F86" s="704">
        <f t="shared" si="37"/>
        <v>0</v>
      </c>
      <c r="G86" s="704">
        <f t="shared" si="37"/>
        <v>0</v>
      </c>
      <c r="H86" s="704">
        <f t="shared" si="37"/>
        <v>0</v>
      </c>
      <c r="I86" s="704">
        <f t="shared" si="37"/>
        <v>0</v>
      </c>
      <c r="J86" s="704">
        <f t="shared" si="37"/>
        <v>0</v>
      </c>
      <c r="K86" s="828"/>
    </row>
    <row r="87" spans="1:11" ht="21" hidden="1" customHeight="1" x14ac:dyDescent="0.6">
      <c r="A87" s="826"/>
      <c r="B87" s="827" t="str">
        <f>+[8]ระบบการควบคุมฯ!B693</f>
        <v>ครุภัณฑ์การศึกษา 120611</v>
      </c>
      <c r="C87" s="516"/>
      <c r="D87" s="704">
        <f>+D88+D95</f>
        <v>0</v>
      </c>
      <c r="E87" s="704">
        <f t="shared" ref="E87:J87" si="38">+E88+E95</f>
        <v>0</v>
      </c>
      <c r="F87" s="704">
        <f t="shared" si="38"/>
        <v>0</v>
      </c>
      <c r="G87" s="704">
        <f t="shared" si="38"/>
        <v>0</v>
      </c>
      <c r="H87" s="704">
        <f t="shared" si="38"/>
        <v>0</v>
      </c>
      <c r="I87" s="704">
        <f t="shared" si="38"/>
        <v>0</v>
      </c>
      <c r="J87" s="704">
        <f t="shared" si="38"/>
        <v>0</v>
      </c>
      <c r="K87" s="828"/>
    </row>
    <row r="88" spans="1:11" ht="21" hidden="1" customHeight="1" x14ac:dyDescent="0.25">
      <c r="A88" s="829" t="s">
        <v>35</v>
      </c>
      <c r="B88" s="830" t="str">
        <f>+[8]ระบบการควบคุมฯ!B694</f>
        <v>เครื่องเล่นสนามระดับก่อนประถมศึกษาแบบ 2</v>
      </c>
      <c r="C88" s="831" t="str">
        <f>+[8]ระบบการควบคุมฯ!C694</f>
        <v>ศธ04002/ว1802 ลว.8 พค 67 โอนครั้งที่ 7</v>
      </c>
      <c r="D88" s="832">
        <f>SUM(D89:D94)</f>
        <v>0</v>
      </c>
      <c r="E88" s="832">
        <f t="shared" ref="E88:J88" si="39">SUM(E89:E94)</f>
        <v>0</v>
      </c>
      <c r="F88" s="832">
        <f t="shared" si="39"/>
        <v>0</v>
      </c>
      <c r="G88" s="832">
        <f t="shared" si="39"/>
        <v>0</v>
      </c>
      <c r="H88" s="832">
        <f t="shared" si="39"/>
        <v>0</v>
      </c>
      <c r="I88" s="832">
        <f t="shared" si="39"/>
        <v>0</v>
      </c>
      <c r="J88" s="832">
        <f t="shared" si="39"/>
        <v>0</v>
      </c>
      <c r="K88" s="833"/>
    </row>
    <row r="89" spans="1:11" ht="21" hidden="1" customHeight="1" x14ac:dyDescent="0.6">
      <c r="A89" s="834" t="str">
        <f>+[8]ระบบการควบคุมฯ!A695</f>
        <v>1)</v>
      </c>
      <c r="B89" s="835" t="str">
        <f>+[8]ระบบการควบคุมฯ!B695</f>
        <v>โรงเรียนทองพูลอุทิศ</v>
      </c>
      <c r="C89" s="836" t="str">
        <f>+[8]ระบบการควบคุมฯ!C695</f>
        <v>20004350001003110490</v>
      </c>
      <c r="D89" s="729"/>
      <c r="E89" s="757"/>
      <c r="F89" s="758"/>
      <c r="G89" s="759"/>
      <c r="H89" s="760"/>
      <c r="I89" s="761"/>
      <c r="J89" s="762">
        <f t="shared" ref="J89:J99" si="40">D89-E89-F89-G89</f>
        <v>0</v>
      </c>
      <c r="K89" s="810"/>
    </row>
    <row r="90" spans="1:11" ht="21" hidden="1" customHeight="1" x14ac:dyDescent="0.6">
      <c r="A90" s="834"/>
      <c r="B90" s="835" t="str">
        <f>+[8]ระบบการควบคุมฯ!B696</f>
        <v>ผูกพัน ครบ 16 กค 67</v>
      </c>
      <c r="C90" s="836">
        <f>+[8]ระบบการควบคุมฯ!C696</f>
        <v>4100385427</v>
      </c>
      <c r="D90" s="729"/>
      <c r="E90" s="757"/>
      <c r="F90" s="758"/>
      <c r="G90" s="759"/>
      <c r="H90" s="760"/>
      <c r="I90" s="761"/>
      <c r="J90" s="762">
        <f t="shared" si="40"/>
        <v>0</v>
      </c>
      <c r="K90" s="810"/>
    </row>
    <row r="91" spans="1:11" ht="21" hidden="1" customHeight="1" x14ac:dyDescent="0.6">
      <c r="A91" s="834" t="str">
        <f>+[8]ระบบการควบคุมฯ!A697</f>
        <v>2)</v>
      </c>
      <c r="B91" s="835" t="str">
        <f>+[8]ระบบการควบคุมฯ!B697</f>
        <v>โรงเรียนวัดชัยมังคลาราม</v>
      </c>
      <c r="C91" s="836" t="str">
        <f>+[8]ระบบการควบคุมฯ!C697</f>
        <v>20004350001003110491</v>
      </c>
      <c r="D91" s="729"/>
      <c r="E91" s="757"/>
      <c r="F91" s="758"/>
      <c r="G91" s="759"/>
      <c r="H91" s="760"/>
      <c r="I91" s="761"/>
      <c r="J91" s="762">
        <f t="shared" si="40"/>
        <v>0</v>
      </c>
      <c r="K91" s="817"/>
    </row>
    <row r="92" spans="1:11" ht="21" hidden="1" customHeight="1" x14ac:dyDescent="0.6">
      <c r="A92" s="834"/>
      <c r="B92" s="835" t="str">
        <f>+[8]ระบบการควบคุมฯ!B698</f>
        <v>ผูกพัน ครบ 16 กค 67</v>
      </c>
      <c r="C92" s="836">
        <f>+[8]ระบบการควบคุมฯ!C698</f>
        <v>4100398102</v>
      </c>
      <c r="D92" s="729"/>
      <c r="E92" s="757"/>
      <c r="F92" s="758"/>
      <c r="G92" s="759"/>
      <c r="H92" s="760"/>
      <c r="I92" s="761"/>
      <c r="J92" s="762">
        <f t="shared" si="40"/>
        <v>0</v>
      </c>
      <c r="K92" s="817"/>
    </row>
    <row r="93" spans="1:11" ht="21" hidden="1" customHeight="1" x14ac:dyDescent="0.6">
      <c r="A93" s="834" t="str">
        <f>+[8]ระบบการควบคุมฯ!A699</f>
        <v>3)</v>
      </c>
      <c r="B93" s="835" t="str">
        <f>+[8]ระบบการควบคุมฯ!B699</f>
        <v>โรงเรียนวัดดอนใหญ่</v>
      </c>
      <c r="C93" s="836" t="str">
        <f>+[8]ระบบการควบคุมฯ!C699</f>
        <v>20004350001003110492</v>
      </c>
      <c r="D93" s="729"/>
      <c r="E93" s="757"/>
      <c r="F93" s="758"/>
      <c r="G93" s="759"/>
      <c r="H93" s="760"/>
      <c r="I93" s="761"/>
      <c r="J93" s="762">
        <f t="shared" si="40"/>
        <v>0</v>
      </c>
      <c r="K93" s="817"/>
    </row>
    <row r="94" spans="1:11" ht="21" hidden="1" customHeight="1" x14ac:dyDescent="0.6">
      <c r="A94" s="834"/>
      <c r="B94" s="835" t="str">
        <f>+[8]ระบบการควบคุมฯ!B700</f>
        <v>ผูกพัน ครบ 19 กค 67</v>
      </c>
      <c r="C94" s="836">
        <f>+[8]ระบบการควบคุมฯ!C700</f>
        <v>410034351</v>
      </c>
      <c r="D94" s="729"/>
      <c r="E94" s="757"/>
      <c r="F94" s="758"/>
      <c r="G94" s="759"/>
      <c r="H94" s="760"/>
      <c r="I94" s="761"/>
      <c r="J94" s="762">
        <f t="shared" si="40"/>
        <v>0</v>
      </c>
      <c r="K94" s="817"/>
    </row>
    <row r="95" spans="1:11" ht="21" hidden="1" customHeight="1" x14ac:dyDescent="0.25">
      <c r="A95" s="829" t="str">
        <f>+[8]ระบบการควบคุมฯ!A707</f>
        <v>1.1.2</v>
      </c>
      <c r="B95" s="830" t="str">
        <f>+[8]ระบบการควบคุมฯ!B707</f>
        <v xml:space="preserve">เครื่องเล่นสนามระดับก่อนประถมศึกษา แบบ 1 </v>
      </c>
      <c r="C95" s="831" t="str">
        <f>+[8]ระบบการควบคุมฯ!C707</f>
        <v>ศธ04002/ว1802 ลว.8 พค 67 โอนครั้งที่ 7</v>
      </c>
      <c r="D95" s="832">
        <f>SUM(D96:D97)</f>
        <v>0</v>
      </c>
      <c r="E95" s="832">
        <f t="shared" ref="E95:J95" si="41">SUM(E96:E97)</f>
        <v>0</v>
      </c>
      <c r="F95" s="832">
        <f t="shared" si="41"/>
        <v>0</v>
      </c>
      <c r="G95" s="832">
        <f t="shared" si="41"/>
        <v>0</v>
      </c>
      <c r="H95" s="832">
        <f t="shared" si="41"/>
        <v>0</v>
      </c>
      <c r="I95" s="832">
        <f t="shared" si="41"/>
        <v>0</v>
      </c>
      <c r="J95" s="832">
        <f t="shared" si="41"/>
        <v>0</v>
      </c>
      <c r="K95" s="833"/>
    </row>
    <row r="96" spans="1:11" ht="42" hidden="1" customHeight="1" x14ac:dyDescent="0.6">
      <c r="A96" s="834" t="str">
        <f>+[8]ระบบการควบคุมฯ!A708</f>
        <v>1)</v>
      </c>
      <c r="B96" s="837" t="str">
        <f>+[8]ระบบการควบคุมฯ!B708</f>
        <v>โรงเรียนวัดแสงมณี</v>
      </c>
      <c r="C96" s="836" t="str">
        <f>+[8]ระบบการควบคุมฯ!C708</f>
        <v>20004350001003110493</v>
      </c>
      <c r="D96" s="729"/>
      <c r="E96" s="757"/>
      <c r="F96" s="758"/>
      <c r="G96" s="759"/>
      <c r="H96" s="760"/>
      <c r="I96" s="761"/>
      <c r="J96" s="762">
        <f t="shared" ref="J96:J97" si="42">D96-E96-F96-G96</f>
        <v>0</v>
      </c>
      <c r="K96" s="810"/>
    </row>
    <row r="97" spans="1:11" ht="21" hidden="1" customHeight="1" x14ac:dyDescent="0.6">
      <c r="A97" s="834"/>
      <c r="B97" s="837" t="str">
        <f>+[8]ระบบการควบคุมฯ!B709</f>
        <v>ผูกพัน ครบ 9 กค 67</v>
      </c>
      <c r="C97" s="836">
        <f>+[8]ระบบการควบคุมฯ!C709</f>
        <v>4100394811</v>
      </c>
      <c r="D97" s="729"/>
      <c r="E97" s="757"/>
      <c r="F97" s="758"/>
      <c r="G97" s="759"/>
      <c r="H97" s="760"/>
      <c r="I97" s="761"/>
      <c r="J97" s="762">
        <f t="shared" si="42"/>
        <v>0</v>
      </c>
      <c r="K97" s="810"/>
    </row>
    <row r="98" spans="1:11" ht="21" hidden="1" customHeight="1" x14ac:dyDescent="0.6">
      <c r="A98" s="834">
        <f>+[8]ระบบการควบคุมฯ!A701</f>
        <v>0</v>
      </c>
      <c r="B98" s="835">
        <f>+[8]ระบบการควบคุมฯ!B701</f>
        <v>0</v>
      </c>
      <c r="C98" s="836">
        <f>+[8]ระบบการควบคุมฯ!C701</f>
        <v>0</v>
      </c>
      <c r="D98" s="729" t="e">
        <f>+[8]ระบบการควบคุมฯ!#REF!</f>
        <v>#REF!</v>
      </c>
      <c r="E98" s="757" t="e">
        <f>+[8]ระบบการควบคุมฯ!#REF!+[8]ระบบการควบคุมฯ!#REF!</f>
        <v>#REF!</v>
      </c>
      <c r="F98" s="758">
        <f>+[8]ระบบการควบคุมฯ!J473</f>
        <v>0</v>
      </c>
      <c r="G98" s="759" t="e">
        <f>+[8]ระบบการควบคุมฯ!#REF!+[8]ระบบการควบคุมฯ!#REF!</f>
        <v>#REF!</v>
      </c>
      <c r="H98" s="760"/>
      <c r="I98" s="761"/>
      <c r="J98" s="762" t="e">
        <f t="shared" si="40"/>
        <v>#REF!</v>
      </c>
      <c r="K98" s="817"/>
    </row>
    <row r="99" spans="1:11" ht="21" hidden="1" customHeight="1" x14ac:dyDescent="0.6">
      <c r="A99" s="834"/>
      <c r="B99" s="835">
        <f>+[8]ระบบการควบคุมฯ!B702</f>
        <v>0</v>
      </c>
      <c r="C99" s="836">
        <f>+[8]ระบบการควบคุมฯ!C702</f>
        <v>0</v>
      </c>
      <c r="D99" s="729" t="e">
        <f>+[8]ระบบการควบคุมฯ!#REF!</f>
        <v>#REF!</v>
      </c>
      <c r="E99" s="757" t="e">
        <f>+[8]ระบบการควบคุมฯ!#REF!+[8]ระบบการควบคุมฯ!#REF!</f>
        <v>#REF!</v>
      </c>
      <c r="F99" s="758">
        <f>+[8]ระบบการควบคุมฯ!J474</f>
        <v>0</v>
      </c>
      <c r="G99" s="759" t="e">
        <f>+[8]ระบบการควบคุมฯ!#REF!+[8]ระบบการควบคุมฯ!#REF!</f>
        <v>#REF!</v>
      </c>
      <c r="H99" s="760"/>
      <c r="I99" s="761"/>
      <c r="J99" s="762" t="e">
        <f t="shared" si="40"/>
        <v>#REF!</v>
      </c>
      <c r="K99" s="817"/>
    </row>
    <row r="100" spans="1:11" ht="21" customHeight="1" x14ac:dyDescent="0.25">
      <c r="A100" s="838">
        <f>+[8]ระบบการควบคุมฯ!A722</f>
        <v>0</v>
      </c>
      <c r="B100" s="839" t="str">
        <f>+[8]ระบบการควบคุมฯ!B722</f>
        <v>ผลผลิตผู้จบการศึกษาขั้นพื้นฐาน</v>
      </c>
      <c r="C100" s="751" t="str">
        <f>+[8]ระบบการควบคุมฯ!C722</f>
        <v>20004 3720 1000 2000000</v>
      </c>
      <c r="D100" s="514">
        <f>SUM(D101:D102)</f>
        <v>20585050</v>
      </c>
      <c r="E100" s="514">
        <f t="shared" ref="E100:J100" si="43">SUM(E101:E102)</f>
        <v>0</v>
      </c>
      <c r="F100" s="514">
        <f t="shared" si="43"/>
        <v>0</v>
      </c>
      <c r="G100" s="514">
        <f t="shared" si="43"/>
        <v>19942975.41</v>
      </c>
      <c r="H100" s="514" t="e">
        <f t="shared" ca="1" si="43"/>
        <v>#REF!</v>
      </c>
      <c r="I100" s="514" t="e">
        <f t="shared" ca="1" si="43"/>
        <v>#REF!</v>
      </c>
      <c r="J100" s="514">
        <f t="shared" si="43"/>
        <v>642074.58999999985</v>
      </c>
      <c r="K100" s="515"/>
    </row>
    <row r="101" spans="1:11" ht="42" customHeight="1" x14ac:dyDescent="0.6">
      <c r="A101" s="204"/>
      <c r="B101" s="205" t="str">
        <f>+[8]ระบบการควบคุมฯ!B726</f>
        <v>งบลงทุน ครุภัณฑ์ 6911310</v>
      </c>
      <c r="C101" s="516"/>
      <c r="D101" s="14">
        <f>+D104+D145+D156+D291+D325</f>
        <v>1500350</v>
      </c>
      <c r="E101" s="14">
        <f t="shared" ref="E101:J101" si="44">+E104+E145+E156+E291+E325</f>
        <v>0</v>
      </c>
      <c r="F101" s="14">
        <f t="shared" si="44"/>
        <v>0</v>
      </c>
      <c r="G101" s="14">
        <f t="shared" si="44"/>
        <v>1033250</v>
      </c>
      <c r="H101" s="14">
        <f t="shared" ca="1" si="44"/>
        <v>1041000</v>
      </c>
      <c r="I101" s="14">
        <f t="shared" ca="1" si="44"/>
        <v>1041000</v>
      </c>
      <c r="J101" s="14">
        <f t="shared" si="44"/>
        <v>467100</v>
      </c>
      <c r="K101" s="206"/>
    </row>
    <row r="102" spans="1:11" ht="42" customHeight="1" x14ac:dyDescent="0.25">
      <c r="A102" s="840"/>
      <c r="B102" s="718" t="str">
        <f>+[8]ระบบการควบคุมฯ!B727</f>
        <v>งบลงทุน สิ่งก่อสร้าง 6911320</v>
      </c>
      <c r="C102" s="841"/>
      <c r="D102" s="15">
        <f>+D187+D292+D326</f>
        <v>19084700</v>
      </c>
      <c r="E102" s="15">
        <f t="shared" ref="E102:J102" si="45">+E187+E292+E326</f>
        <v>0</v>
      </c>
      <c r="F102" s="15">
        <f t="shared" si="45"/>
        <v>0</v>
      </c>
      <c r="G102" s="15">
        <f t="shared" si="45"/>
        <v>18909725.41</v>
      </c>
      <c r="H102" s="15">
        <f t="shared" si="45"/>
        <v>0</v>
      </c>
      <c r="I102" s="15">
        <f t="shared" si="45"/>
        <v>0</v>
      </c>
      <c r="J102" s="15">
        <f t="shared" si="45"/>
        <v>174974.58999999985</v>
      </c>
      <c r="K102" s="207"/>
    </row>
    <row r="103" spans="1:11" ht="42" customHeight="1" x14ac:dyDescent="0.25">
      <c r="A103" s="742">
        <f>+[8]ระบบการควบคุมฯ!A873</f>
        <v>1.5</v>
      </c>
      <c r="B103" s="743" t="str">
        <f>+[8]ระบบการควบคุมฯ!B873</f>
        <v>กิจกรรมการจัดการศึกษาประถมศึกษาสำหรับโรงเรียนปกติ</v>
      </c>
      <c r="C103" s="513" t="s">
        <v>128</v>
      </c>
      <c r="D103" s="17">
        <f>+D104</f>
        <v>470700</v>
      </c>
      <c r="E103" s="17">
        <f t="shared" ref="E103:K103" si="46">+E104</f>
        <v>0</v>
      </c>
      <c r="F103" s="17">
        <f t="shared" si="46"/>
        <v>0</v>
      </c>
      <c r="G103" s="17">
        <f t="shared" si="46"/>
        <v>3600</v>
      </c>
      <c r="H103" s="17">
        <f t="shared" si="46"/>
        <v>0</v>
      </c>
      <c r="I103" s="17">
        <f t="shared" si="46"/>
        <v>0</v>
      </c>
      <c r="J103" s="17">
        <f t="shared" si="46"/>
        <v>467100</v>
      </c>
      <c r="K103" s="17">
        <f t="shared" si="46"/>
        <v>0</v>
      </c>
    </row>
    <row r="104" spans="1:11" ht="21" customHeight="1" x14ac:dyDescent="0.6">
      <c r="A104" s="204"/>
      <c r="B104" s="209" t="str">
        <f>+[8]ระบบการควบคุมฯ!B964</f>
        <v>งบลงทุน  ค่าครุภัณฑ์  6911310</v>
      </c>
      <c r="C104" s="516"/>
      <c r="D104" s="14">
        <f>+D105+D115+D124</f>
        <v>470700</v>
      </c>
      <c r="E104" s="14">
        <f t="shared" ref="E104:J104" si="47">+E105+E115+E124</f>
        <v>0</v>
      </c>
      <c r="F104" s="14">
        <f t="shared" si="47"/>
        <v>0</v>
      </c>
      <c r="G104" s="14">
        <f t="shared" si="47"/>
        <v>3600</v>
      </c>
      <c r="H104" s="14">
        <f t="shared" si="47"/>
        <v>0</v>
      </c>
      <c r="I104" s="14">
        <f t="shared" si="47"/>
        <v>0</v>
      </c>
      <c r="J104" s="14">
        <f t="shared" si="47"/>
        <v>467100</v>
      </c>
      <c r="K104" s="210"/>
    </row>
    <row r="105" spans="1:11" ht="21" customHeight="1" x14ac:dyDescent="0.6">
      <c r="A105" s="1132">
        <f>+[8]ระบบการควบคุมฯ!A965</f>
        <v>0</v>
      </c>
      <c r="B105" s="707" t="str">
        <f>+[8]ระบบการควบคุมฯ!B965</f>
        <v>ครุภัณฑ์สำนักงาน 120601</v>
      </c>
      <c r="C105" s="708"/>
      <c r="D105" s="709">
        <f>+D106+D109+D112</f>
        <v>418500</v>
      </c>
      <c r="E105" s="709">
        <f t="shared" ref="E105:J105" si="48">+E106+E109+E112</f>
        <v>0</v>
      </c>
      <c r="F105" s="709">
        <f t="shared" si="48"/>
        <v>0</v>
      </c>
      <c r="G105" s="709">
        <f t="shared" si="48"/>
        <v>0</v>
      </c>
      <c r="H105" s="709">
        <f t="shared" si="48"/>
        <v>0</v>
      </c>
      <c r="I105" s="709">
        <f t="shared" si="48"/>
        <v>0</v>
      </c>
      <c r="J105" s="709">
        <f t="shared" si="48"/>
        <v>418500</v>
      </c>
      <c r="K105" s="872">
        <f t="shared" ref="E105:K106" si="49">+K106</f>
        <v>0</v>
      </c>
    </row>
    <row r="106" spans="1:11" ht="42" hidden="1" customHeight="1" x14ac:dyDescent="0.25">
      <c r="A106" s="846" t="str">
        <f>+[8]ระบบการควบคุมฯ!A966</f>
        <v>1.5.2.1</v>
      </c>
      <c r="B106" s="858" t="str">
        <f>+[8]ระบบการควบคุมฯ!B966</f>
        <v>เครื่องปรับอากาศแบบตั้งพื้นหรือแบบแขวน (ระบบ Inverter) ขนาด     24,000 บีทียู @ละ 40,900 บาท</v>
      </c>
      <c r="C106" s="1133" t="str">
        <f>+[8]ระบบการควบคุมฯ!C966</f>
        <v>ง.241 ลว. 7 ส.ค. 69</v>
      </c>
      <c r="D106" s="848">
        <f>+D107</f>
        <v>245400</v>
      </c>
      <c r="E106" s="848">
        <f t="shared" si="49"/>
        <v>0</v>
      </c>
      <c r="F106" s="848">
        <f t="shared" si="49"/>
        <v>0</v>
      </c>
      <c r="G106" s="848">
        <f t="shared" si="49"/>
        <v>0</v>
      </c>
      <c r="H106" s="848">
        <f t="shared" si="49"/>
        <v>0</v>
      </c>
      <c r="I106" s="848">
        <f t="shared" si="49"/>
        <v>0</v>
      </c>
      <c r="J106" s="848">
        <f t="shared" si="49"/>
        <v>245400</v>
      </c>
      <c r="K106" s="852"/>
    </row>
    <row r="107" spans="1:11" ht="21" hidden="1" customHeight="1" x14ac:dyDescent="0.25">
      <c r="A107" s="853" t="str">
        <f>+[8]ระบบการควบคุมฯ!A967</f>
        <v>1)</v>
      </c>
      <c r="B107" s="809" t="str">
        <f>+[8]ระบบการควบคุมฯ!B967</f>
        <v>สพป.ปทุมธานี เขต 2 (6 เครื่อง)</v>
      </c>
      <c r="C107" s="889" t="str">
        <f>+[8]ระบบการควบคุมฯ!C967</f>
        <v xml:space="preserve">20004 3700 1000 311ส024 </v>
      </c>
      <c r="D107" s="729">
        <f>+[8]ระบบการควบคุมฯ!F967</f>
        <v>245400</v>
      </c>
      <c r="E107" s="757">
        <f>+[8]ระบบการควบคุมฯ!G967+[8]ระบบการควบคุมฯ!H967</f>
        <v>0</v>
      </c>
      <c r="F107" s="758">
        <f>+[8]ระบบการควบคุมฯ!I967+[8]ระบบการควบคุมฯ!J967</f>
        <v>0</v>
      </c>
      <c r="G107" s="759">
        <f>+[8]ระบบการควบคุมฯ!K967+[8]ระบบการควบคุมฯ!L967</f>
        <v>0</v>
      </c>
      <c r="H107" s="760"/>
      <c r="I107" s="761"/>
      <c r="J107" s="762">
        <f t="shared" ref="J107" si="50">D107-E107-F107-G107</f>
        <v>245400</v>
      </c>
      <c r="K107" s="855"/>
    </row>
    <row r="108" spans="1:11" ht="21" hidden="1" customHeight="1" x14ac:dyDescent="0.25">
      <c r="A108" s="853"/>
      <c r="B108" s="892">
        <f>+[8]ระบบการควบคุมฯ!B987</f>
        <v>0</v>
      </c>
      <c r="C108" s="1134">
        <f>+[8]ระบบการควบคุมฯ!C987</f>
        <v>0</v>
      </c>
      <c r="D108" s="758"/>
      <c r="E108" s="758"/>
      <c r="F108" s="758"/>
      <c r="G108" s="765"/>
      <c r="H108" s="760"/>
      <c r="I108" s="761"/>
      <c r="J108" s="758"/>
      <c r="K108" s="855"/>
    </row>
    <row r="109" spans="1:11" ht="40.799999999999997" hidden="1" customHeight="1" x14ac:dyDescent="0.25">
      <c r="A109" s="846" t="str">
        <f>+[8]ระบบการควบคุมฯ!A969</f>
        <v>1.5.2.2</v>
      </c>
      <c r="B109" s="858" t="str">
        <f>+[8]ระบบการควบคุมฯ!B969</f>
        <v>เครื่องปรับอากาศแบบติดผนัง (ระบบ Inverter) ขนาด 24,000 บีทียู @ ละ 37,900 บาท</v>
      </c>
      <c r="C109" s="1133" t="str">
        <f>+[8]ระบบการควบคุมฯ!C969</f>
        <v>ง.241 ลว.7 ส.ค. 69</v>
      </c>
      <c r="D109" s="848">
        <f>+D110</f>
        <v>113700</v>
      </c>
      <c r="E109" s="848">
        <f t="shared" ref="E109:J109" si="51">+E110</f>
        <v>0</v>
      </c>
      <c r="F109" s="848">
        <f t="shared" si="51"/>
        <v>0</v>
      </c>
      <c r="G109" s="848">
        <f t="shared" si="51"/>
        <v>0</v>
      </c>
      <c r="H109" s="848">
        <f t="shared" si="51"/>
        <v>0</v>
      </c>
      <c r="I109" s="848">
        <f t="shared" si="51"/>
        <v>0</v>
      </c>
      <c r="J109" s="848">
        <f t="shared" si="51"/>
        <v>113700</v>
      </c>
      <c r="K109" s="852"/>
    </row>
    <row r="110" spans="1:11" ht="21" hidden="1" customHeight="1" x14ac:dyDescent="0.25">
      <c r="A110" s="853" t="str">
        <f>+[8]ระบบการควบคุมฯ!A970</f>
        <v>1)</v>
      </c>
      <c r="B110" s="809" t="str">
        <f>+[8]ระบบการควบคุมฯ!B970</f>
        <v>สพป.ปทุมธานี เขต 2 (3 เครื่อง)</v>
      </c>
      <c r="C110" s="889" t="str">
        <f>+[8]ระบบการควบคุมฯ!C970</f>
        <v xml:space="preserve">20004 3700 1000 311ส040 </v>
      </c>
      <c r="D110" s="729">
        <f>+[8]ระบบการควบคุมฯ!F970</f>
        <v>113700</v>
      </c>
      <c r="E110" s="757">
        <f>+[8]ระบบการควบคุมฯ!G970+[8]ระบบการควบคุมฯ!H970</f>
        <v>0</v>
      </c>
      <c r="F110" s="758">
        <f>+[8]ระบบการควบคุมฯ!I970+[8]ระบบการควบคุมฯ!J970</f>
        <v>0</v>
      </c>
      <c r="G110" s="759">
        <f>+[8]ระบบการควบคุมฯ!K970+[8]ระบบการควบคุมฯ!L970</f>
        <v>0</v>
      </c>
      <c r="H110" s="760"/>
      <c r="I110" s="761"/>
      <c r="J110" s="762">
        <f t="shared" ref="J110" si="52">D110-E110-F110-G110</f>
        <v>113700</v>
      </c>
      <c r="K110" s="855"/>
    </row>
    <row r="111" spans="1:11" ht="63" hidden="1" customHeight="1" x14ac:dyDescent="0.25">
      <c r="A111" s="853"/>
      <c r="B111" s="892"/>
      <c r="C111" s="1134"/>
      <c r="D111" s="758"/>
      <c r="E111" s="758"/>
      <c r="F111" s="758"/>
      <c r="G111" s="765"/>
      <c r="H111" s="760"/>
      <c r="I111" s="761"/>
      <c r="J111" s="758"/>
      <c r="K111" s="855"/>
    </row>
    <row r="112" spans="1:11" ht="42" hidden="1" customHeight="1" x14ac:dyDescent="0.25">
      <c r="A112" s="846" t="str">
        <f>+[8]ระบบการควบคุมฯ!A972</f>
        <v>1.5.2.3</v>
      </c>
      <c r="B112" s="858" t="str">
        <f>+[8]ระบบการควบคุมฯ!B972</f>
        <v xml:space="preserve">เก้าอี้สำนักงาน ระดับปฏิบัติการ/ชำนาญการ พนักพิงต่ำ </v>
      </c>
      <c r="C112" s="1133" t="str">
        <f>+[8]ระบบการควบคุมฯ!C972</f>
        <v>ง.241 ลว. 7 ส.ค. 69</v>
      </c>
      <c r="D112" s="848">
        <f>+D113</f>
        <v>59400</v>
      </c>
      <c r="E112" s="848">
        <f t="shared" ref="E112:J112" si="53">+E113</f>
        <v>0</v>
      </c>
      <c r="F112" s="848">
        <f t="shared" si="53"/>
        <v>0</v>
      </c>
      <c r="G112" s="848">
        <f t="shared" si="53"/>
        <v>0</v>
      </c>
      <c r="H112" s="848">
        <f t="shared" si="53"/>
        <v>0</v>
      </c>
      <c r="I112" s="848">
        <f t="shared" si="53"/>
        <v>0</v>
      </c>
      <c r="J112" s="848">
        <f t="shared" si="53"/>
        <v>59400</v>
      </c>
      <c r="K112" s="852"/>
    </row>
    <row r="113" spans="1:11" ht="42" hidden="1" customHeight="1" x14ac:dyDescent="0.25">
      <c r="A113" s="853" t="str">
        <f>+[8]ระบบการควบคุมฯ!A973</f>
        <v>1)</v>
      </c>
      <c r="B113" s="809" t="str">
        <f>+[8]ระบบการควบคุมฯ!B973</f>
        <v>สพป.ปทุมธานี เขต 2 (18 ตัว)</v>
      </c>
      <c r="C113" s="889" t="str">
        <f>+[8]ระบบการควบคุมฯ!C973</f>
        <v>20004 3700 1000 311ส005</v>
      </c>
      <c r="D113" s="729">
        <f>+[8]ระบบการควบคุมฯ!F973</f>
        <v>59400</v>
      </c>
      <c r="E113" s="757">
        <f>+[8]ระบบการควบคุมฯ!G973+[8]ระบบการควบคุมฯ!H973</f>
        <v>0</v>
      </c>
      <c r="F113" s="758">
        <f>+[8]ระบบการควบคุมฯ!I973+[8]ระบบการควบคุมฯ!J973</f>
        <v>0</v>
      </c>
      <c r="G113" s="759">
        <f>+[8]ระบบการควบคุมฯ!K973+[8]ระบบการควบคุมฯ!L973</f>
        <v>0</v>
      </c>
      <c r="H113" s="760"/>
      <c r="I113" s="761"/>
      <c r="J113" s="762">
        <f t="shared" ref="J113" si="54">D113-E113-F113-G113</f>
        <v>59400</v>
      </c>
      <c r="K113" s="855"/>
    </row>
    <row r="114" spans="1:11" ht="42" customHeight="1" x14ac:dyDescent="0.25">
      <c r="A114" s="853"/>
      <c r="B114" s="892"/>
      <c r="C114" s="1134"/>
      <c r="D114" s="758"/>
      <c r="E114" s="758"/>
      <c r="F114" s="758"/>
      <c r="G114" s="765"/>
      <c r="H114" s="760"/>
      <c r="I114" s="761"/>
      <c r="J114" s="758"/>
      <c r="K114" s="855"/>
    </row>
    <row r="115" spans="1:11" ht="42" customHeight="1" x14ac:dyDescent="0.6">
      <c r="A115" s="1132">
        <f>+[8]ระบบการควบคุมฯ!A988</f>
        <v>0</v>
      </c>
      <c r="B115" s="707" t="str">
        <f>+[8]ระบบการควบคุมฯ!B1056</f>
        <v>ครุภัณฑ์โฆษณาและเผยแพร่ 120604</v>
      </c>
      <c r="C115" s="708"/>
      <c r="D115" s="709">
        <f>+D116</f>
        <v>48600</v>
      </c>
      <c r="E115" s="709">
        <f t="shared" ref="E115:K115" si="55">+E116</f>
        <v>0</v>
      </c>
      <c r="F115" s="709">
        <f t="shared" si="55"/>
        <v>0</v>
      </c>
      <c r="G115" s="709">
        <f t="shared" si="55"/>
        <v>0</v>
      </c>
      <c r="H115" s="709">
        <f t="shared" si="55"/>
        <v>0</v>
      </c>
      <c r="I115" s="709">
        <f t="shared" si="55"/>
        <v>0</v>
      </c>
      <c r="J115" s="709">
        <f t="shared" si="55"/>
        <v>48600</v>
      </c>
      <c r="K115" s="872">
        <f t="shared" si="55"/>
        <v>0</v>
      </c>
    </row>
    <row r="116" spans="1:11" ht="42" customHeight="1" x14ac:dyDescent="0.25">
      <c r="A116" s="846" t="str">
        <f>+[8]ระบบการควบคุมฯ!A1001</f>
        <v>1.5.2.4</v>
      </c>
      <c r="B116" s="858" t="str">
        <f>+[8]ระบบการควบคุมฯ!B1001</f>
        <v>เครื่องมัลติมิเดียโปรเจคเตอร์ระดับXGAขนาด 5,000ANSI Lumens</v>
      </c>
      <c r="C116" s="1133" t="str">
        <f>+[8]ระบบการควบคุมฯ!C972</f>
        <v>ง.241 ลว. 7 ส.ค. 69</v>
      </c>
      <c r="D116" s="848">
        <f>SUM(D117:D122)</f>
        <v>48600</v>
      </c>
      <c r="E116" s="848">
        <f t="shared" ref="E116:G116" si="56">SUM(E117:E122)</f>
        <v>0</v>
      </c>
      <c r="F116" s="848">
        <f t="shared" si="56"/>
        <v>0</v>
      </c>
      <c r="G116" s="848">
        <f t="shared" si="56"/>
        <v>0</v>
      </c>
      <c r="H116" s="849"/>
      <c r="I116" s="850"/>
      <c r="J116" s="851">
        <f t="shared" ref="J116:J117" si="57">D116-E116-F116-G116</f>
        <v>48600</v>
      </c>
      <c r="K116" s="852"/>
    </row>
    <row r="117" spans="1:11" ht="42" hidden="1" customHeight="1" x14ac:dyDescent="0.25">
      <c r="A117" s="853" t="str">
        <f>+[8]ระบบการควบคุมฯ!A990</f>
        <v>1)</v>
      </c>
      <c r="B117" s="809" t="str">
        <f>+[8]ระบบการควบคุมฯ!B973</f>
        <v>สพป.ปทุมธานี เขต 2 (18 ตัว)</v>
      </c>
      <c r="C117" s="889" t="str">
        <f>+[8]ระบบการควบคุมฯ!C973</f>
        <v>20004 3700 1000 311ส005</v>
      </c>
      <c r="D117" s="729">
        <f>+[8]ระบบการควบคุมฯ!F1003</f>
        <v>48600</v>
      </c>
      <c r="E117" s="757">
        <f>+[8]ระบบการควบคุมฯ!G1003+[8]ระบบการควบคุมฯ!H1003</f>
        <v>0</v>
      </c>
      <c r="F117" s="758">
        <f>+[8]ระบบการควบคุมฯ!I1003+[8]ระบบการควบคุมฯ!J1003</f>
        <v>0</v>
      </c>
      <c r="G117" s="759">
        <f>+[8]ระบบการควบคุมฯ!K1003+[8]ระบบการควบคุมฯ!L1003</f>
        <v>0</v>
      </c>
      <c r="H117" s="760"/>
      <c r="I117" s="761"/>
      <c r="J117" s="762">
        <f t="shared" si="57"/>
        <v>48600</v>
      </c>
      <c r="K117" s="855"/>
    </row>
    <row r="118" spans="1:11" ht="42" hidden="1" customHeight="1" x14ac:dyDescent="0.25">
      <c r="A118" s="853">
        <f>+[8]ระบบการควบคุมฯ!A991</f>
        <v>0</v>
      </c>
      <c r="B118" s="892">
        <f>+[8]ระบบการควบคุมฯ!B991</f>
        <v>0</v>
      </c>
      <c r="C118" s="1134">
        <f>+[8]ระบบการควบคุมฯ!C991</f>
        <v>0</v>
      </c>
      <c r="D118" s="758"/>
      <c r="E118" s="758"/>
      <c r="F118" s="758"/>
      <c r="G118" s="765"/>
      <c r="H118" s="760"/>
      <c r="I118" s="761"/>
      <c r="J118" s="758"/>
      <c r="K118" s="855"/>
    </row>
    <row r="119" spans="1:11" ht="42" hidden="1" customHeight="1" x14ac:dyDescent="0.25">
      <c r="A119" s="853" t="str">
        <f>+[8]ระบบการควบคุมฯ!A993</f>
        <v>2)</v>
      </c>
      <c r="B119" s="809" t="str">
        <f>+[8]ระบบการควบคุมฯ!B993</f>
        <v>โรงเรียนวัดนิเทศน์</v>
      </c>
      <c r="C119" s="889" t="str">
        <f>+[8]ระบบการควบคุมฯ!C993</f>
        <v>20004350002003112043</v>
      </c>
      <c r="D119" s="729"/>
      <c r="E119" s="757"/>
      <c r="F119" s="758"/>
      <c r="G119" s="759"/>
      <c r="H119" s="760"/>
      <c r="I119" s="761"/>
      <c r="J119" s="762">
        <f t="shared" ref="J119" si="58">D119-E119-F119-G119</f>
        <v>0</v>
      </c>
      <c r="K119" s="855"/>
    </row>
    <row r="120" spans="1:11" ht="42" hidden="1" customHeight="1" x14ac:dyDescent="0.25">
      <c r="A120" s="853">
        <f>+[8]ระบบการควบคุมฯ!A994</f>
        <v>0</v>
      </c>
      <c r="B120" s="854" t="str">
        <f>+[8]ระบบการควบคุมฯ!B994</f>
        <v>ผูกพัน ครบ 27 พค 67</v>
      </c>
      <c r="C120" s="521">
        <f>+[8]ระบบการควบคุมฯ!C994</f>
        <v>4100397975</v>
      </c>
      <c r="D120" s="758"/>
      <c r="E120" s="758"/>
      <c r="F120" s="758"/>
      <c r="G120" s="765"/>
      <c r="H120" s="760"/>
      <c r="I120" s="761"/>
      <c r="J120" s="758"/>
      <c r="K120" s="855"/>
    </row>
    <row r="121" spans="1:11" ht="42" hidden="1" customHeight="1" x14ac:dyDescent="0.25">
      <c r="A121" s="853" t="str">
        <f>+[8]ระบบการควบคุมฯ!A995</f>
        <v>3)</v>
      </c>
      <c r="B121" s="854" t="str">
        <f>+[8]ระบบการควบคุมฯ!B995</f>
        <v>โรงเรียนวัดสอนดีศรีเจริญ</v>
      </c>
      <c r="C121" s="521" t="str">
        <f>+[8]ระบบการควบคุมฯ!C995</f>
        <v>20004350002003112047</v>
      </c>
      <c r="D121" s="729"/>
      <c r="E121" s="757"/>
      <c r="F121" s="758"/>
      <c r="G121" s="759"/>
      <c r="H121" s="760"/>
      <c r="I121" s="761"/>
      <c r="J121" s="762">
        <f t="shared" ref="J121" si="59">D121-E121-F121-G121</f>
        <v>0</v>
      </c>
      <c r="K121" s="855"/>
    </row>
    <row r="122" spans="1:11" ht="42" hidden="1" customHeight="1" x14ac:dyDescent="0.25">
      <c r="A122" s="853">
        <f>+[8]ระบบการควบคุมฯ!A996</f>
        <v>0</v>
      </c>
      <c r="B122" s="854" t="str">
        <f>+[8]ระบบการควบคุมฯ!B996</f>
        <v>ผูกพัน ครบ 27 พค 67</v>
      </c>
      <c r="C122" s="521">
        <f>+[8]ระบบการควบคุมฯ!C996</f>
        <v>4100396028</v>
      </c>
      <c r="D122" s="758"/>
      <c r="E122" s="758"/>
      <c r="F122" s="758"/>
      <c r="G122" s="765"/>
      <c r="H122" s="760"/>
      <c r="I122" s="761"/>
      <c r="J122" s="758"/>
      <c r="K122" s="855"/>
    </row>
    <row r="123" spans="1:11" ht="42" hidden="1" customHeight="1" x14ac:dyDescent="0.25">
      <c r="A123" s="856"/>
      <c r="B123" s="761"/>
      <c r="C123" s="857"/>
      <c r="D123" s="758"/>
      <c r="E123" s="758"/>
      <c r="F123" s="758"/>
      <c r="G123" s="765"/>
      <c r="H123" s="760"/>
      <c r="I123" s="761"/>
      <c r="J123" s="758"/>
      <c r="K123" s="855"/>
    </row>
    <row r="124" spans="1:11" ht="42" hidden="1" customHeight="1" x14ac:dyDescent="0.6">
      <c r="A124" s="1132">
        <f>+[8]ระบบการควบคุมฯ!A1014</f>
        <v>0</v>
      </c>
      <c r="B124" s="707" t="str">
        <f>+[8]ระบบการควบคุมฯ!B1014</f>
        <v>ครุภัณฑ์สำนักงาน 120601</v>
      </c>
      <c r="C124" s="708"/>
      <c r="D124" s="709">
        <f>+D125+D128</f>
        <v>3600</v>
      </c>
      <c r="E124" s="709">
        <f t="shared" ref="E124:K124" si="60">+E125+E128</f>
        <v>0</v>
      </c>
      <c r="F124" s="709">
        <f t="shared" si="60"/>
        <v>0</v>
      </c>
      <c r="G124" s="709">
        <f t="shared" si="60"/>
        <v>3600</v>
      </c>
      <c r="H124" s="709">
        <f t="shared" si="60"/>
        <v>0</v>
      </c>
      <c r="I124" s="709">
        <f t="shared" si="60"/>
        <v>0</v>
      </c>
      <c r="J124" s="709">
        <f t="shared" si="60"/>
        <v>0</v>
      </c>
      <c r="K124" s="872">
        <f t="shared" si="60"/>
        <v>0</v>
      </c>
    </row>
    <row r="125" spans="1:11" ht="42" hidden="1" customHeight="1" x14ac:dyDescent="0.25">
      <c r="A125" s="846" t="str">
        <f>+[8]ระบบการควบคุมฯ!A1015</f>
        <v>1.5.2.1</v>
      </c>
      <c r="B125" s="858" t="str">
        <f>+[8]ระบบการควบคุมฯ!B1015</f>
        <v>พัดลม แบบโคจรติดเพดาน ขนาดไม่น้อยกว่า 16 นิ้ว (400 มิลลิเมตร) เครื่องละ 1,200 บาท</v>
      </c>
      <c r="C125" s="512" t="str">
        <f>+[8]ระบบการควบคุมฯ!C1015</f>
        <v xml:space="preserve">ศธ04002/ว47350 ลว. 27 ตค 68 โอนครั้งที่ 14 </v>
      </c>
      <c r="D125" s="848">
        <f>SUM(D126:D127)</f>
        <v>3600</v>
      </c>
      <c r="E125" s="848">
        <f t="shared" ref="E125:J125" si="61">SUM(E126:E127)</f>
        <v>0</v>
      </c>
      <c r="F125" s="848">
        <f t="shared" si="61"/>
        <v>0</v>
      </c>
      <c r="G125" s="848">
        <f t="shared" si="61"/>
        <v>3600</v>
      </c>
      <c r="H125" s="848">
        <f t="shared" si="61"/>
        <v>0</v>
      </c>
      <c r="I125" s="848">
        <f t="shared" si="61"/>
        <v>0</v>
      </c>
      <c r="J125" s="848">
        <f t="shared" si="61"/>
        <v>0</v>
      </c>
      <c r="K125" s="859"/>
    </row>
    <row r="126" spans="1:11" ht="21" hidden="1" customHeight="1" x14ac:dyDescent="0.25">
      <c r="A126" s="853" t="str">
        <f>+[8]ระบบการควบคุมฯ!A1016</f>
        <v>1)</v>
      </c>
      <c r="B126" s="775" t="str">
        <f>+[8]ระบบการควบคุมฯ!B1016</f>
        <v xml:space="preserve">โรงเรียนวัดแจ้งลําหิน (พูนราษฎร์อุปถัมภ์) </v>
      </c>
      <c r="C126" s="519" t="str">
        <f>+[8]ระบบการควบคุมฯ!C1016</f>
        <v>20004370010003111473</v>
      </c>
      <c r="D126" s="729">
        <f>+[8]ระบบการควบคุมฯ!F1016</f>
        <v>3600</v>
      </c>
      <c r="E126" s="757">
        <f>+[8]ระบบการควบคุมฯ!G1016+[8]ระบบการควบคุมฯ!H1016</f>
        <v>0</v>
      </c>
      <c r="F126" s="758">
        <f>+[8]ระบบการควบคุมฯ!I1016+[8]ระบบการควบคุมฯ!J1016</f>
        <v>0</v>
      </c>
      <c r="G126" s="759">
        <f>+[8]ระบบการควบคุมฯ!K1016+[8]ระบบการควบคุมฯ!L1016</f>
        <v>3600</v>
      </c>
      <c r="H126" s="760"/>
      <c r="I126" s="761"/>
      <c r="J126" s="762">
        <f t="shared" ref="J126" si="62">D126-E126-F126-G126</f>
        <v>0</v>
      </c>
      <c r="K126" s="730"/>
    </row>
    <row r="127" spans="1:11" ht="21" hidden="1" customHeight="1" x14ac:dyDescent="0.25">
      <c r="A127" s="853">
        <f>+[8]ระบบการควบคุมฯ!A1017</f>
        <v>0</v>
      </c>
      <c r="B127" s="775">
        <f>+[8]ระบบการควบคุมฯ!B1017</f>
        <v>0</v>
      </c>
      <c r="C127" s="519">
        <f>+[8]ระบบการควบคุมฯ!C1017</f>
        <v>0</v>
      </c>
      <c r="D127" s="758"/>
      <c r="E127" s="758"/>
      <c r="F127" s="758"/>
      <c r="G127" s="765"/>
      <c r="H127" s="760"/>
      <c r="I127" s="761"/>
      <c r="J127" s="758"/>
      <c r="K127" s="730"/>
    </row>
    <row r="128" spans="1:11" ht="21" hidden="1" customHeight="1" x14ac:dyDescent="0.25">
      <c r="A128" s="846" t="str">
        <f>+[8]ระบบการควบคุมฯ!A1020</f>
        <v>1.5.2.2</v>
      </c>
      <c r="B128" s="858" t="str">
        <f>+[8]ระบบการควบคุมฯ!B1020</f>
        <v xml:space="preserve">เครื่องตัดแต่งพุ่มไม้ ขนาด 29.5 นิ้ว </v>
      </c>
      <c r="C128" s="512" t="str">
        <f>+[8]ระบบการควบคุมฯ!C1020</f>
        <v xml:space="preserve">ศธ04002/ว47350 ลว. 27 ตค 68 โอนครั้งที่ 14 </v>
      </c>
      <c r="D128" s="848">
        <f>SUM(D129:D130)</f>
        <v>0</v>
      </c>
      <c r="E128" s="848">
        <f t="shared" ref="E128:J128" si="63">SUM(E129:E130)</f>
        <v>0</v>
      </c>
      <c r="F128" s="848">
        <f t="shared" si="63"/>
        <v>0</v>
      </c>
      <c r="G128" s="848">
        <f t="shared" si="63"/>
        <v>0</v>
      </c>
      <c r="H128" s="848">
        <f t="shared" si="63"/>
        <v>0</v>
      </c>
      <c r="I128" s="848">
        <f t="shared" si="63"/>
        <v>0</v>
      </c>
      <c r="J128" s="848">
        <f t="shared" si="63"/>
        <v>0</v>
      </c>
      <c r="K128" s="859"/>
    </row>
    <row r="129" spans="1:11" ht="21" hidden="1" customHeight="1" x14ac:dyDescent="0.25">
      <c r="A129" s="853" t="str">
        <f>+[8]ระบบการควบคุมฯ!A1021</f>
        <v>1)</v>
      </c>
      <c r="B129" s="809" t="str">
        <f>+[8]ระบบการควบคุมฯ!B1021</f>
        <v>โรงเรียนวัดพวงแก้ว</v>
      </c>
      <c r="C129" s="521" t="str">
        <f>+[8]ระบบการควบคุมฯ!C1021</f>
        <v>20004370010003111466</v>
      </c>
      <c r="D129" s="729">
        <f>+[8]ระบบการควบคุมฯ!F1021</f>
        <v>0</v>
      </c>
      <c r="E129" s="757">
        <f>+[8]ระบบการควบคุมฯ!G1021+[8]ระบบการควบคุมฯ!H1021</f>
        <v>0</v>
      </c>
      <c r="F129" s="758">
        <f>+[8]ระบบการควบคุมฯ!I1021+[8]ระบบการควบคุมฯ!J1021</f>
        <v>0</v>
      </c>
      <c r="G129" s="759">
        <f>+[8]ระบบการควบคุมฯ!K1021+[8]ระบบการควบคุมฯ!L1021</f>
        <v>0</v>
      </c>
      <c r="H129" s="760"/>
      <c r="I129" s="761"/>
      <c r="J129" s="762">
        <f t="shared" ref="J129" si="64">D129-E129-F129-G129</f>
        <v>0</v>
      </c>
      <c r="K129" s="730"/>
    </row>
    <row r="130" spans="1:11" ht="21" hidden="1" customHeight="1" x14ac:dyDescent="0.25">
      <c r="A130" s="853"/>
      <c r="B130" s="809"/>
      <c r="C130" s="521"/>
      <c r="D130" s="758"/>
      <c r="E130" s="758"/>
      <c r="F130" s="758"/>
      <c r="G130" s="765"/>
      <c r="H130" s="760"/>
      <c r="I130" s="761"/>
      <c r="J130" s="758"/>
      <c r="K130" s="730"/>
    </row>
    <row r="131" spans="1:11" ht="21" hidden="1" customHeight="1" x14ac:dyDescent="0.25">
      <c r="A131" s="853"/>
      <c r="B131" s="854"/>
      <c r="C131" s="521"/>
      <c r="D131" s="729"/>
      <c r="E131" s="757"/>
      <c r="F131" s="758"/>
      <c r="G131" s="759"/>
      <c r="H131" s="760"/>
      <c r="I131" s="761"/>
      <c r="J131" s="762">
        <f t="shared" ref="J131" si="65">D131-E131-F131-G131</f>
        <v>0</v>
      </c>
      <c r="K131" s="855"/>
    </row>
    <row r="132" spans="1:11" ht="21" hidden="1" customHeight="1" x14ac:dyDescent="0.25">
      <c r="A132" s="853"/>
      <c r="B132" s="854">
        <f>+[8]ระบบการควบคุมฯ!B1004</f>
        <v>0</v>
      </c>
      <c r="C132" s="521">
        <f>+[8]ระบบการควบคุมฯ!C1004</f>
        <v>0</v>
      </c>
      <c r="D132" s="758"/>
      <c r="E132" s="758"/>
      <c r="F132" s="758"/>
      <c r="G132" s="765"/>
      <c r="H132" s="760"/>
      <c r="I132" s="761"/>
      <c r="J132" s="758"/>
      <c r="K132" s="855"/>
    </row>
    <row r="133" spans="1:11" ht="21" hidden="1" customHeight="1" x14ac:dyDescent="0.6">
      <c r="A133" s="860" t="s">
        <v>30</v>
      </c>
      <c r="B133" s="842" t="str">
        <f>+[8]ระบบการควบคุมฯ!B1073</f>
        <v xml:space="preserve">ครุภัณฑ์การศึกษา 120611 </v>
      </c>
      <c r="C133" s="843"/>
      <c r="D133" s="844">
        <f>+D134+D137</f>
        <v>0</v>
      </c>
      <c r="E133" s="844">
        <f t="shared" ref="E133:J133" si="66">+E134+E137</f>
        <v>0</v>
      </c>
      <c r="F133" s="844">
        <f t="shared" si="66"/>
        <v>0</v>
      </c>
      <c r="G133" s="844">
        <f>+G134+G137</f>
        <v>0</v>
      </c>
      <c r="H133" s="844">
        <f t="shared" si="66"/>
        <v>0</v>
      </c>
      <c r="I133" s="844">
        <f t="shared" si="66"/>
        <v>0</v>
      </c>
      <c r="J133" s="844">
        <f t="shared" si="66"/>
        <v>0</v>
      </c>
      <c r="K133" s="845">
        <f t="shared" ref="E133:K134" si="67">+K134</f>
        <v>0</v>
      </c>
    </row>
    <row r="134" spans="1:11" ht="21" customHeight="1" x14ac:dyDescent="0.25">
      <c r="A134" s="861" t="s">
        <v>129</v>
      </c>
      <c r="B134" s="862" t="str">
        <f>+[8]ระบบการควบคุมฯ!B1074</f>
        <v>ครุภัณฑ์งานอาชีพระดับประถมศึกษา แบบ 2 จำนวน 1 ชุด</v>
      </c>
      <c r="C134" s="863" t="str">
        <f>+[8]ระบบการควบคุมฯ!C1074</f>
        <v>ศธ04002/ว1802 ลว.8 พค 67 โอนครั้งที่ 7</v>
      </c>
      <c r="D134" s="864">
        <f>+D135</f>
        <v>0</v>
      </c>
      <c r="E134" s="864">
        <f t="shared" si="67"/>
        <v>0</v>
      </c>
      <c r="F134" s="864">
        <f t="shared" si="67"/>
        <v>0</v>
      </c>
      <c r="G134" s="864">
        <f t="shared" si="67"/>
        <v>0</v>
      </c>
      <c r="H134" s="864">
        <f t="shared" si="67"/>
        <v>0</v>
      </c>
      <c r="I134" s="864">
        <f t="shared" si="67"/>
        <v>0</v>
      </c>
      <c r="J134" s="864">
        <f t="shared" si="67"/>
        <v>0</v>
      </c>
      <c r="K134" s="865"/>
    </row>
    <row r="135" spans="1:11" ht="21" customHeight="1" x14ac:dyDescent="0.25">
      <c r="A135" s="695" t="str">
        <f>+[8]ระบบการควบคุมฯ!A1075</f>
        <v>1)</v>
      </c>
      <c r="B135" s="854" t="str">
        <f>+[8]ระบบการควบคุมฯ!B1075</f>
        <v>โรงเรียนกลางคลองสิบ</v>
      </c>
      <c r="C135" s="521" t="str">
        <f>+[8]ระบบการควบคุมฯ!C1075</f>
        <v>20004350002003112040</v>
      </c>
      <c r="D135" s="729"/>
      <c r="E135" s="757"/>
      <c r="F135" s="758"/>
      <c r="G135" s="759"/>
      <c r="H135" s="760"/>
      <c r="I135" s="761"/>
      <c r="J135" s="762">
        <f t="shared" ref="J135" si="68">D135-E135-F135-G135</f>
        <v>0</v>
      </c>
      <c r="K135" s="855"/>
    </row>
    <row r="136" spans="1:11" ht="21" customHeight="1" x14ac:dyDescent="0.25">
      <c r="A136" s="866">
        <f>+[8]ระบบการควบคุมฯ!A1076</f>
        <v>0</v>
      </c>
      <c r="B136" s="854" t="str">
        <f>+[8]ระบบการควบคุมฯ!B1076</f>
        <v>ผูกพัน ครบ 16 มิย 67</v>
      </c>
      <c r="C136" s="521">
        <f>+[8]ระบบการควบคุมฯ!C1076</f>
        <v>4100394375</v>
      </c>
      <c r="D136" s="758"/>
      <c r="E136" s="758"/>
      <c r="F136" s="758"/>
      <c r="G136" s="765"/>
      <c r="H136" s="760"/>
      <c r="I136" s="761"/>
      <c r="J136" s="758"/>
      <c r="K136" s="855"/>
    </row>
    <row r="137" spans="1:11" ht="43.8" customHeight="1" x14ac:dyDescent="0.25">
      <c r="A137" s="867" t="s">
        <v>130</v>
      </c>
      <c r="B137" s="868" t="str">
        <f>+[8]ระบบการควบคุมฯ!B1084</f>
        <v>โต๊ะเก้าอี้นักเรียน ระดับประถมศึกษา ชุดละ 1500 บาท</v>
      </c>
      <c r="C137" s="863" t="str">
        <f>+[8]ระบบการควบคุมฯ!C1084</f>
        <v>ศธ04002/ว1802 ลว.8 พค 67 โอนครั้งที่ 7</v>
      </c>
      <c r="D137" s="864">
        <f>SUM(D138:D142)</f>
        <v>0</v>
      </c>
      <c r="E137" s="864">
        <f t="shared" ref="E137:J137" si="69">SUM(E138:E142)</f>
        <v>0</v>
      </c>
      <c r="F137" s="864">
        <f t="shared" si="69"/>
        <v>0</v>
      </c>
      <c r="G137" s="864">
        <f t="shared" si="69"/>
        <v>0</v>
      </c>
      <c r="H137" s="864">
        <f t="shared" si="69"/>
        <v>0</v>
      </c>
      <c r="I137" s="864">
        <f t="shared" si="69"/>
        <v>0</v>
      </c>
      <c r="J137" s="864">
        <f t="shared" si="69"/>
        <v>0</v>
      </c>
      <c r="K137" s="865"/>
    </row>
    <row r="138" spans="1:11" ht="21" customHeight="1" x14ac:dyDescent="0.45">
      <c r="A138" s="866" t="str">
        <f>+[8]ระบบการควบคุมฯ!A1085</f>
        <v>1)</v>
      </c>
      <c r="B138" s="869" t="str">
        <f>+[8]ระบบการควบคุมฯ!B1085</f>
        <v>โรงเรียนคลองสิบสามผิวศรีราษฏร์บำรุง</v>
      </c>
      <c r="C138" s="519" t="str">
        <f>+[8]ระบบการควบคุมฯ!C1085</f>
        <v>20004350002003112045</v>
      </c>
      <c r="D138" s="729"/>
      <c r="E138" s="757"/>
      <c r="F138" s="758"/>
      <c r="G138" s="759"/>
      <c r="H138" s="760"/>
      <c r="I138" s="761"/>
      <c r="J138" s="762">
        <f t="shared" ref="J138" si="70">D138-E138-F138-G138</f>
        <v>0</v>
      </c>
      <c r="K138" s="817"/>
    </row>
    <row r="139" spans="1:11" ht="21" hidden="1" customHeight="1" x14ac:dyDescent="0.45">
      <c r="A139" s="866">
        <f>+[8]ระบบการควบคุมฯ!A1086</f>
        <v>0</v>
      </c>
      <c r="B139" s="869" t="str">
        <f>+[8]ระบบการควบคุมฯ!B1086</f>
        <v>ผูกพัน ครบ 19 มิย 67</v>
      </c>
      <c r="C139" s="519">
        <f>+[8]ระบบการควบคุมฯ!C1086</f>
        <v>4100395365</v>
      </c>
      <c r="D139" s="758"/>
      <c r="E139" s="758"/>
      <c r="F139" s="758"/>
      <c r="G139" s="765"/>
      <c r="H139" s="760"/>
      <c r="I139" s="761"/>
      <c r="J139" s="758"/>
      <c r="K139" s="817"/>
    </row>
    <row r="140" spans="1:11" ht="21" hidden="1" customHeight="1" x14ac:dyDescent="0.45">
      <c r="A140" s="866" t="str">
        <f>+[8]ระบบการควบคุมฯ!A1088</f>
        <v>2)</v>
      </c>
      <c r="B140" s="869" t="str">
        <f>+[8]ระบบการควบคุมฯ!B1088</f>
        <v>โรงเรียนวัดพวงแก้ว</v>
      </c>
      <c r="C140" s="519" t="str">
        <f>+[8]ระบบการควบคุมฯ!C1088</f>
        <v>20004350002003112046</v>
      </c>
      <c r="D140" s="729"/>
      <c r="E140" s="757"/>
      <c r="F140" s="758"/>
      <c r="G140" s="759"/>
      <c r="H140" s="760"/>
      <c r="I140" s="761"/>
      <c r="J140" s="762">
        <f t="shared" ref="J140" si="71">D140-E140-F140-G140</f>
        <v>0</v>
      </c>
      <c r="K140" s="817"/>
    </row>
    <row r="141" spans="1:11" ht="21" customHeight="1" x14ac:dyDescent="0.45">
      <c r="A141" s="866">
        <f>+[8]ระบบการควบคุมฯ!A1089</f>
        <v>0</v>
      </c>
      <c r="B141" s="869" t="str">
        <f>+[8]ระบบการควบคุมฯ!B1089</f>
        <v>ผูกพัน ครบ 26 มิย 67</v>
      </c>
      <c r="C141" s="519">
        <f>+[8]ระบบการควบคุมฯ!C1089</f>
        <v>4100395151</v>
      </c>
      <c r="D141" s="758"/>
      <c r="E141" s="758"/>
      <c r="F141" s="758"/>
      <c r="G141" s="765"/>
      <c r="H141" s="760"/>
      <c r="I141" s="761"/>
      <c r="J141" s="758"/>
      <c r="K141" s="817"/>
    </row>
    <row r="142" spans="1:11" x14ac:dyDescent="0.25">
      <c r="A142" s="866" t="str">
        <f>+[8]ระบบการควบคุมฯ!A1091</f>
        <v>3)</v>
      </c>
      <c r="B142" s="869" t="str">
        <f>+[8]ระบบการควบคุมฯ!B1091</f>
        <v>โรงเรียนหิรัญพงษ์อนุสรณ์</v>
      </c>
      <c r="C142" s="519" t="str">
        <f>+[8]ระบบการควบคุมฯ!C1091</f>
        <v>20004350002003112048</v>
      </c>
      <c r="D142" s="729"/>
      <c r="E142" s="757"/>
      <c r="F142" s="758"/>
      <c r="G142" s="759"/>
      <c r="H142" s="760"/>
      <c r="I142" s="761"/>
      <c r="J142" s="762">
        <f t="shared" ref="J142" si="72">D142-E142-F142-G142</f>
        <v>0</v>
      </c>
      <c r="K142" s="855"/>
    </row>
    <row r="143" spans="1:11" ht="21" customHeight="1" x14ac:dyDescent="0.45">
      <c r="A143" s="866">
        <f>+[8]ระบบการควบคุมฯ!A1092</f>
        <v>0</v>
      </c>
      <c r="B143" s="869" t="str">
        <f>+[8]ระบบการควบคุมฯ!B1092</f>
        <v>ผูกพัน ครบ 7 มิย 67</v>
      </c>
      <c r="C143" s="519">
        <f>+[8]ระบบการควบคุมฯ!C1092</f>
        <v>4100392574</v>
      </c>
      <c r="D143" s="758"/>
      <c r="E143" s="758"/>
      <c r="F143" s="758"/>
      <c r="G143" s="765"/>
      <c r="H143" s="760"/>
      <c r="I143" s="761"/>
      <c r="J143" s="758"/>
      <c r="K143" s="817"/>
    </row>
    <row r="144" spans="1:11" ht="21" hidden="1" customHeight="1" x14ac:dyDescent="0.6">
      <c r="A144" s="683" t="str">
        <f>+[8]ระบบการควบคุมฯ!A1098</f>
        <v>1.5.2</v>
      </c>
      <c r="B144" s="870" t="str">
        <f>+[8]ระบบการควบคุมฯ!B1098</f>
        <v xml:space="preserve">กิจกรรมรองเทคโนโลยีดิจิทัลเพื่อการศึกษาขั้นพื้นฐาน </v>
      </c>
      <c r="C144" s="513" t="str">
        <f>+[8]ระบบการควบคุมฯ!C1098</f>
        <v>20004 69 05164 00063</v>
      </c>
      <c r="D144" s="19">
        <f>+D145</f>
        <v>518600</v>
      </c>
      <c r="E144" s="19">
        <f t="shared" ref="E144:J144" si="73">+E145</f>
        <v>0</v>
      </c>
      <c r="F144" s="19">
        <f t="shared" si="73"/>
        <v>0</v>
      </c>
      <c r="G144" s="19">
        <f t="shared" si="73"/>
        <v>518600</v>
      </c>
      <c r="H144" s="19">
        <f t="shared" si="73"/>
        <v>0</v>
      </c>
      <c r="I144" s="19">
        <f t="shared" si="73"/>
        <v>0</v>
      </c>
      <c r="J144" s="19">
        <f t="shared" si="73"/>
        <v>0</v>
      </c>
      <c r="K144" s="208"/>
    </row>
    <row r="145" spans="1:11" ht="21" customHeight="1" x14ac:dyDescent="0.6">
      <c r="A145" s="204" t="str">
        <f>+[8]ระบบการควบคุมฯ!A1107</f>
        <v>15.2.2</v>
      </c>
      <c r="B145" s="205" t="str">
        <f>+[8]ระบบการควบคุมฯ!B1107</f>
        <v xml:space="preserve"> งบลงทุน ค่าครุภัณฑ์ 6911310</v>
      </c>
      <c r="C145" s="516" t="str">
        <f>+[8]ระบบการควบคุมฯ!C1107</f>
        <v>20004 37001 00031xxxxx</v>
      </c>
      <c r="D145" s="14">
        <f>SUM(D147:D148)</f>
        <v>518600</v>
      </c>
      <c r="E145" s="14">
        <f t="shared" ref="E145:J145" si="74">SUM(E147:E148)</f>
        <v>0</v>
      </c>
      <c r="F145" s="14">
        <f t="shared" si="74"/>
        <v>0</v>
      </c>
      <c r="G145" s="14">
        <f t="shared" si="74"/>
        <v>518600</v>
      </c>
      <c r="H145" s="14">
        <f t="shared" si="74"/>
        <v>0</v>
      </c>
      <c r="I145" s="14">
        <f t="shared" si="74"/>
        <v>0</v>
      </c>
      <c r="J145" s="14">
        <f t="shared" si="74"/>
        <v>0</v>
      </c>
      <c r="K145" s="210"/>
    </row>
    <row r="146" spans="1:11" ht="21" customHeight="1" x14ac:dyDescent="0.6">
      <c r="A146" s="706" t="str">
        <f>+[8]ระบบการควบคุมฯ!A1108</f>
        <v>15.2.2.1</v>
      </c>
      <c r="B146" s="707" t="str">
        <f>+[8]ระบบการควบคุมฯ!B1108</f>
        <v>ครุภัณฑ์คอมพิวเตอร์  120610</v>
      </c>
      <c r="C146" s="871" t="str">
        <f>+[8]ระบบการควบคุมฯ!C1108</f>
        <v>20004 69 05164 00063</v>
      </c>
      <c r="D146" s="709">
        <f>+D147</f>
        <v>0</v>
      </c>
      <c r="E146" s="709">
        <f t="shared" ref="E146:K146" si="75">+E147</f>
        <v>0</v>
      </c>
      <c r="F146" s="709">
        <f t="shared" si="75"/>
        <v>0</v>
      </c>
      <c r="G146" s="709">
        <f t="shared" si="75"/>
        <v>0</v>
      </c>
      <c r="H146" s="709">
        <f t="shared" si="75"/>
        <v>0</v>
      </c>
      <c r="I146" s="709">
        <f t="shared" si="75"/>
        <v>0</v>
      </c>
      <c r="J146" s="709">
        <f t="shared" si="75"/>
        <v>0</v>
      </c>
      <c r="K146" s="872">
        <f t="shared" si="75"/>
        <v>0</v>
      </c>
    </row>
    <row r="147" spans="1:11" ht="21" customHeight="1" x14ac:dyDescent="0.25">
      <c r="A147" s="695">
        <f>+[8]ระบบการควบคุมฯ!A1109</f>
        <v>1</v>
      </c>
      <c r="B147" s="873" t="str">
        <f>+[8]ระบบการควบคุมฯ!B1109</f>
        <v xml:space="preserve">ระบบคอมพิวเตอร์พร้อมอุปกรณ์สำหรับการเรียนการสอน IC 12 Type 2 โรงเรียนวัดโปรยฝน จำนวน 1 ชุด จำนวน 519,300 บาท                   </v>
      </c>
      <c r="C147" s="873" t="str">
        <f>+[8]ระบบการควบคุมฯ!C1109</f>
        <v>ศธ 04002/ว49497 ลว 26 พย 68 โอนครั้งที่ 108</v>
      </c>
      <c r="D147" s="729">
        <f>+[8]ระบบการควบคุมฯ!F1071</f>
        <v>0</v>
      </c>
      <c r="E147" s="729">
        <f>+[8]ระบบการควบคุมฯ!G1071+[8]ระบบการควบคุมฯ!H1071</f>
        <v>0</v>
      </c>
      <c r="F147" s="729">
        <f>+[8]ระบบการควบคุมฯ!I1071+[8]ระบบการควบคุมฯ!J1071</f>
        <v>0</v>
      </c>
      <c r="G147" s="729">
        <f>+[8]ระบบการควบคุมฯ!K1071+[8]ระบบการควบคุมฯ!L1071</f>
        <v>0</v>
      </c>
      <c r="H147" s="729">
        <f>+[8]ระบบการควบคุมฯ!J1071</f>
        <v>0</v>
      </c>
      <c r="I147" s="729">
        <f>+[8]ระบบการควบคุมฯ!K1071</f>
        <v>0</v>
      </c>
      <c r="J147" s="729">
        <f>+D147-E147-G147</f>
        <v>0</v>
      </c>
      <c r="K147" s="855"/>
    </row>
    <row r="148" spans="1:11" ht="21" customHeight="1" x14ac:dyDescent="0.25">
      <c r="A148" s="695" t="str">
        <f>+[8]ระบบการควบคุมฯ!A1110</f>
        <v>1)</v>
      </c>
      <c r="B148" s="873" t="str">
        <f>+[8]ระบบการควบคุมฯ!B1110</f>
        <v>โรงเรียนวัดโปรยฝน</v>
      </c>
      <c r="C148" s="874" t="str">
        <f>+[8]ระบบการควบคุมฯ!C1110</f>
        <v>20004 37001 0003110066</v>
      </c>
      <c r="D148" s="729">
        <f>+[8]ระบบการควบคุมฯ!D1110</f>
        <v>518600</v>
      </c>
      <c r="E148" s="758">
        <f>+[8]ระบบการควบคุมฯ!G1110+[8]ระบบการควบคุมฯ!H1110</f>
        <v>0</v>
      </c>
      <c r="F148" s="758">
        <f>+[8]ระบบการควบคุมฯ!I1110+[8]ระบบการควบคุมฯ!J1110</f>
        <v>0</v>
      </c>
      <c r="G148" s="765">
        <f>+[8]ระบบการควบคุมฯ!K1110+[8]ระบบการควบคุมฯ!L1110</f>
        <v>518600</v>
      </c>
      <c r="H148" s="773"/>
      <c r="I148" s="774"/>
      <c r="J148" s="729">
        <f>+D148-E148-G148</f>
        <v>0</v>
      </c>
      <c r="K148" s="855"/>
    </row>
    <row r="149" spans="1:11" ht="21" customHeight="1" x14ac:dyDescent="0.25">
      <c r="A149" s="856"/>
      <c r="B149" s="875"/>
      <c r="C149" s="857"/>
      <c r="D149" s="758"/>
      <c r="E149" s="758"/>
      <c r="F149" s="758"/>
      <c r="G149" s="765"/>
      <c r="H149" s="760"/>
      <c r="I149" s="761"/>
      <c r="J149" s="758"/>
      <c r="K149" s="855"/>
    </row>
    <row r="150" spans="1:11" x14ac:dyDescent="0.25">
      <c r="A150" s="856"/>
      <c r="B150" s="875"/>
      <c r="C150" s="857"/>
      <c r="D150" s="758"/>
      <c r="E150" s="758"/>
      <c r="F150" s="758"/>
      <c r="G150" s="765"/>
      <c r="H150" s="760"/>
      <c r="I150" s="761"/>
      <c r="J150" s="758"/>
      <c r="K150" s="855"/>
    </row>
    <row r="151" spans="1:11" ht="42" customHeight="1" x14ac:dyDescent="0.6">
      <c r="A151" s="876" t="str">
        <f>+[8]ระบบการควบคุมฯ!A1108</f>
        <v>15.2.2.1</v>
      </c>
      <c r="B151" s="877" t="str">
        <f>+[8]ระบบการควบคุมฯ!B1108</f>
        <v>ครุภัณฑ์คอมพิวเตอร์  120610</v>
      </c>
      <c r="C151" s="513"/>
      <c r="D151" s="878">
        <f>+D152</f>
        <v>0</v>
      </c>
      <c r="E151" s="878">
        <f t="shared" ref="E151:K152" si="76">+E152</f>
        <v>0</v>
      </c>
      <c r="F151" s="878">
        <f t="shared" si="76"/>
        <v>0</v>
      </c>
      <c r="G151" s="878">
        <f t="shared" si="76"/>
        <v>0</v>
      </c>
      <c r="H151" s="878">
        <f t="shared" si="76"/>
        <v>0</v>
      </c>
      <c r="I151" s="878">
        <f t="shared" si="76"/>
        <v>0</v>
      </c>
      <c r="J151" s="878">
        <f t="shared" si="76"/>
        <v>0</v>
      </c>
      <c r="K151" s="879">
        <f t="shared" si="76"/>
        <v>0</v>
      </c>
    </row>
    <row r="152" spans="1:11" ht="63" x14ac:dyDescent="0.25">
      <c r="A152" s="861" t="s">
        <v>129</v>
      </c>
      <c r="B152" s="868" t="str">
        <f>+[8]ระบบการควบคุมฯ!B1109</f>
        <v xml:space="preserve">ระบบคอมพิวเตอร์พร้อมอุปกรณ์สำหรับการเรียนการสอน IC 12 Type 2 โรงเรียนวัดโปรยฝน จำนวน 1 ชุด จำนวน 519,300 บาท                   </v>
      </c>
      <c r="C152" s="863" t="str">
        <f>+[8]ระบบการควบคุมฯ!C1109</f>
        <v>ศธ 04002/ว49497 ลว 26 พย 68 โอนครั้งที่ 108</v>
      </c>
      <c r="D152" s="864">
        <f>+D153</f>
        <v>0</v>
      </c>
      <c r="E152" s="864">
        <f t="shared" si="76"/>
        <v>0</v>
      </c>
      <c r="F152" s="864">
        <f t="shared" si="76"/>
        <v>0</v>
      </c>
      <c r="G152" s="864">
        <f t="shared" si="76"/>
        <v>0</v>
      </c>
      <c r="H152" s="864">
        <f t="shared" si="76"/>
        <v>0</v>
      </c>
      <c r="I152" s="864">
        <f t="shared" si="76"/>
        <v>0</v>
      </c>
      <c r="J152" s="864">
        <f t="shared" si="76"/>
        <v>0</v>
      </c>
      <c r="K152" s="865"/>
    </row>
    <row r="153" spans="1:11" ht="63" customHeight="1" x14ac:dyDescent="0.25">
      <c r="A153" s="695" t="str">
        <f>+[8]ระบบการควบคุมฯ!A1110</f>
        <v>1)</v>
      </c>
      <c r="B153" s="809" t="str">
        <f>+[8]ระบบการควบคุมฯ!B1110</f>
        <v>โรงเรียนวัดโปรยฝน</v>
      </c>
      <c r="C153" s="521" t="str">
        <f>+[8]ระบบการควบคุมฯ!C1110</f>
        <v>20004 37001 0003110066</v>
      </c>
      <c r="D153" s="729"/>
      <c r="E153" s="757"/>
      <c r="F153" s="758"/>
      <c r="G153" s="759"/>
      <c r="H153" s="760"/>
      <c r="I153" s="761"/>
      <c r="J153" s="762">
        <f t="shared" ref="J153" si="77">D153-E153-F153-G153</f>
        <v>0</v>
      </c>
      <c r="K153" s="880"/>
    </row>
    <row r="154" spans="1:11" ht="21" customHeight="1" x14ac:dyDescent="0.25">
      <c r="A154" s="695"/>
      <c r="B154" s="809"/>
      <c r="C154" s="521"/>
      <c r="D154" s="729"/>
      <c r="E154" s="881"/>
      <c r="F154" s="758"/>
      <c r="G154" s="765"/>
      <c r="H154" s="760"/>
      <c r="I154" s="761"/>
      <c r="J154" s="762"/>
      <c r="K154" s="880"/>
    </row>
    <row r="155" spans="1:11" ht="63" customHeight="1" x14ac:dyDescent="0.25">
      <c r="A155" s="742">
        <f>+[8]ระบบการควบคุมฯ!A1188</f>
        <v>1.6</v>
      </c>
      <c r="B155" s="743" t="str">
        <f>+[8]ระบบการควบคุมฯ!B1188</f>
        <v xml:space="preserve">กิจกรรมการจัดการศึกษามัธยมศึกษาตอนต้นสำหรับโรงเรียนปกติ  </v>
      </c>
      <c r="C155" s="513" t="s">
        <v>131</v>
      </c>
      <c r="D155" s="17">
        <f>+D156</f>
        <v>313200</v>
      </c>
      <c r="E155" s="17">
        <f t="shared" ref="E155:K155" si="78">+E156</f>
        <v>0</v>
      </c>
      <c r="F155" s="17">
        <f t="shared" si="78"/>
        <v>0</v>
      </c>
      <c r="G155" s="17">
        <f t="shared" si="78"/>
        <v>313200</v>
      </c>
      <c r="H155" s="17">
        <f t="shared" si="78"/>
        <v>0</v>
      </c>
      <c r="I155" s="17">
        <f t="shared" si="78"/>
        <v>0</v>
      </c>
      <c r="J155" s="17">
        <f t="shared" si="78"/>
        <v>0</v>
      </c>
      <c r="K155" s="17">
        <f t="shared" si="78"/>
        <v>0</v>
      </c>
    </row>
    <row r="156" spans="1:11" ht="21" customHeight="1" x14ac:dyDescent="0.6">
      <c r="A156" s="882"/>
      <c r="B156" s="827" t="str">
        <f>+[8]ระบบการควบคุมฯ!B1190</f>
        <v>งบลงทุน ค่าครุภัณฑ์ 6911310</v>
      </c>
      <c r="C156" s="516"/>
      <c r="D156" s="14">
        <f>+D157+D164+D170</f>
        <v>313200</v>
      </c>
      <c r="E156" s="14">
        <f t="shared" ref="E156:K156" si="79">+E157+E164+E170</f>
        <v>0</v>
      </c>
      <c r="F156" s="14">
        <f t="shared" si="79"/>
        <v>0</v>
      </c>
      <c r="G156" s="14">
        <f t="shared" si="79"/>
        <v>313200</v>
      </c>
      <c r="H156" s="14">
        <f t="shared" si="79"/>
        <v>0</v>
      </c>
      <c r="I156" s="14">
        <f t="shared" si="79"/>
        <v>0</v>
      </c>
      <c r="J156" s="14">
        <f t="shared" si="79"/>
        <v>0</v>
      </c>
      <c r="K156" s="14">
        <f t="shared" si="79"/>
        <v>0</v>
      </c>
    </row>
    <row r="157" spans="1:11" ht="21" customHeight="1" x14ac:dyDescent="0.6">
      <c r="A157" s="883">
        <f>+[8]ระบบการควบคุมฯ!A1191</f>
        <v>0</v>
      </c>
      <c r="B157" s="884" t="str">
        <f>+[8]ระบบการควบคุมฯ!B1191</f>
        <v>ครุภัณฑ์สำนักงาน 120601</v>
      </c>
      <c r="C157" s="885"/>
      <c r="D157" s="886">
        <f>+D158+D160+D162</f>
        <v>100200</v>
      </c>
      <c r="E157" s="886">
        <f t="shared" ref="E157:J157" si="80">+E158+E160+E162</f>
        <v>0</v>
      </c>
      <c r="F157" s="886">
        <f t="shared" si="80"/>
        <v>0</v>
      </c>
      <c r="G157" s="886">
        <f t="shared" si="80"/>
        <v>100200</v>
      </c>
      <c r="H157" s="886">
        <f t="shared" si="80"/>
        <v>0</v>
      </c>
      <c r="I157" s="886">
        <f t="shared" si="80"/>
        <v>0</v>
      </c>
      <c r="J157" s="886">
        <f t="shared" si="80"/>
        <v>0</v>
      </c>
      <c r="K157" s="887"/>
    </row>
    <row r="158" spans="1:11" ht="42" x14ac:dyDescent="0.25">
      <c r="A158" s="867" t="str">
        <f>+[8]ระบบการควบคุมฯ!A1192</f>
        <v>1.6.1.1</v>
      </c>
      <c r="B158" s="868" t="str">
        <f>+[8]ระบบการควบคุมฯ!B1192</f>
        <v>เครื่องถ่ายเอกสารระบบดิจิทัล (ขาว-ดำ) ความเร็ว 20 แผ่นต่อนาที</v>
      </c>
      <c r="C158" s="863" t="str">
        <f>+[8]ระบบการควบคุมฯ!C1192</f>
        <v xml:space="preserve">ศธ04002/ว47350 ลว. 27 ตค 68 โอนครั้งที่ 14 </v>
      </c>
      <c r="D158" s="864">
        <f>+D159</f>
        <v>90000</v>
      </c>
      <c r="E158" s="864">
        <f t="shared" ref="E158:J162" si="81">+E159</f>
        <v>0</v>
      </c>
      <c r="F158" s="864">
        <f t="shared" si="81"/>
        <v>0</v>
      </c>
      <c r="G158" s="864">
        <f t="shared" si="81"/>
        <v>90000</v>
      </c>
      <c r="H158" s="864">
        <f t="shared" si="81"/>
        <v>0</v>
      </c>
      <c r="I158" s="864">
        <f t="shared" si="81"/>
        <v>0</v>
      </c>
      <c r="J158" s="864">
        <f t="shared" si="81"/>
        <v>0</v>
      </c>
      <c r="K158" s="865"/>
    </row>
    <row r="159" spans="1:11" ht="21" customHeight="1" x14ac:dyDescent="0.25">
      <c r="A159" s="888" t="str">
        <f>+[8]ระบบการควบคุมฯ!A1194</f>
        <v>1)</v>
      </c>
      <c r="B159" s="809" t="str">
        <f>+[8]ระบบการควบคุมฯ!B1194</f>
        <v>สพป.ปทุมธานี เขต 2</v>
      </c>
      <c r="C159" s="521" t="str">
        <f>+[8]ระบบการควบคุมฯ!C1194</f>
        <v>20004370010003112995</v>
      </c>
      <c r="D159" s="729">
        <f>+[8]ระบบการควบคุมฯ!F1194</f>
        <v>90000</v>
      </c>
      <c r="E159" s="729">
        <f>+[8]ระบบการควบคุมฯ!G1194+[8]ระบบการควบคุมฯ!H1194</f>
        <v>0</v>
      </c>
      <c r="F159" s="729">
        <f>+[8]ระบบการควบคุมฯ!I1194+[8]ระบบการควบคุมฯ!J1194</f>
        <v>0</v>
      </c>
      <c r="G159" s="792">
        <f>+[8]ระบบการควบคุมฯ!K1194+[8]ระบบการควบคุมฯ!L1194</f>
        <v>90000</v>
      </c>
      <c r="H159" s="773"/>
      <c r="I159" s="13"/>
      <c r="J159" s="729">
        <f>+D159-E159-G159</f>
        <v>0</v>
      </c>
      <c r="K159" s="855"/>
    </row>
    <row r="160" spans="1:11" ht="21" customHeight="1" x14ac:dyDescent="0.25">
      <c r="A160" s="867" t="str">
        <f>+[8]ระบบการควบคุมฯ!A1196</f>
        <v>1.6.1.2</v>
      </c>
      <c r="B160" s="868" t="str">
        <f>+[8]ระบบการควบคุมฯ!B1196</f>
        <v>พัดลม แบบโคจรติดผนัง ขนาดไม่น้อยกว่า 16 นิ้ว (400 มิลลิเมตร) เครื่องละ 1,000 บาท</v>
      </c>
      <c r="C160" s="863" t="s">
        <v>219</v>
      </c>
      <c r="D160" s="864">
        <f>+D161</f>
        <v>9000</v>
      </c>
      <c r="E160" s="864">
        <f t="shared" si="81"/>
        <v>0</v>
      </c>
      <c r="F160" s="864">
        <f t="shared" si="81"/>
        <v>0</v>
      </c>
      <c r="G160" s="864">
        <f t="shared" si="81"/>
        <v>9000</v>
      </c>
      <c r="H160" s="864">
        <f t="shared" si="81"/>
        <v>0</v>
      </c>
      <c r="I160" s="864">
        <f t="shared" si="81"/>
        <v>0</v>
      </c>
      <c r="J160" s="864">
        <f t="shared" si="81"/>
        <v>0</v>
      </c>
      <c r="K160" s="865"/>
    </row>
    <row r="161" spans="1:11" ht="21" customHeight="1" x14ac:dyDescent="0.25">
      <c r="A161" s="888" t="str">
        <f>+[8]ระบบการควบคุมฯ!A1197</f>
        <v>1)</v>
      </c>
      <c r="B161" s="809" t="str">
        <f>+[8]ระบบการควบคุมฯ!B1197</f>
        <v>สพป.ปทุมธานี เขต 2</v>
      </c>
      <c r="C161" s="889" t="str">
        <f>+[8]ระบบการควบคุมฯ!C1200</f>
        <v>20004370010003112997</v>
      </c>
      <c r="D161" s="729">
        <f>+[8]ระบบการควบคุมฯ!D1197</f>
        <v>9000</v>
      </c>
      <c r="E161" s="729">
        <f>+[8]ระบบการควบคุมฯ!G1197+[8]ระบบการควบคุมฯ!H1197</f>
        <v>0</v>
      </c>
      <c r="F161" s="729"/>
      <c r="G161" s="792">
        <f>+[8]ระบบการควบคุมฯ!K1197+[8]ระบบการควบคุมฯ!L1197</f>
        <v>9000</v>
      </c>
      <c r="H161" s="773"/>
      <c r="I161" s="13"/>
      <c r="J161" s="729">
        <f>+D161-E161-G161</f>
        <v>0</v>
      </c>
      <c r="K161" s="855"/>
    </row>
    <row r="162" spans="1:11" ht="21" customHeight="1" x14ac:dyDescent="0.25">
      <c r="A162" s="867" t="str">
        <f>+[8]ระบบการควบคุมฯ!A1198</f>
        <v>1.6.1.3</v>
      </c>
      <c r="B162" s="868" t="str">
        <f>+[8]ระบบการควบคุมฯ!B1198</f>
        <v xml:space="preserve">พัดลม แบบโคจรติดเพดาน ขนาดไม่น้อยกว่า 16 นิ้ว (400 มิลลิเมตร) </v>
      </c>
      <c r="C162" s="890" t="str">
        <f>+[8]ระบบการควบคุมฯ!C1198</f>
        <v xml:space="preserve">ศธ04002/ว47350 ลว. 27 ตค 68 โอนครั้งที่ 14 </v>
      </c>
      <c r="D162" s="864">
        <f>+D163</f>
        <v>1200</v>
      </c>
      <c r="E162" s="864">
        <f t="shared" si="81"/>
        <v>0</v>
      </c>
      <c r="F162" s="864">
        <f t="shared" si="81"/>
        <v>0</v>
      </c>
      <c r="G162" s="864">
        <f t="shared" si="81"/>
        <v>1200</v>
      </c>
      <c r="H162" s="864">
        <f t="shared" si="81"/>
        <v>0</v>
      </c>
      <c r="I162" s="864">
        <f t="shared" si="81"/>
        <v>0</v>
      </c>
      <c r="J162" s="864">
        <f t="shared" si="81"/>
        <v>0</v>
      </c>
      <c r="K162" s="865"/>
    </row>
    <row r="163" spans="1:11" ht="21" hidden="1" customHeight="1" x14ac:dyDescent="0.25">
      <c r="A163" s="888" t="str">
        <f>+[8]ระบบการควบคุมฯ!A1200</f>
        <v>1)</v>
      </c>
      <c r="B163" s="809" t="str">
        <f>+[8]ระบบการควบคุมฯ!B1200</f>
        <v>สพป.ปทุมธานี เขต 2</v>
      </c>
      <c r="C163" s="889" t="str">
        <f>+[8]ระบบการควบคุมฯ!C1200</f>
        <v>20004370010003112997</v>
      </c>
      <c r="D163" s="729">
        <f>+[8]ระบบการควบคุมฯ!D1200</f>
        <v>1200</v>
      </c>
      <c r="E163" s="729">
        <f>+[8]ระบบการควบคุมฯ!G1198+[8]ระบบการควบคุมฯ!H1198</f>
        <v>0</v>
      </c>
      <c r="F163" s="729">
        <f>+[8]ระบบการควบคุมฯ!I1198+[8]ระบบการควบคุมฯ!J1198</f>
        <v>0</v>
      </c>
      <c r="G163" s="792">
        <f>+[8]ระบบการควบคุมฯ!K1198+[8]ระบบการควบคุมฯ!L1198</f>
        <v>1200</v>
      </c>
      <c r="H163" s="773"/>
      <c r="I163" s="13"/>
      <c r="J163" s="729">
        <f>+D163-E163-G163</f>
        <v>0</v>
      </c>
      <c r="K163" s="855"/>
    </row>
    <row r="164" spans="1:11" ht="21" hidden="1" customHeight="1" x14ac:dyDescent="0.6">
      <c r="A164" s="891">
        <f>+[8]ระบบการควบคุมฯ!A1201</f>
        <v>0</v>
      </c>
      <c r="B164" s="884" t="str">
        <f>+[8]ระบบการควบคุมฯ!B1201</f>
        <v>ครุภัณฑ์โฆษณา 120604</v>
      </c>
      <c r="C164" s="885"/>
      <c r="D164" s="886">
        <f>+D165+D168</f>
        <v>198000</v>
      </c>
      <c r="E164" s="886">
        <f t="shared" ref="E164:J164" si="82">+E165+E168</f>
        <v>0</v>
      </c>
      <c r="F164" s="886">
        <f t="shared" si="82"/>
        <v>0</v>
      </c>
      <c r="G164" s="886">
        <f t="shared" si="82"/>
        <v>198000</v>
      </c>
      <c r="H164" s="886">
        <f t="shared" si="82"/>
        <v>0</v>
      </c>
      <c r="I164" s="886">
        <f t="shared" si="82"/>
        <v>0</v>
      </c>
      <c r="J164" s="886">
        <f t="shared" si="82"/>
        <v>0</v>
      </c>
      <c r="K164" s="887"/>
    </row>
    <row r="165" spans="1:11" ht="21" hidden="1" customHeight="1" x14ac:dyDescent="0.25">
      <c r="A165" s="867" t="str">
        <f>+[8]ระบบการควบคุมฯ!A1202</f>
        <v>1.6.1.4</v>
      </c>
      <c r="B165" s="868" t="str">
        <f>+[8]ระบบการควบคุมฯ!B1202</f>
        <v>โทรทัศน์ แอล อี ดี (LED TV) แบบ Smart TV ระดับความละเอียดจอภาพ 3840x2160 พิกเซล ขนาด 55 นิ้ว เครื่องละ 23,000 บาท</v>
      </c>
      <c r="C165" s="890" t="str">
        <f>+[8]ระบบการควบคุมฯ!C1202</f>
        <v xml:space="preserve">ศธ04002/ว47350 ลว. 27 ตค 68 โอนครั้งที่ 14 </v>
      </c>
      <c r="D165" s="864">
        <f>SUM(D166:D167)</f>
        <v>138000</v>
      </c>
      <c r="E165" s="864">
        <f t="shared" ref="E165:J165" si="83">SUM(E166:E167)</f>
        <v>0</v>
      </c>
      <c r="F165" s="864">
        <f t="shared" si="83"/>
        <v>0</v>
      </c>
      <c r="G165" s="864">
        <f t="shared" si="83"/>
        <v>138000</v>
      </c>
      <c r="H165" s="864">
        <f t="shared" si="83"/>
        <v>0</v>
      </c>
      <c r="I165" s="864">
        <f t="shared" si="83"/>
        <v>0</v>
      </c>
      <c r="J165" s="864">
        <f t="shared" si="83"/>
        <v>0</v>
      </c>
      <c r="K165" s="865"/>
    </row>
    <row r="166" spans="1:11" ht="21" hidden="1" customHeight="1" x14ac:dyDescent="0.25">
      <c r="A166" s="888" t="str">
        <f>+[8]ระบบการควบคุมฯ!A1204</f>
        <v>1)</v>
      </c>
      <c r="B166" s="809" t="str">
        <f>+[8]ระบบการควบคุมฯ!B1204</f>
        <v>โรงเรียนวัดเขียนเขต</v>
      </c>
      <c r="C166" s="809" t="str">
        <f>+[8]ระบบการควบคุมฯ!C1204</f>
        <v>20004370010003112991</v>
      </c>
      <c r="D166" s="892">
        <f>+[8]ระบบการควบคุมฯ!D1204</f>
        <v>92000</v>
      </c>
      <c r="E166" s="729">
        <f>+[8]ระบบการควบคุมฯ!G1204+[8]ระบบการควบคุมฯ!H1204</f>
        <v>0</v>
      </c>
      <c r="F166" s="729">
        <f>+[8]ระบบการควบคุมฯ!I1204+[8]ระบบการควบคุมฯ!J1204</f>
        <v>0</v>
      </c>
      <c r="G166" s="792">
        <f>+[8]ระบบการควบคุมฯ!K1204+[8]ระบบการควบคุมฯ!L1204</f>
        <v>92000</v>
      </c>
      <c r="H166" s="773"/>
      <c r="I166" s="13"/>
      <c r="J166" s="729">
        <f>+D166-E166-G166</f>
        <v>0</v>
      </c>
      <c r="K166" s="855"/>
    </row>
    <row r="167" spans="1:11" ht="21" hidden="1" customHeight="1" x14ac:dyDescent="0.25">
      <c r="A167" s="888" t="str">
        <f>+[8]ระบบการควบคุมฯ!A1205</f>
        <v>2)</v>
      </c>
      <c r="B167" s="809" t="str">
        <f>+[8]ระบบการควบคุมฯ!B1205</f>
        <v>โรงเรียนชุมชนเลิศพินิจพิทยาคม</v>
      </c>
      <c r="C167" s="809" t="str">
        <f>+[8]ระบบการควบคุมฯ!C1205</f>
        <v>20004370010003112992</v>
      </c>
      <c r="D167" s="892">
        <f>+[8]ระบบการควบคุมฯ!D1205</f>
        <v>46000</v>
      </c>
      <c r="E167" s="729">
        <f>+[8]ระบบการควบคุมฯ!G1205+[8]ระบบการควบคุมฯ!H1205</f>
        <v>0</v>
      </c>
      <c r="F167" s="729">
        <f>+[8]ระบบการควบคุมฯ!I1205+[8]ระบบการควบคุมฯ!J1205</f>
        <v>0</v>
      </c>
      <c r="G167" s="792">
        <f>+[8]ระบบการควบคุมฯ!K1205+[8]ระบบการควบคุมฯ!L1205</f>
        <v>46000</v>
      </c>
      <c r="H167" s="773"/>
      <c r="I167" s="13"/>
      <c r="J167" s="729">
        <f>+D167-E167-G167</f>
        <v>0</v>
      </c>
      <c r="K167" s="855"/>
    </row>
    <row r="168" spans="1:11" ht="21" hidden="1" customHeight="1" x14ac:dyDescent="0.25">
      <c r="A168" s="867" t="str">
        <f>+[8]ระบบการควบคุมฯ!A1207</f>
        <v>1.6.1.4</v>
      </c>
      <c r="B168" s="868" t="str">
        <f>+[8]ระบบการควบคุมฯ!B1207</f>
        <v>โทรทัศน์ แอล อี ดี (LED TV) แบบ Smart TV ระดับความละเอียดจอภาพ 3840x2160 พิกเซล ขนาด 65 นิ้ว เครื่องละ 30,000 บาท</v>
      </c>
      <c r="C168" s="890" t="str">
        <f>+[8]ระบบการควบคุมฯ!C1207</f>
        <v xml:space="preserve">ศธ04002/ว47350 ลว. 27 ตค 68 โอนครั้งที่ 14 </v>
      </c>
      <c r="D168" s="864">
        <f>SUM(D169)</f>
        <v>60000</v>
      </c>
      <c r="E168" s="864">
        <f t="shared" ref="E168:J168" si="84">SUM(E169)</f>
        <v>0</v>
      </c>
      <c r="F168" s="864">
        <f t="shared" si="84"/>
        <v>0</v>
      </c>
      <c r="G168" s="864">
        <f t="shared" si="84"/>
        <v>60000</v>
      </c>
      <c r="H168" s="864">
        <f t="shared" si="84"/>
        <v>0</v>
      </c>
      <c r="I168" s="864">
        <f t="shared" si="84"/>
        <v>0</v>
      </c>
      <c r="J168" s="864">
        <f t="shared" si="84"/>
        <v>0</v>
      </c>
      <c r="K168" s="865"/>
    </row>
    <row r="169" spans="1:11" ht="21" hidden="1" customHeight="1" x14ac:dyDescent="0.25">
      <c r="A169" s="888" t="str">
        <f>+[8]ระบบการควบคุมฯ!A1209</f>
        <v>1)</v>
      </c>
      <c r="B169" s="809" t="str">
        <f>+[8]ระบบการควบคุมฯ!B1209</f>
        <v>โรงเรียนวัดชัยมังคลาราม</v>
      </c>
      <c r="C169" s="809" t="str">
        <f>+[8]ระบบการควบคุมฯ!C1209</f>
        <v>20004370010003112993</v>
      </c>
      <c r="D169" s="809">
        <f>+[8]ระบบการควบคุมฯ!D1209</f>
        <v>60000</v>
      </c>
      <c r="E169" s="729">
        <f>+[8]ระบบการควบคุมฯ!G1209+[8]ระบบการควบคุมฯ!H1209</f>
        <v>0</v>
      </c>
      <c r="F169" s="729">
        <f>+[8]ระบบการควบคุมฯ!I1209+[8]ระบบการควบคุมฯ!J1209</f>
        <v>0</v>
      </c>
      <c r="G169" s="792">
        <f>+[8]ระบบการควบคุมฯ!K1209+[8]ระบบการควบคุมฯ!L1209</f>
        <v>60000</v>
      </c>
      <c r="H169" s="773"/>
      <c r="I169" s="13"/>
      <c r="J169" s="729">
        <f>+D169-E169-G169</f>
        <v>0</v>
      </c>
      <c r="K169" s="855"/>
    </row>
    <row r="170" spans="1:11" ht="21" hidden="1" customHeight="1" x14ac:dyDescent="0.6">
      <c r="A170" s="883">
        <f>+[8]ระบบการควบคุมฯ!A1210</f>
        <v>0</v>
      </c>
      <c r="B170" s="884" t="str">
        <f>+[8]ระบบการควบคุมฯ!B1210</f>
        <v>ครุภัณฑ์การศึกษา 120611</v>
      </c>
      <c r="C170" s="885"/>
      <c r="D170" s="886">
        <f>+D171+D173+D176</f>
        <v>15000</v>
      </c>
      <c r="E170" s="886">
        <f t="shared" ref="E170:J170" si="85">+E171+E173+E176</f>
        <v>0</v>
      </c>
      <c r="F170" s="886">
        <f t="shared" si="85"/>
        <v>0</v>
      </c>
      <c r="G170" s="886">
        <f t="shared" si="85"/>
        <v>15000</v>
      </c>
      <c r="H170" s="886">
        <f t="shared" si="85"/>
        <v>0</v>
      </c>
      <c r="I170" s="886">
        <f t="shared" si="85"/>
        <v>0</v>
      </c>
      <c r="J170" s="886">
        <f t="shared" si="85"/>
        <v>0</v>
      </c>
      <c r="K170" s="887">
        <f>+K171</f>
        <v>0</v>
      </c>
    </row>
    <row r="171" spans="1:11" ht="21" hidden="1" customHeight="1" x14ac:dyDescent="0.25">
      <c r="A171" s="867" t="str">
        <f>+[8]ระบบการควบคุมฯ!A1211</f>
        <v>1.6.2.2</v>
      </c>
      <c r="B171" s="868" t="str">
        <f>+[8]ระบบการควบคุมฯ!B1211</f>
        <v>โต๊ะเก้าอี้นักเรียน สำหรับนักเรียนประถมศึกษา ชุดละ 1,500 บาท</v>
      </c>
      <c r="C171" s="863" t="str">
        <f>+[8]ระบบการควบคุมฯ!C1211</f>
        <v xml:space="preserve">ศธ04002/ว47350 ลว. 27 ตค 68 โอนครั้งที่ 14 </v>
      </c>
      <c r="D171" s="864">
        <f>+D172</f>
        <v>15000</v>
      </c>
      <c r="E171" s="864">
        <f t="shared" ref="E171:J171" si="86">+E172</f>
        <v>0</v>
      </c>
      <c r="F171" s="864">
        <f t="shared" si="86"/>
        <v>0</v>
      </c>
      <c r="G171" s="864">
        <f t="shared" si="86"/>
        <v>15000</v>
      </c>
      <c r="H171" s="864">
        <f t="shared" si="86"/>
        <v>0</v>
      </c>
      <c r="I171" s="864">
        <f t="shared" si="86"/>
        <v>0</v>
      </c>
      <c r="J171" s="864">
        <f t="shared" si="86"/>
        <v>0</v>
      </c>
      <c r="K171" s="865"/>
    </row>
    <row r="172" spans="1:11" ht="42" customHeight="1" x14ac:dyDescent="0.25">
      <c r="A172" s="888" t="str">
        <f>+[8]ระบบการควบคุมฯ!A1212</f>
        <v>1)</v>
      </c>
      <c r="B172" s="809" t="str">
        <f>+[8]ระบบการควบคุมฯ!B1212</f>
        <v>โรงเรียนอยู่ประชานุเคราะห์</v>
      </c>
      <c r="C172" s="521" t="str">
        <f>+[8]ระบบการควบคุมฯ!C1212</f>
        <v>20004370010003112994</v>
      </c>
      <c r="D172" s="729">
        <f>+[8]ระบบการควบคุมฯ!F1212</f>
        <v>15000</v>
      </c>
      <c r="E172" s="729">
        <f>+[8]ระบบการควบคุมฯ!G1212+[8]ระบบการควบคุมฯ!H1212</f>
        <v>0</v>
      </c>
      <c r="F172" s="729">
        <f>+[8]ระบบการควบคุมฯ!I1212+[8]ระบบการควบคุมฯ!J1212</f>
        <v>0</v>
      </c>
      <c r="G172" s="792">
        <f>+[8]ระบบการควบคุมฯ!K1212+[8]ระบบการควบคุมฯ!L1212</f>
        <v>15000</v>
      </c>
      <c r="H172" s="773"/>
      <c r="I172" s="13"/>
      <c r="J172" s="729">
        <f>+D172-E172-G172</f>
        <v>0</v>
      </c>
      <c r="K172" s="855"/>
    </row>
    <row r="173" spans="1:11" ht="21" hidden="1" customHeight="1" x14ac:dyDescent="0.25">
      <c r="A173" s="867" t="s">
        <v>130</v>
      </c>
      <c r="B173" s="868"/>
      <c r="C173" s="863"/>
      <c r="D173" s="864">
        <f>+D174+D175</f>
        <v>0</v>
      </c>
      <c r="E173" s="864">
        <f t="shared" ref="E173:J173" si="87">+E174+E175</f>
        <v>0</v>
      </c>
      <c r="F173" s="864">
        <f t="shared" si="87"/>
        <v>0</v>
      </c>
      <c r="G173" s="864">
        <f t="shared" si="87"/>
        <v>0</v>
      </c>
      <c r="H173" s="864">
        <f t="shared" si="87"/>
        <v>0</v>
      </c>
      <c r="I173" s="864">
        <f t="shared" si="87"/>
        <v>0</v>
      </c>
      <c r="J173" s="864">
        <f t="shared" si="87"/>
        <v>0</v>
      </c>
      <c r="K173" s="865"/>
    </row>
    <row r="174" spans="1:11" ht="21" hidden="1" customHeight="1" x14ac:dyDescent="0.25">
      <c r="A174" s="888"/>
      <c r="B174" s="869"/>
      <c r="C174" s="519"/>
      <c r="D174" s="729"/>
      <c r="E174" s="758"/>
      <c r="F174" s="758"/>
      <c r="G174" s="765"/>
      <c r="H174" s="893"/>
      <c r="I174" s="894"/>
      <c r="J174" s="729"/>
      <c r="K174" s="855"/>
    </row>
    <row r="175" spans="1:11" ht="21" hidden="1" customHeight="1" x14ac:dyDescent="0.25">
      <c r="A175" s="888"/>
      <c r="B175" s="869"/>
      <c r="C175" s="519"/>
      <c r="D175" s="729"/>
      <c r="E175" s="758"/>
      <c r="F175" s="758"/>
      <c r="G175" s="765"/>
      <c r="H175" s="893"/>
      <c r="I175" s="894"/>
      <c r="J175" s="895"/>
      <c r="K175" s="855"/>
    </row>
    <row r="176" spans="1:11" hidden="1" x14ac:dyDescent="0.25">
      <c r="A176" s="867"/>
      <c r="B176" s="868"/>
      <c r="C176" s="863"/>
      <c r="D176" s="864">
        <f>+D177</f>
        <v>0</v>
      </c>
      <c r="E176" s="864">
        <f t="shared" ref="E176:J176" si="88">+E177</f>
        <v>0</v>
      </c>
      <c r="F176" s="864">
        <f t="shared" si="88"/>
        <v>0</v>
      </c>
      <c r="G176" s="864">
        <f t="shared" si="88"/>
        <v>0</v>
      </c>
      <c r="H176" s="864">
        <f t="shared" si="88"/>
        <v>0</v>
      </c>
      <c r="I176" s="864">
        <f t="shared" si="88"/>
        <v>0</v>
      </c>
      <c r="J176" s="864">
        <f t="shared" si="88"/>
        <v>0</v>
      </c>
      <c r="K176" s="865"/>
    </row>
    <row r="177" spans="1:11" ht="21" hidden="1" customHeight="1" x14ac:dyDescent="0.45">
      <c r="A177" s="888"/>
      <c r="B177" s="896"/>
      <c r="C177" s="519"/>
      <c r="D177" s="729"/>
      <c r="E177" s="757"/>
      <c r="F177" s="758"/>
      <c r="G177" s="759"/>
      <c r="H177" s="760"/>
      <c r="I177" s="761"/>
      <c r="J177" s="762">
        <f t="shared" ref="J177" si="89">D177-E177-F177-G177</f>
        <v>0</v>
      </c>
      <c r="K177" s="817"/>
    </row>
    <row r="178" spans="1:11" hidden="1" x14ac:dyDescent="0.45">
      <c r="A178" s="888"/>
      <c r="B178" s="896"/>
      <c r="C178" s="519"/>
      <c r="D178" s="729"/>
      <c r="E178" s="881"/>
      <c r="F178" s="758"/>
      <c r="G178" s="765"/>
      <c r="H178" s="760"/>
      <c r="I178" s="761"/>
      <c r="J178" s="762"/>
      <c r="K178" s="817"/>
    </row>
    <row r="179" spans="1:11" ht="21" customHeight="1" x14ac:dyDescent="0.25">
      <c r="A179" s="867" t="str">
        <f>+[8]ระบบการควบคุมฯ!A1611</f>
        <v>3.2.1</v>
      </c>
      <c r="B179" s="868" t="str">
        <f>+[8]ระบบการควบคุมฯ!B1611</f>
        <v xml:space="preserve">ค่าก่อสร้าง ปรับปรุงซ่อมแซมอาคารเรียน อาคารประกอบและสิ่งก่อสร้างอื่นที่ทรุดโทรมและประสบอุบัติภัย   </v>
      </c>
      <c r="C179" s="863" t="str">
        <f>+[8]ระบบการควบคุมฯ!C1611</f>
        <v>ศธ04002/ว3478 ลว.21 ส.ค.66 โอนครั้งที่ 782</v>
      </c>
      <c r="D179" s="864">
        <f>SUM(D180:D181)</f>
        <v>0</v>
      </c>
      <c r="E179" s="864">
        <f t="shared" ref="E179:J179" si="90">SUM(E180:E181)</f>
        <v>0</v>
      </c>
      <c r="F179" s="864">
        <f t="shared" si="90"/>
        <v>0</v>
      </c>
      <c r="G179" s="864">
        <f t="shared" si="90"/>
        <v>0</v>
      </c>
      <c r="H179" s="864">
        <f t="shared" si="90"/>
        <v>0</v>
      </c>
      <c r="I179" s="864">
        <f t="shared" si="90"/>
        <v>0</v>
      </c>
      <c r="J179" s="864">
        <f t="shared" si="90"/>
        <v>0</v>
      </c>
      <c r="K179" s="865"/>
    </row>
    <row r="180" spans="1:11" ht="21" customHeight="1" x14ac:dyDescent="0.6">
      <c r="A180" s="897" t="str">
        <f>+[8]ระบบการควบคุมฯ!A1612</f>
        <v>1)</v>
      </c>
      <c r="B180" s="898" t="str">
        <f>+[8]ระบบการควบคุมฯ!B1612</f>
        <v>โรงเรียนวัดพืชอุดม</v>
      </c>
      <c r="C180" s="899" t="str">
        <f>+[8]ระบบการควบคุมฯ!C1612</f>
        <v xml:space="preserve">20004 35000300 321ZZZZ </v>
      </c>
      <c r="D180" s="758">
        <f>+[8]ระบบการควบคุมฯ!D1612</f>
        <v>0</v>
      </c>
      <c r="E180" s="758">
        <f>+[8]ระบบการควบคุมฯ!G1612+[8]ระบบการควบคุมฯ!H1612</f>
        <v>0</v>
      </c>
      <c r="F180" s="758">
        <f>+[8]ระบบการควบคุมฯ!I1612+[8]ระบบการควบคุมฯ!J1612</f>
        <v>0</v>
      </c>
      <c r="G180" s="765">
        <f>+[8]ระบบการควบคุมฯ!K1612+[8]ระบบการควบคุมฯ!L1612</f>
        <v>0</v>
      </c>
      <c r="H180" s="900"/>
      <c r="I180" s="901"/>
      <c r="J180" s="758">
        <f>+D180-E180-F180-G180</f>
        <v>0</v>
      </c>
      <c r="K180" s="817"/>
    </row>
    <row r="181" spans="1:11" ht="21" customHeight="1" x14ac:dyDescent="0.6">
      <c r="A181" s="897" t="str">
        <f>+[8]ระบบการควบคุมฯ!A1613</f>
        <v>2)</v>
      </c>
      <c r="B181" s="898" t="str">
        <f>+[8]ระบบการควบคุมฯ!B1613</f>
        <v>โรงเรียนรวมราษฎร์สามัคคี</v>
      </c>
      <c r="C181" s="899" t="str">
        <f>+[8]ระบบการควบคุมฯ!C1613</f>
        <v xml:space="preserve">20004 35000300 321ZZZZ </v>
      </c>
      <c r="D181" s="758">
        <f>+[8]ระบบการควบคุมฯ!D1613</f>
        <v>0</v>
      </c>
      <c r="E181" s="758">
        <f>+[8]ระบบการควบคุมฯ!G1613+[8]ระบบการควบคุมฯ!H1613</f>
        <v>0</v>
      </c>
      <c r="F181" s="758">
        <f>+[8]ระบบการควบคุมฯ!I1613+[8]ระบบการควบคุมฯ!J1613</f>
        <v>0</v>
      </c>
      <c r="G181" s="765">
        <f>+[8]ระบบการควบคุมฯ!K1613+[8]ระบบการควบคุมฯ!L1613</f>
        <v>0</v>
      </c>
      <c r="H181" s="900"/>
      <c r="I181" s="901"/>
      <c r="J181" s="758">
        <f>+D181-E181-F181-G181</f>
        <v>0</v>
      </c>
      <c r="K181" s="817"/>
    </row>
    <row r="182" spans="1:11" ht="21" customHeight="1" x14ac:dyDescent="0.45">
      <c r="A182" s="902">
        <f>+[8]ระบบการควบคุมฯ!A1289</f>
        <v>1.7</v>
      </c>
      <c r="B182" s="903" t="str">
        <f>+[8]ระบบการควบคุมฯ!B1289</f>
        <v xml:space="preserve"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                </v>
      </c>
      <c r="C182" s="904" t="str">
        <f>+[8]ระบบการควบคุมฯ!C1289</f>
        <v>20004 69 52015 00000</v>
      </c>
      <c r="D182" s="905"/>
      <c r="E182" s="905"/>
      <c r="F182" s="905"/>
      <c r="G182" s="906"/>
      <c r="H182" s="907"/>
      <c r="I182" s="907"/>
      <c r="J182" s="905"/>
      <c r="K182" s="796"/>
    </row>
    <row r="183" spans="1:11" ht="21" customHeight="1" x14ac:dyDescent="0.45">
      <c r="A183" s="908">
        <f>+[8]ระบบการควบคุมฯ!A1290</f>
        <v>0</v>
      </c>
      <c r="B183" s="903" t="str">
        <f>+[8]ระบบการควบคุมฯ!B1290</f>
        <v xml:space="preserve"> งบดำเนินงาน 69112xx</v>
      </c>
      <c r="C183" s="904"/>
      <c r="D183" s="905"/>
      <c r="E183" s="905"/>
      <c r="F183" s="905"/>
      <c r="G183" s="906"/>
      <c r="H183" s="907"/>
      <c r="I183" s="907"/>
      <c r="J183" s="905"/>
      <c r="K183" s="796"/>
    </row>
    <row r="184" spans="1:11" ht="21" hidden="1" customHeight="1" x14ac:dyDescent="0.45">
      <c r="A184" s="902">
        <f>+[8]ระบบการควบคุมฯ!A1313</f>
        <v>1.8</v>
      </c>
      <c r="B184" s="903" t="str">
        <f>+[8]ระบบการควบคุมฯ!B1313</f>
        <v xml:space="preserve">กิจกรรมช่วยเหลือกลุ่มเป้าหมายทางสังคม  </v>
      </c>
      <c r="C184" s="904" t="str">
        <f>+[8]ระบบการควบคุมฯ!C1313</f>
        <v>20004 69 62408 00000</v>
      </c>
      <c r="D184" s="905"/>
      <c r="E184" s="905"/>
      <c r="F184" s="905"/>
      <c r="G184" s="906"/>
      <c r="H184" s="907"/>
      <c r="I184" s="907"/>
      <c r="J184" s="905"/>
      <c r="K184" s="796"/>
    </row>
    <row r="185" spans="1:11" ht="21" hidden="1" customHeight="1" x14ac:dyDescent="0.45">
      <c r="A185" s="897"/>
      <c r="B185" s="909"/>
      <c r="C185" s="899"/>
      <c r="D185" s="758"/>
      <c r="E185" s="758"/>
      <c r="F185" s="758"/>
      <c r="G185" s="765"/>
      <c r="H185" s="900"/>
      <c r="I185" s="901"/>
      <c r="J185" s="758"/>
      <c r="K185" s="817"/>
    </row>
    <row r="186" spans="1:11" ht="21" hidden="1" customHeight="1" x14ac:dyDescent="0.25">
      <c r="A186" s="215">
        <f>+[8]ระบบการควบคุมฯ!A1328</f>
        <v>1.9</v>
      </c>
      <c r="B186" s="216" t="str">
        <f>+[8]ระบบการควบคุมฯ!B1328</f>
        <v xml:space="preserve">กิจกรรมก่อสร้างปรับปรุง ซ่อมแซมอาคารเรียนและสิ่งก่อสร้างประกอบสำหรับโรงเรียนปกติ </v>
      </c>
      <c r="C186" s="517" t="str">
        <f>+[8]ระบบการควบคุมฯ!C1328</f>
        <v>20004  69 01056 00000</v>
      </c>
      <c r="D186" s="217">
        <f t="shared" ref="D186:J186" si="91">+D187</f>
        <v>18687700</v>
      </c>
      <c r="E186" s="217">
        <f t="shared" si="91"/>
        <v>0</v>
      </c>
      <c r="F186" s="217">
        <f t="shared" si="91"/>
        <v>0</v>
      </c>
      <c r="G186" s="217">
        <f t="shared" si="91"/>
        <v>18512725.41</v>
      </c>
      <c r="H186" s="217">
        <f t="shared" si="91"/>
        <v>0</v>
      </c>
      <c r="I186" s="217">
        <f t="shared" si="91"/>
        <v>0</v>
      </c>
      <c r="J186" s="217">
        <f t="shared" si="91"/>
        <v>174974.58999999985</v>
      </c>
      <c r="K186" s="200"/>
    </row>
    <row r="187" spans="1:11" ht="21" hidden="1" customHeight="1" x14ac:dyDescent="0.6">
      <c r="A187" s="204"/>
      <c r="B187" s="910" t="str">
        <f>+[8]ระบบการควบคุมฯ!B1329</f>
        <v>ค่าที่ดินและสิ่งก่อสร้าง 6911320</v>
      </c>
      <c r="C187" s="516"/>
      <c r="D187" s="14">
        <f>+D188+D194+D235+D239+D246+D263+D265+D287</f>
        <v>18687700</v>
      </c>
      <c r="E187" s="14">
        <f t="shared" ref="E187:J187" si="92">+E188+E194+E235+E239+E246+E263+E265+E287</f>
        <v>0</v>
      </c>
      <c r="F187" s="14">
        <f t="shared" si="92"/>
        <v>0</v>
      </c>
      <c r="G187" s="14">
        <f t="shared" si="92"/>
        <v>18512725.41</v>
      </c>
      <c r="H187" s="14">
        <f t="shared" si="92"/>
        <v>0</v>
      </c>
      <c r="I187" s="14">
        <f t="shared" si="92"/>
        <v>0</v>
      </c>
      <c r="J187" s="14">
        <f t="shared" si="92"/>
        <v>174974.58999999985</v>
      </c>
      <c r="K187" s="210"/>
    </row>
    <row r="188" spans="1:11" ht="21" hidden="1" customHeight="1" x14ac:dyDescent="0.25">
      <c r="A188" s="218" t="str">
        <f>+[8]ระบบการควบคุมฯ!A1330</f>
        <v>1.9.1</v>
      </c>
      <c r="B188" s="219" t="str">
        <f>+[8]ระบบการควบคุมฯ!B1330</f>
        <v xml:space="preserve">ปรับปรุงซ่อมแซมอาคารเรียนอาคารประกอบและสิ่งก่อสร้างอื่น 4 โรงเรียน </v>
      </c>
      <c r="C188" s="512" t="str">
        <f>+[8]ระบบการควบคุมฯ!C1330</f>
        <v>ศธ 04002/ว47118 ลว 21 ตค 67 ครั้งที่ 11</v>
      </c>
      <c r="D188" s="18">
        <f>SUM(D189:D193)</f>
        <v>1995000</v>
      </c>
      <c r="E188" s="18">
        <f t="shared" ref="E188:J188" si="93">SUM(E189:E193)</f>
        <v>0</v>
      </c>
      <c r="F188" s="18">
        <f t="shared" si="93"/>
        <v>0</v>
      </c>
      <c r="G188" s="18">
        <f t="shared" si="93"/>
        <v>1995000</v>
      </c>
      <c r="H188" s="18">
        <f t="shared" si="93"/>
        <v>0</v>
      </c>
      <c r="I188" s="18">
        <f t="shared" si="93"/>
        <v>0</v>
      </c>
      <c r="J188" s="18">
        <f t="shared" si="93"/>
        <v>0</v>
      </c>
      <c r="K188" s="203"/>
    </row>
    <row r="189" spans="1:11" ht="21" hidden="1" customHeight="1" x14ac:dyDescent="0.55000000000000004">
      <c r="A189" s="911" t="str">
        <f>+[8]ระบบการควบคุมฯ!A1331</f>
        <v>1)</v>
      </c>
      <c r="B189" s="774" t="str">
        <f>+[8]ระบบการควบคุมฯ!B1331</f>
        <v>โรงเรียนวัดลานนา</v>
      </c>
      <c r="C189" s="521" t="str">
        <f>+[8]ระบบการควบคุมฯ!C1331</f>
        <v>20004370010003212306</v>
      </c>
      <c r="D189" s="912">
        <f>+[8]ระบบการควบคุมฯ!D1331</f>
        <v>398000</v>
      </c>
      <c r="E189" s="757">
        <f>+[8]ระบบการควบคุมฯ!G1331+[8]ระบบการควบคุมฯ!H1331</f>
        <v>0</v>
      </c>
      <c r="F189" s="758">
        <f>+[8]ระบบการควบคุมฯ!I1331+[8]ระบบการควบคุมฯ!J1331</f>
        <v>0</v>
      </c>
      <c r="G189" s="759">
        <f>+[8]ระบบการควบคุมฯ!K1331+[8]ระบบการควบคุมฯ!L1331</f>
        <v>398000</v>
      </c>
      <c r="H189" s="760"/>
      <c r="I189" s="761"/>
      <c r="J189" s="762">
        <f t="shared" ref="J189:J234" si="94">D189-E189-F189-G189</f>
        <v>0</v>
      </c>
      <c r="K189" s="855"/>
    </row>
    <row r="190" spans="1:11" ht="21" hidden="1" customHeight="1" x14ac:dyDescent="0.55000000000000004">
      <c r="A190" s="911"/>
      <c r="B190" s="13" t="str">
        <f>+[8]ระบบการควบคุมฯ!B1332</f>
        <v>ผูกพัน 16 ธ.ค. 68</v>
      </c>
      <c r="C190" s="521">
        <f>+[8]ระบบการควบคุมฯ!C1332</f>
        <v>4100743313</v>
      </c>
      <c r="D190" s="729"/>
      <c r="E190" s="757"/>
      <c r="F190" s="758"/>
      <c r="G190" s="759"/>
      <c r="H190" s="760"/>
      <c r="I190" s="761"/>
      <c r="J190" s="762">
        <f t="shared" si="94"/>
        <v>0</v>
      </c>
      <c r="K190" s="855"/>
    </row>
    <row r="191" spans="1:11" ht="63" hidden="1" customHeight="1" x14ac:dyDescent="0.55000000000000004">
      <c r="A191" s="911" t="str">
        <f>+[8]ระบบการควบคุมฯ!A1333</f>
        <v>2)</v>
      </c>
      <c r="B191" s="13" t="str">
        <f>+[8]ระบบการควบคุมฯ!B1333</f>
        <v xml:space="preserve">โรงเรียนนิกรราษฎร์บูรณะ (เหราปัตย์อุทิศ) </v>
      </c>
      <c r="C191" s="521" t="str">
        <f>+[8]ระบบการควบคุมฯ!C1333</f>
        <v>20004370010003212307</v>
      </c>
      <c r="D191" s="912">
        <f>+[8]ระบบการควบคุมฯ!D1333</f>
        <v>184000</v>
      </c>
      <c r="E191" s="757">
        <f>+[8]ระบบการควบคุมฯ!G1333+[8]ระบบการควบคุมฯ!H1333</f>
        <v>0</v>
      </c>
      <c r="F191" s="758">
        <f>+[8]ระบบการควบคุมฯ!I1333+[8]ระบบการควบคุมฯ!J1333</f>
        <v>0</v>
      </c>
      <c r="G191" s="759">
        <f>+[8]ระบบการควบคุมฯ!K1333+[8]ระบบการควบคุมฯ!L1333</f>
        <v>184000</v>
      </c>
      <c r="H191" s="760"/>
      <c r="I191" s="761"/>
      <c r="J191" s="762">
        <f t="shared" si="94"/>
        <v>0</v>
      </c>
      <c r="K191" s="855"/>
    </row>
    <row r="192" spans="1:11" ht="21" hidden="1" customHeight="1" x14ac:dyDescent="0.6">
      <c r="A192" s="913" t="str">
        <f>+[8]ระบบการควบคุมฯ!A1334</f>
        <v>3)</v>
      </c>
      <c r="B192" s="13" t="str">
        <f>+[8]ระบบการควบคุมฯ!B1334</f>
        <v xml:space="preserve">โรงเรียนศาลาลอย </v>
      </c>
      <c r="C192" s="521" t="str">
        <f>+[8]ระบบการควบคุมฯ!C1334</f>
        <v>20004370010003212308</v>
      </c>
      <c r="D192" s="912">
        <f>+[8]ระบบการควบคุมฯ!D1334</f>
        <v>1152000</v>
      </c>
      <c r="E192" s="757">
        <f>+[8]ระบบการควบคุมฯ!G1334+[8]ระบบการควบคุมฯ!H1334</f>
        <v>0</v>
      </c>
      <c r="F192" s="758">
        <f>+[8]ระบบการควบคุมฯ!I1334+[8]ระบบการควบคุมฯ!J1334</f>
        <v>0</v>
      </c>
      <c r="G192" s="759">
        <f>+[8]ระบบการควบคุมฯ!K1334+[8]ระบบการควบคุมฯ!L1334</f>
        <v>1152000</v>
      </c>
      <c r="H192" s="760"/>
      <c r="I192" s="761"/>
      <c r="J192" s="762">
        <f t="shared" si="94"/>
        <v>0</v>
      </c>
      <c r="K192" s="855"/>
    </row>
    <row r="193" spans="1:11" ht="21" hidden="1" customHeight="1" x14ac:dyDescent="0.6">
      <c r="A193" s="913" t="str">
        <f>+[8]ระบบการควบคุมฯ!A1336</f>
        <v>4)</v>
      </c>
      <c r="B193" s="13" t="str">
        <f>+[8]ระบบการควบคุมฯ!B1336</f>
        <v>โรงเรียนวัดแสงมณี</v>
      </c>
      <c r="C193" s="521" t="str">
        <f>+[8]ระบบการควบคุมฯ!C1336</f>
        <v>20004370010003212309</v>
      </c>
      <c r="D193" s="912">
        <f>+[8]ระบบการควบคุมฯ!D1336</f>
        <v>261000</v>
      </c>
      <c r="E193" s="757">
        <f>+[8]ระบบการควบคุมฯ!G1336+[8]ระบบการควบคุมฯ!H1336</f>
        <v>0</v>
      </c>
      <c r="F193" s="758">
        <f>+[8]ระบบการควบคุมฯ!I1336+[8]ระบบการควบคุมฯ!J1336</f>
        <v>0</v>
      </c>
      <c r="G193" s="759">
        <f>+[8]ระบบการควบคุมฯ!K1336+[8]ระบบการควบคุมฯ!L1336</f>
        <v>261000</v>
      </c>
      <c r="H193" s="760"/>
      <c r="I193" s="761"/>
      <c r="J193" s="762">
        <f t="shared" si="94"/>
        <v>0</v>
      </c>
      <c r="K193" s="855"/>
    </row>
    <row r="194" spans="1:11" ht="42" hidden="1" customHeight="1" x14ac:dyDescent="0.25">
      <c r="A194" s="218" t="str">
        <f>+[8]ระบบการควบคุมฯ!A1337</f>
        <v>1.9.2</v>
      </c>
      <c r="B194" s="219" t="str">
        <f>+[8]ระบบการควบคุมฯ!B1337</f>
        <v xml:space="preserve">ปรับปรุงซ่อมแซมห้องน้ำห้องส้วม 2 โรงเรียน </v>
      </c>
      <c r="C194" s="512" t="str">
        <f>+[8]ระบบการควบคุมฯ!C1337</f>
        <v>ศธ 04002/ว5174 ลว 21 ตค 67 ครั้งที่ 4</v>
      </c>
      <c r="D194" s="18">
        <f>SUM(D195:D198)</f>
        <v>0</v>
      </c>
      <c r="E194" s="18">
        <f t="shared" ref="E194:J194" si="95">SUM(E195:E198)</f>
        <v>0</v>
      </c>
      <c r="F194" s="18">
        <f t="shared" si="95"/>
        <v>0</v>
      </c>
      <c r="G194" s="18">
        <f t="shared" si="95"/>
        <v>0</v>
      </c>
      <c r="H194" s="18">
        <f t="shared" si="95"/>
        <v>0</v>
      </c>
      <c r="I194" s="18">
        <f t="shared" si="95"/>
        <v>0</v>
      </c>
      <c r="J194" s="18">
        <f t="shared" si="95"/>
        <v>0</v>
      </c>
      <c r="K194" s="203"/>
    </row>
    <row r="195" spans="1:11" ht="21" hidden="1" customHeight="1" x14ac:dyDescent="0.25">
      <c r="A195" s="695" t="str">
        <f>+[8]ระบบการควบคุมฯ!A1338</f>
        <v>3)</v>
      </c>
      <c r="B195" s="774" t="str">
        <f>+[8]ระบบการควบคุมฯ!B1338</f>
        <v>โรงเรียนนิกรราษฎร์บูรณะ (เหราบัตย์อุทิศ)</v>
      </c>
      <c r="C195" s="521" t="str">
        <f>+[8]ระบบการควบคุมฯ!C1338</f>
        <v>20004370010003213244</v>
      </c>
      <c r="D195" s="912">
        <f>+[8]ระบบการควบคุมฯ!D1338</f>
        <v>0</v>
      </c>
      <c r="E195" s="757">
        <f>+[8]ระบบการควบคุมฯ!G1338+[8]ระบบการควบคุมฯ!H1338</f>
        <v>0</v>
      </c>
      <c r="F195" s="758">
        <f>+[8]ระบบการควบคุมฯ!I1338+[8]ระบบการควบคุมฯ!J1338</f>
        <v>0</v>
      </c>
      <c r="G195" s="759">
        <f>+[8]ระบบการควบคุมฯ!K1338+[8]ระบบการควบคุมฯ!L1338</f>
        <v>0</v>
      </c>
      <c r="H195" s="760"/>
      <c r="I195" s="761"/>
      <c r="J195" s="762">
        <f t="shared" si="94"/>
        <v>0</v>
      </c>
      <c r="K195" s="855"/>
    </row>
    <row r="196" spans="1:11" ht="21" hidden="1" customHeight="1" x14ac:dyDescent="0.25">
      <c r="A196" s="695"/>
      <c r="B196" s="774">
        <f>+[8]ระบบการควบคุมฯ!B1339</f>
        <v>0</v>
      </c>
      <c r="C196" s="521">
        <f>+[8]ระบบการควบคุมฯ!C1339</f>
        <v>0</v>
      </c>
      <c r="D196" s="729"/>
      <c r="E196" s="757"/>
      <c r="F196" s="758"/>
      <c r="G196" s="759"/>
      <c r="H196" s="760"/>
      <c r="I196" s="761"/>
      <c r="J196" s="762">
        <f t="shared" si="94"/>
        <v>0</v>
      </c>
      <c r="K196" s="855"/>
    </row>
    <row r="197" spans="1:11" ht="42" hidden="1" customHeight="1" x14ac:dyDescent="0.25">
      <c r="A197" s="695" t="str">
        <f>+[8]ระบบการควบคุมฯ!A1340</f>
        <v>4)</v>
      </c>
      <c r="B197" s="774" t="str">
        <f>+[8]ระบบการควบคุมฯ!B1340</f>
        <v>โรงเรียนวัดนพรัตนาราม</v>
      </c>
      <c r="C197" s="521" t="str">
        <f>+[8]ระบบการควบคุมฯ!C1340</f>
        <v>20004370010003213243</v>
      </c>
      <c r="D197" s="912">
        <f>+[8]ระบบการควบคุมฯ!D1340</f>
        <v>0</v>
      </c>
      <c r="E197" s="757">
        <f>+[8]ระบบการควบคุมฯ!G1340+[8]ระบบการควบคุมฯ!H1340</f>
        <v>0</v>
      </c>
      <c r="F197" s="758">
        <f>+[8]ระบบการควบคุมฯ!I1340+[8]ระบบการควบคุมฯ!J1340</f>
        <v>0</v>
      </c>
      <c r="G197" s="759">
        <f>+[8]ระบบการควบคุมฯ!K1340+[8]ระบบการควบคุมฯ!L1340</f>
        <v>0</v>
      </c>
      <c r="H197" s="760"/>
      <c r="I197" s="761"/>
      <c r="J197" s="762">
        <f t="shared" si="94"/>
        <v>0</v>
      </c>
      <c r="K197" s="855"/>
    </row>
    <row r="198" spans="1:11" ht="21" hidden="1" customHeight="1" x14ac:dyDescent="0.25">
      <c r="A198" s="695"/>
      <c r="B198" s="774" t="str">
        <f>+[8]ระบบการควบคุมฯ!B1341</f>
        <v>ครบ 26 มค 68</v>
      </c>
      <c r="C198" s="521">
        <f>+[8]ระบบการควบคุมฯ!C1341</f>
        <v>45988</v>
      </c>
      <c r="D198" s="729"/>
      <c r="E198" s="757"/>
      <c r="F198" s="758"/>
      <c r="G198" s="759"/>
      <c r="H198" s="760"/>
      <c r="I198" s="761"/>
      <c r="J198" s="762">
        <f t="shared" si="94"/>
        <v>0</v>
      </c>
      <c r="K198" s="855"/>
    </row>
    <row r="199" spans="1:11" ht="21" hidden="1" customHeight="1" x14ac:dyDescent="0.25">
      <c r="A199" s="695" t="str">
        <f>+[8]ระบบการควบคุมฯ!A1343</f>
        <v>5)</v>
      </c>
      <c r="B199" s="774" t="str">
        <f>+[8]ระบบการควบคุมฯ!B1343</f>
        <v>วัดกลางคลองสี่</v>
      </c>
      <c r="C199" s="521" t="str">
        <f>+[8]ระบบการควบคุมฯ!C1343</f>
        <v>20004350002003214513</v>
      </c>
      <c r="D199" s="729"/>
      <c r="E199" s="757"/>
      <c r="F199" s="758"/>
      <c r="G199" s="759"/>
      <c r="H199" s="760"/>
      <c r="I199" s="761"/>
      <c r="J199" s="762">
        <f t="shared" si="94"/>
        <v>0</v>
      </c>
      <c r="K199" s="855"/>
    </row>
    <row r="200" spans="1:11" ht="21" hidden="1" customHeight="1" x14ac:dyDescent="0.25">
      <c r="A200" s="695"/>
      <c r="B200" s="774" t="str">
        <f>+[8]ระบบการควบคุมฯ!B1344</f>
        <v>ครบ 15 มิย 67</v>
      </c>
      <c r="C200" s="521">
        <f>+[8]ระบบการควบคุมฯ!C1344</f>
        <v>4100396155</v>
      </c>
      <c r="D200" s="729"/>
      <c r="E200" s="757"/>
      <c r="F200" s="758"/>
      <c r="G200" s="759"/>
      <c r="H200" s="760"/>
      <c r="I200" s="761"/>
      <c r="J200" s="762">
        <f t="shared" si="94"/>
        <v>0</v>
      </c>
      <c r="K200" s="855"/>
    </row>
    <row r="201" spans="1:11" ht="21" hidden="1" customHeight="1" x14ac:dyDescent="0.25">
      <c r="A201" s="695" t="str">
        <f>+[8]ระบบการควบคุมฯ!A1345</f>
        <v>6)</v>
      </c>
      <c r="B201" s="774" t="str">
        <f>+[8]ระบบการควบคุมฯ!B1345</f>
        <v>วัดนิเทศน์</v>
      </c>
      <c r="C201" s="521" t="str">
        <f>+[8]ระบบการควบคุมฯ!C1345</f>
        <v>20004350002003214514</v>
      </c>
      <c r="D201" s="729"/>
      <c r="E201" s="757"/>
      <c r="F201" s="758"/>
      <c r="G201" s="759"/>
      <c r="H201" s="760"/>
      <c r="I201" s="761"/>
      <c r="J201" s="762">
        <f t="shared" si="94"/>
        <v>0</v>
      </c>
      <c r="K201" s="855"/>
    </row>
    <row r="202" spans="1:11" ht="21" hidden="1" customHeight="1" x14ac:dyDescent="0.25">
      <c r="A202" s="695"/>
      <c r="B202" s="774" t="str">
        <f>+[8]ระบบการควบคุมฯ!B1346</f>
        <v>ครบ 27 สค 67</v>
      </c>
      <c r="C202" s="521">
        <f>+[8]ระบบการควบคุมฯ!C1346</f>
        <v>4100402151</v>
      </c>
      <c r="D202" s="729"/>
      <c r="E202" s="757"/>
      <c r="F202" s="758"/>
      <c r="G202" s="759"/>
      <c r="H202" s="760"/>
      <c r="I202" s="761"/>
      <c r="J202" s="762">
        <f t="shared" si="94"/>
        <v>0</v>
      </c>
      <c r="K202" s="855"/>
    </row>
    <row r="203" spans="1:11" ht="21" hidden="1" customHeight="1" x14ac:dyDescent="0.25">
      <c r="A203" s="695"/>
      <c r="B203" s="774" t="str">
        <f>+[8]ระบบการควบคุมฯ!B1347</f>
        <v>ผูกพัน งวด 1 222,000 บาท</v>
      </c>
      <c r="C203" s="521">
        <f>+[8]ระบบการควบคุมฯ!C1347</f>
        <v>0</v>
      </c>
      <c r="D203" s="729"/>
      <c r="E203" s="757"/>
      <c r="F203" s="758"/>
      <c r="G203" s="759"/>
      <c r="H203" s="760"/>
      <c r="I203" s="761"/>
      <c r="J203" s="762">
        <f t="shared" si="94"/>
        <v>0</v>
      </c>
      <c r="K203" s="855"/>
    </row>
    <row r="204" spans="1:11" ht="21" hidden="1" customHeight="1" x14ac:dyDescent="0.25">
      <c r="A204" s="695"/>
      <c r="B204" s="774" t="str">
        <f>+[8]ระบบการควบคุมฯ!B1348</f>
        <v>งวด 2 518,000 บาท</v>
      </c>
      <c r="C204" s="521">
        <f>+[8]ระบบการควบคุมฯ!C1348</f>
        <v>0</v>
      </c>
      <c r="D204" s="729"/>
      <c r="E204" s="757"/>
      <c r="F204" s="758"/>
      <c r="G204" s="759"/>
      <c r="H204" s="760"/>
      <c r="I204" s="761"/>
      <c r="J204" s="762">
        <f t="shared" si="94"/>
        <v>0</v>
      </c>
      <c r="K204" s="855"/>
    </row>
    <row r="205" spans="1:11" ht="21" hidden="1" customHeight="1" x14ac:dyDescent="0.25">
      <c r="A205" s="695" t="str">
        <f>+[8]ระบบการควบคุมฯ!A1350</f>
        <v>7)</v>
      </c>
      <c r="B205" s="774" t="str">
        <f>+[8]ระบบการควบคุมฯ!B1350</f>
        <v>วัดประชุมราษฏร์</v>
      </c>
      <c r="C205" s="521" t="str">
        <f>+[8]ระบบการควบคุมฯ!C1350</f>
        <v>20004350002003214515</v>
      </c>
      <c r="D205" s="729"/>
      <c r="E205" s="757"/>
      <c r="F205" s="758"/>
      <c r="G205" s="759"/>
      <c r="H205" s="760"/>
      <c r="I205" s="761"/>
      <c r="J205" s="762">
        <f t="shared" si="94"/>
        <v>0</v>
      </c>
      <c r="K205" s="855"/>
    </row>
    <row r="206" spans="1:11" ht="21" hidden="1" customHeight="1" x14ac:dyDescent="0.25">
      <c r="A206" s="695"/>
      <c r="B206" s="774" t="str">
        <f>+[8]ระบบการควบคุมฯ!B1348</f>
        <v>งวด 2 518,000 บาท</v>
      </c>
      <c r="C206" s="521">
        <f>+[8]ระบบการควบคุมฯ!C1348</f>
        <v>0</v>
      </c>
      <c r="D206" s="729"/>
      <c r="E206" s="757"/>
      <c r="F206" s="758"/>
      <c r="G206" s="759"/>
      <c r="H206" s="760"/>
      <c r="I206" s="761"/>
      <c r="J206" s="762">
        <f t="shared" si="94"/>
        <v>0</v>
      </c>
      <c r="K206" s="855"/>
    </row>
    <row r="207" spans="1:11" ht="21" hidden="1" customHeight="1" x14ac:dyDescent="0.25">
      <c r="A207" s="695" t="str">
        <f>+[8]ระบบการควบคุมฯ!A1352</f>
        <v>8)</v>
      </c>
      <c r="B207" s="774" t="str">
        <f>+[8]ระบบการควบคุมฯ!B1352</f>
        <v>วัดประยูรธรรมาราม</v>
      </c>
      <c r="C207" s="521" t="str">
        <f>+[8]ระบบการควบคุมฯ!C1352</f>
        <v>20004350002003214516</v>
      </c>
      <c r="D207" s="729"/>
      <c r="E207" s="757"/>
      <c r="F207" s="758"/>
      <c r="G207" s="759"/>
      <c r="H207" s="760"/>
      <c r="I207" s="761"/>
      <c r="J207" s="762">
        <f t="shared" si="94"/>
        <v>0</v>
      </c>
      <c r="K207" s="855"/>
    </row>
    <row r="208" spans="1:11" ht="42" hidden="1" customHeight="1" x14ac:dyDescent="0.25">
      <c r="A208" s="695"/>
      <c r="B208" s="774" t="str">
        <f>+[8]ระบบการควบคุมฯ!B1351</f>
        <v>ครบ 19 มิย 67</v>
      </c>
      <c r="C208" s="521">
        <f>+[8]ระบบการควบคุมฯ!C1351</f>
        <v>4100395245</v>
      </c>
      <c r="D208" s="729"/>
      <c r="E208" s="757"/>
      <c r="F208" s="758"/>
      <c r="G208" s="759"/>
      <c r="H208" s="760"/>
      <c r="I208" s="761"/>
      <c r="J208" s="762">
        <f t="shared" si="94"/>
        <v>0</v>
      </c>
      <c r="K208" s="855"/>
    </row>
    <row r="209" spans="1:11" ht="21" hidden="1" customHeight="1" x14ac:dyDescent="0.25">
      <c r="A209" s="695" t="str">
        <f>+[8]ระบบการควบคุมฯ!A1354</f>
        <v>9)</v>
      </c>
      <c r="B209" s="774" t="str">
        <f>+[8]ระบบการควบคุมฯ!B1354</f>
        <v>วัดลานนา</v>
      </c>
      <c r="C209" s="521" t="str">
        <f>+[8]ระบบการควบคุมฯ!C1354</f>
        <v>20004350002003214517</v>
      </c>
      <c r="D209" s="729"/>
      <c r="E209" s="757"/>
      <c r="F209" s="758"/>
      <c r="G209" s="759"/>
      <c r="H209" s="760"/>
      <c r="I209" s="761"/>
      <c r="J209" s="762">
        <f t="shared" si="94"/>
        <v>0</v>
      </c>
      <c r="K209" s="855"/>
    </row>
    <row r="210" spans="1:11" ht="21" hidden="1" customHeight="1" x14ac:dyDescent="0.25">
      <c r="A210" s="695"/>
      <c r="B210" s="774" t="str">
        <f>+[8]ระบบการควบคุมฯ!B1353</f>
        <v>ครบ 26 มิย 67</v>
      </c>
      <c r="C210" s="521">
        <f>+[8]ระบบการควบคุมฯ!C1353</f>
        <v>4100397176</v>
      </c>
      <c r="D210" s="729"/>
      <c r="E210" s="757"/>
      <c r="F210" s="758"/>
      <c r="G210" s="759"/>
      <c r="H210" s="760"/>
      <c r="I210" s="761"/>
      <c r="J210" s="762">
        <f t="shared" si="94"/>
        <v>0</v>
      </c>
      <c r="K210" s="855"/>
    </row>
    <row r="211" spans="1:11" ht="21" hidden="1" customHeight="1" x14ac:dyDescent="0.25">
      <c r="A211" s="695" t="str">
        <f>+[8]ระบบการควบคุมฯ!A1356</f>
        <v>10)</v>
      </c>
      <c r="B211" s="774" t="str">
        <f>+[8]ระบบการควบคุมฯ!B1356</f>
        <v>วัดอดิศร</v>
      </c>
      <c r="C211" s="521" t="str">
        <f>+[8]ระบบการควบคุมฯ!C1356</f>
        <v>20004350002003214518</v>
      </c>
      <c r="D211" s="729"/>
      <c r="E211" s="757"/>
      <c r="F211" s="758"/>
      <c r="G211" s="759"/>
      <c r="H211" s="760"/>
      <c r="I211" s="761"/>
      <c r="J211" s="762">
        <f t="shared" si="94"/>
        <v>0</v>
      </c>
      <c r="K211" s="855"/>
    </row>
    <row r="212" spans="1:11" ht="21" hidden="1" customHeight="1" x14ac:dyDescent="0.25">
      <c r="A212" s="695"/>
      <c r="B212" s="774" t="str">
        <f>+[8]ระบบการควบคุมฯ!B1355</f>
        <v>ครบ 19 มิ.ย.67</v>
      </c>
      <c r="C212" s="521" t="str">
        <f>+[8]ระบบการควบคุมฯ!C1355</f>
        <v>ครบ 19 มิย 67</v>
      </c>
      <c r="D212" s="729"/>
      <c r="E212" s="757"/>
      <c r="F212" s="758"/>
      <c r="G212" s="759"/>
      <c r="H212" s="760"/>
      <c r="I212" s="761"/>
      <c r="J212" s="762">
        <f t="shared" si="94"/>
        <v>0</v>
      </c>
      <c r="K212" s="855"/>
    </row>
    <row r="213" spans="1:11" ht="21" hidden="1" customHeight="1" x14ac:dyDescent="0.25">
      <c r="A213" s="695" t="str">
        <f>+[8]ระบบการควบคุมฯ!A1358</f>
        <v>11)</v>
      </c>
      <c r="B213" s="774" t="str">
        <f>+[8]ระบบการควบคุมฯ!B1358</f>
        <v>สหราษฎร์บํารุง</v>
      </c>
      <c r="C213" s="521" t="str">
        <f>+[8]ระบบการควบคุมฯ!C1358</f>
        <v>20004350002003214519</v>
      </c>
      <c r="D213" s="729"/>
      <c r="E213" s="757"/>
      <c r="F213" s="758"/>
      <c r="G213" s="759"/>
      <c r="H213" s="760"/>
      <c r="I213" s="761"/>
      <c r="J213" s="762">
        <f t="shared" si="94"/>
        <v>0</v>
      </c>
      <c r="K213" s="855"/>
    </row>
    <row r="214" spans="1:11" ht="21" hidden="1" customHeight="1" x14ac:dyDescent="0.25">
      <c r="A214" s="695"/>
      <c r="B214" s="774" t="str">
        <f>+[8]ระบบการควบคุมฯ!B1357</f>
        <v>ครบ 26 กค 67</v>
      </c>
      <c r="C214" s="521" t="str">
        <f>+[8]ระบบการควบคุมฯ!C1357</f>
        <v>4100393861</v>
      </c>
      <c r="D214" s="729"/>
      <c r="E214" s="757"/>
      <c r="F214" s="758"/>
      <c r="G214" s="759"/>
      <c r="H214" s="760"/>
      <c r="I214" s="761"/>
      <c r="J214" s="762">
        <f t="shared" si="94"/>
        <v>0</v>
      </c>
      <c r="K214" s="855"/>
    </row>
    <row r="215" spans="1:11" ht="21" hidden="1" customHeight="1" x14ac:dyDescent="0.25">
      <c r="A215" s="695" t="str">
        <f>+[8]ระบบการควบคุมฯ!A1360</f>
        <v>12)</v>
      </c>
      <c r="B215" s="774" t="str">
        <f>+[8]ระบบการควบคุมฯ!B1360</f>
        <v>คลอง 11 ศาลาครุ (เทียมอุปถัมภ์)</v>
      </c>
      <c r="C215" s="521" t="str">
        <f>+[8]ระบบการควบคุมฯ!C1360</f>
        <v>20004350002003214520</v>
      </c>
      <c r="D215" s="729"/>
      <c r="E215" s="757"/>
      <c r="F215" s="758"/>
      <c r="G215" s="759"/>
      <c r="H215" s="760"/>
      <c r="I215" s="761"/>
      <c r="J215" s="762">
        <f t="shared" si="94"/>
        <v>0</v>
      </c>
      <c r="K215" s="855"/>
    </row>
    <row r="216" spans="1:11" ht="21" hidden="1" customHeight="1" x14ac:dyDescent="0.25">
      <c r="A216" s="695"/>
      <c r="B216" s="774" t="str">
        <f>+[8]ระบบการควบคุมฯ!B1359</f>
        <v>ครบ 14 มิย 67</v>
      </c>
      <c r="C216" s="521" t="str">
        <f>+[8]ระบบการควบคุมฯ!C1359</f>
        <v>4100394897</v>
      </c>
      <c r="D216" s="729"/>
      <c r="E216" s="757"/>
      <c r="F216" s="758"/>
      <c r="G216" s="759"/>
      <c r="H216" s="760"/>
      <c r="I216" s="761"/>
      <c r="J216" s="762">
        <f t="shared" si="94"/>
        <v>0</v>
      </c>
      <c r="K216" s="855"/>
    </row>
    <row r="217" spans="1:11" ht="21" hidden="1" customHeight="1" x14ac:dyDescent="0.25">
      <c r="A217" s="695" t="str">
        <f>+[8]ระบบการควบคุมฯ!A1362</f>
        <v>13)</v>
      </c>
      <c r="B217" s="774" t="str">
        <f>+[8]ระบบการควบคุมฯ!B1362</f>
        <v>คลองสิบสามผิวศรีราษฏร์บำรุง</v>
      </c>
      <c r="C217" s="521" t="str">
        <f>+[8]ระบบการควบคุมฯ!C1362</f>
        <v>20004350002003214521</v>
      </c>
      <c r="D217" s="729"/>
      <c r="E217" s="757"/>
      <c r="F217" s="758"/>
      <c r="G217" s="759"/>
      <c r="H217" s="760"/>
      <c r="I217" s="761"/>
      <c r="J217" s="762">
        <f t="shared" si="94"/>
        <v>0</v>
      </c>
      <c r="K217" s="855"/>
    </row>
    <row r="218" spans="1:11" ht="21" hidden="1" customHeight="1" x14ac:dyDescent="0.25">
      <c r="A218" s="695"/>
      <c r="B218" s="774" t="str">
        <f>+[8]ระบบการควบคุมฯ!B1361</f>
        <v>ครบ 15 กค 67</v>
      </c>
      <c r="C218" s="521" t="str">
        <f>+[8]ระบบการควบคุมฯ!C1361</f>
        <v>4100398138</v>
      </c>
      <c r="D218" s="729"/>
      <c r="E218" s="757"/>
      <c r="F218" s="758"/>
      <c r="G218" s="759"/>
      <c r="H218" s="760"/>
      <c r="I218" s="761"/>
      <c r="J218" s="762">
        <f t="shared" si="94"/>
        <v>0</v>
      </c>
      <c r="K218" s="855"/>
    </row>
    <row r="219" spans="1:11" ht="21" hidden="1" customHeight="1" x14ac:dyDescent="0.25">
      <c r="A219" s="695" t="str">
        <f>+[8]ระบบการควบคุมฯ!A1365</f>
        <v>14)</v>
      </c>
      <c r="B219" s="774" t="str">
        <f>+[8]ระบบการควบคุมฯ!B1365</f>
        <v>วัดเจริญบุญ</v>
      </c>
      <c r="C219" s="521" t="str">
        <f>+[8]ระบบการควบคุมฯ!C1365</f>
        <v>20004350002003214522</v>
      </c>
      <c r="D219" s="729"/>
      <c r="E219" s="757"/>
      <c r="F219" s="758"/>
      <c r="G219" s="759"/>
      <c r="H219" s="760"/>
      <c r="I219" s="761"/>
      <c r="J219" s="762">
        <f t="shared" si="94"/>
        <v>0</v>
      </c>
      <c r="K219" s="855"/>
    </row>
    <row r="220" spans="1:11" ht="21" hidden="1" customHeight="1" x14ac:dyDescent="0.25">
      <c r="A220" s="695"/>
      <c r="B220" s="774" t="str">
        <f>+[8]ระบบการควบคุมฯ!B1366</f>
        <v>ครบ 17 กค 67</v>
      </c>
      <c r="C220" s="521" t="str">
        <f>+[8]ระบบการควบคุมฯ!C1366</f>
        <v>4100396212</v>
      </c>
      <c r="D220" s="729"/>
      <c r="E220" s="757"/>
      <c r="F220" s="758"/>
      <c r="G220" s="759"/>
      <c r="H220" s="760"/>
      <c r="I220" s="761"/>
      <c r="J220" s="762">
        <f t="shared" si="94"/>
        <v>0</v>
      </c>
      <c r="K220" s="855"/>
    </row>
    <row r="221" spans="1:11" ht="21" hidden="1" customHeight="1" x14ac:dyDescent="0.25">
      <c r="A221" s="695" t="str">
        <f>+[8]ระบบการควบคุมฯ!A1367</f>
        <v>15)</v>
      </c>
      <c r="B221" s="774" t="str">
        <f>+[8]ระบบการควบคุมฯ!B1367</f>
        <v>วัดนพรัตนาราม</v>
      </c>
      <c r="C221" s="521" t="str">
        <f>+[8]ระบบการควบคุมฯ!C1367</f>
        <v>20004350002003214523</v>
      </c>
      <c r="D221" s="912">
        <f>+[8]ระบบการควบคุมฯ!D1367</f>
        <v>0</v>
      </c>
      <c r="E221" s="757">
        <f>+[8]ระบบการควบคุมฯ!G1362+[8]ระบบการควบคุมฯ!H1362</f>
        <v>0</v>
      </c>
      <c r="F221" s="758">
        <f>+[8]ระบบการควบคุมฯ!I1362+[8]ระบบการควบคุมฯ!J1362</f>
        <v>0</v>
      </c>
      <c r="G221" s="759">
        <f>+[8]ระบบการควบคุมฯ!K1362+[8]ระบบการควบคุมฯ!L1362</f>
        <v>0</v>
      </c>
      <c r="H221" s="760"/>
      <c r="I221" s="761"/>
      <c r="J221" s="762">
        <f t="shared" si="94"/>
        <v>0</v>
      </c>
      <c r="K221" s="855"/>
    </row>
    <row r="222" spans="1:11" ht="21" hidden="1" customHeight="1" x14ac:dyDescent="0.25">
      <c r="A222" s="695"/>
      <c r="B222" s="914" t="str">
        <f>+[8]ระบบการควบคุมฯ!B1368</f>
        <v>งวด 1  174,000 บาท ครบ 16 กค 67</v>
      </c>
      <c r="C222" s="915">
        <f>+[8]ระบบการควบคุมฯ!C1368</f>
        <v>4100426445</v>
      </c>
      <c r="D222" s="729"/>
      <c r="E222" s="757"/>
      <c r="F222" s="758"/>
      <c r="G222" s="759"/>
      <c r="H222" s="760"/>
      <c r="I222" s="761"/>
      <c r="J222" s="762">
        <f t="shared" si="94"/>
        <v>0</v>
      </c>
      <c r="K222" s="855"/>
    </row>
    <row r="223" spans="1:11" ht="21" hidden="1" customHeight="1" x14ac:dyDescent="0.25">
      <c r="A223" s="695"/>
      <c r="B223" s="914" t="str">
        <f>+[8]ระบบการควบคุมฯ!B1369</f>
        <v>งวด 2 406,000 ครบ 14 กย 67</v>
      </c>
      <c r="C223" s="916"/>
      <c r="D223" s="729"/>
      <c r="E223" s="757"/>
      <c r="F223" s="758"/>
      <c r="G223" s="759"/>
      <c r="H223" s="760"/>
      <c r="I223" s="761"/>
      <c r="J223" s="762"/>
      <c r="K223" s="855"/>
    </row>
    <row r="224" spans="1:11" ht="21" hidden="1" customHeight="1" x14ac:dyDescent="0.25">
      <c r="A224" s="695" t="str">
        <f>+[8]ระบบการควบคุมฯ!A1371</f>
        <v>16)</v>
      </c>
      <c r="B224" s="774" t="str">
        <f>+[8]ระบบการควบคุมฯ!B1371</f>
        <v>วัดพวงแก้ว</v>
      </c>
      <c r="C224" s="521" t="str">
        <f>+[8]ระบบการควบคุมฯ!C1371</f>
        <v>20004350002003214524</v>
      </c>
      <c r="D224" s="729"/>
      <c r="E224" s="757"/>
      <c r="F224" s="758"/>
      <c r="G224" s="759"/>
      <c r="H224" s="760"/>
      <c r="I224" s="761"/>
      <c r="J224" s="762">
        <f t="shared" si="94"/>
        <v>0</v>
      </c>
      <c r="K224" s="855"/>
    </row>
    <row r="225" spans="1:11" ht="294" hidden="1" customHeight="1" x14ac:dyDescent="0.25">
      <c r="A225" s="695"/>
      <c r="B225" s="774" t="str">
        <f>+[8]ระบบการควบคุมฯ!B1372</f>
        <v>ครบ 2 สค 67</v>
      </c>
      <c r="C225" s="521" t="str">
        <f>+[8]ระบบการควบคุมฯ!C1372</f>
        <v>4100402841</v>
      </c>
      <c r="D225" s="729"/>
      <c r="E225" s="757"/>
      <c r="F225" s="758"/>
      <c r="G225" s="759"/>
      <c r="H225" s="760"/>
      <c r="I225" s="761"/>
      <c r="J225" s="762">
        <f t="shared" si="94"/>
        <v>0</v>
      </c>
      <c r="K225" s="855"/>
    </row>
    <row r="226" spans="1:11" ht="21" hidden="1" customHeight="1" x14ac:dyDescent="0.25">
      <c r="A226" s="695" t="str">
        <f>+[8]ระบบการควบคุมฯ!A1373</f>
        <v>17)</v>
      </c>
      <c r="B226" s="774" t="str">
        <f>+[8]ระบบการควบคุมฯ!B1373</f>
        <v>วัดสุขบุญฑริการาม</v>
      </c>
      <c r="C226" s="521" t="str">
        <f>+[8]ระบบการควบคุมฯ!C1373</f>
        <v>20004350002003214525</v>
      </c>
      <c r="D226" s="729"/>
      <c r="E226" s="757"/>
      <c r="F226" s="758"/>
      <c r="G226" s="759"/>
      <c r="H226" s="760"/>
      <c r="I226" s="761"/>
      <c r="J226" s="762">
        <f t="shared" si="94"/>
        <v>0</v>
      </c>
      <c r="K226" s="855"/>
    </row>
    <row r="227" spans="1:11" ht="21" hidden="1" customHeight="1" x14ac:dyDescent="0.25">
      <c r="A227" s="695"/>
      <c r="B227" s="774" t="str">
        <f>+[8]ระบบการควบคุมฯ!B1374</f>
        <v>ครบ 27 มิย 67</v>
      </c>
      <c r="C227" s="521" t="str">
        <f>+[8]ระบบการควบคุมฯ!C1374</f>
        <v>4100396195</v>
      </c>
      <c r="D227" s="729"/>
      <c r="E227" s="757"/>
      <c r="F227" s="758"/>
      <c r="G227" s="759"/>
      <c r="H227" s="760"/>
      <c r="I227" s="761"/>
      <c r="J227" s="762">
        <f t="shared" si="94"/>
        <v>0</v>
      </c>
      <c r="K227" s="855"/>
    </row>
    <row r="228" spans="1:11" ht="21" hidden="1" customHeight="1" x14ac:dyDescent="0.25">
      <c r="A228" s="695" t="str">
        <f>+[8]ระบบการควบคุมฯ!A1375</f>
        <v>18)</v>
      </c>
      <c r="B228" s="774" t="str">
        <f>+[8]ระบบการควบคุมฯ!B1375</f>
        <v>วัดแสงมณี</v>
      </c>
      <c r="C228" s="521" t="str">
        <f>+[8]ระบบการควบคุมฯ!C1375</f>
        <v>20004350002003214526</v>
      </c>
      <c r="D228" s="729"/>
      <c r="E228" s="757"/>
      <c r="F228" s="758"/>
      <c r="G228" s="759"/>
      <c r="H228" s="760"/>
      <c r="I228" s="761"/>
      <c r="J228" s="762">
        <f t="shared" si="94"/>
        <v>0</v>
      </c>
      <c r="K228" s="855"/>
    </row>
    <row r="229" spans="1:11" ht="21" hidden="1" customHeight="1" x14ac:dyDescent="0.25">
      <c r="A229" s="695"/>
      <c r="B229" s="774" t="str">
        <f>+[8]ระบบการควบคุมฯ!B1376</f>
        <v>ครบ 30 กค 67</v>
      </c>
      <c r="C229" s="521" t="str">
        <f>+[8]ระบบการควบคุมฯ!C1376</f>
        <v>4100400728</v>
      </c>
      <c r="D229" s="729"/>
      <c r="E229" s="757"/>
      <c r="F229" s="758"/>
      <c r="G229" s="759"/>
      <c r="H229" s="760"/>
      <c r="I229" s="761"/>
      <c r="J229" s="762">
        <f t="shared" si="94"/>
        <v>0</v>
      </c>
      <c r="K229" s="855"/>
    </row>
    <row r="230" spans="1:11" ht="21" hidden="1" customHeight="1" x14ac:dyDescent="0.25">
      <c r="A230" s="695" t="str">
        <f>+[8]ระบบการควบคุมฯ!A1377</f>
        <v>19)</v>
      </c>
      <c r="B230" s="774" t="str">
        <f>+[8]ระบบการควบคุมฯ!B1377</f>
        <v>หิรัญพงษ์อนุสรณ์</v>
      </c>
      <c r="C230" s="521" t="str">
        <f>+[8]ระบบการควบคุมฯ!C1377</f>
        <v>20004350002003214527</v>
      </c>
      <c r="D230" s="729"/>
      <c r="E230" s="757"/>
      <c r="F230" s="758"/>
      <c r="G230" s="759"/>
      <c r="H230" s="760"/>
      <c r="I230" s="761"/>
      <c r="J230" s="762">
        <f t="shared" si="94"/>
        <v>0</v>
      </c>
      <c r="K230" s="855"/>
    </row>
    <row r="231" spans="1:11" ht="21" hidden="1" customHeight="1" x14ac:dyDescent="0.25">
      <c r="A231" s="695"/>
      <c r="B231" s="774" t="str">
        <f>+[8]ระบบการควบคุมฯ!B1378</f>
        <v>ครบ 22 มิย 67</v>
      </c>
      <c r="C231" s="521" t="str">
        <f>+[8]ระบบการควบคุมฯ!C1378</f>
        <v>4100402448</v>
      </c>
      <c r="D231" s="729"/>
      <c r="E231" s="757"/>
      <c r="F231" s="758"/>
      <c r="G231" s="759"/>
      <c r="H231" s="760"/>
      <c r="I231" s="761"/>
      <c r="J231" s="762">
        <f t="shared" si="94"/>
        <v>0</v>
      </c>
      <c r="K231" s="855"/>
    </row>
    <row r="232" spans="1:11" ht="21" hidden="1" customHeight="1" x14ac:dyDescent="0.25">
      <c r="A232" s="695" t="str">
        <f>+[8]ระบบการควบคุมฯ!A1380</f>
        <v>20)</v>
      </c>
      <c r="B232" s="774" t="str">
        <f>+[8]ระบบการควบคุมฯ!B1380</f>
        <v>อยู่ประชานุเคราะห์</v>
      </c>
      <c r="C232" s="521" t="str">
        <f>+[8]ระบบการควบคุมฯ!C1380</f>
        <v>20004350002003214528</v>
      </c>
      <c r="D232" s="729"/>
      <c r="E232" s="757"/>
      <c r="F232" s="758"/>
      <c r="G232" s="759"/>
      <c r="H232" s="760"/>
      <c r="I232" s="761"/>
      <c r="J232" s="762">
        <f t="shared" si="94"/>
        <v>0</v>
      </c>
      <c r="K232" s="855"/>
    </row>
    <row r="233" spans="1:11" ht="21" hidden="1" customHeight="1" x14ac:dyDescent="0.25">
      <c r="A233" s="866">
        <f>+[8]ระบบการควบคุมฯ!A1381</f>
        <v>0</v>
      </c>
      <c r="B233" s="774" t="str">
        <f>+[8]ระบบการควบคุมฯ!B1381</f>
        <v>ครบ 6 มิย 67</v>
      </c>
      <c r="C233" s="521" t="str">
        <f>+[8]ระบบการควบคุมฯ!C1381</f>
        <v>4100402861</v>
      </c>
      <c r="D233" s="729"/>
      <c r="E233" s="757"/>
      <c r="F233" s="758"/>
      <c r="G233" s="759"/>
      <c r="H233" s="760"/>
      <c r="I233" s="761"/>
      <c r="J233" s="762">
        <f t="shared" si="94"/>
        <v>0</v>
      </c>
      <c r="K233" s="855"/>
    </row>
    <row r="234" spans="1:11" ht="21" hidden="1" customHeight="1" x14ac:dyDescent="0.25">
      <c r="A234" s="866">
        <f>+[8]ระบบการควบคุมฯ!A1382</f>
        <v>0</v>
      </c>
      <c r="B234" s="917" t="str">
        <f>+[8]ระบบการควบคุมฯ!B1382</f>
        <v>โอนกลับส่วนกลาง</v>
      </c>
      <c r="C234" s="521" t="str">
        <f>+[8]ระบบการควบคุมฯ!C1382</f>
        <v>ศธ04002/ว4285 ลว.13 กย 67 โอนครั้งที่ 401</v>
      </c>
      <c r="D234" s="729"/>
      <c r="E234" s="757"/>
      <c r="F234" s="758"/>
      <c r="G234" s="759"/>
      <c r="H234" s="760"/>
      <c r="I234" s="761"/>
      <c r="J234" s="762">
        <f t="shared" si="94"/>
        <v>0</v>
      </c>
      <c r="K234" s="855"/>
    </row>
    <row r="235" spans="1:11" ht="21" hidden="1" customHeight="1" x14ac:dyDescent="0.25">
      <c r="A235" s="918" t="str">
        <f>+[8]ระบบการควบคุมฯ!A1384</f>
        <v>1.9.3</v>
      </c>
      <c r="B235" s="847" t="str">
        <f>+[8]ระบบการควบคุมฯ!B1384</f>
        <v>ห้องส้วม OBEC 4 ที่/61 ชาย-หญิง (ชาย 2 ที่ หญิง 2 ที่)</v>
      </c>
      <c r="C235" s="512" t="str">
        <f>+[8]ระบบการควบคุมฯ!C1384</f>
        <v>ศธ 04002/ว47118 ลว 21 ตค 67 ครั้งที่ 11</v>
      </c>
      <c r="D235" s="848">
        <f>+D236</f>
        <v>0</v>
      </c>
      <c r="E235" s="848">
        <f t="shared" ref="E235:J235" si="96">+E236</f>
        <v>0</v>
      </c>
      <c r="F235" s="848">
        <f t="shared" si="96"/>
        <v>0</v>
      </c>
      <c r="G235" s="848">
        <f t="shared" si="96"/>
        <v>0</v>
      </c>
      <c r="H235" s="848">
        <f t="shared" si="96"/>
        <v>0</v>
      </c>
      <c r="I235" s="848">
        <f t="shared" si="96"/>
        <v>0</v>
      </c>
      <c r="J235" s="848">
        <f t="shared" si="96"/>
        <v>0</v>
      </c>
      <c r="K235" s="852"/>
    </row>
    <row r="236" spans="1:11" ht="21" hidden="1" customHeight="1" x14ac:dyDescent="0.25">
      <c r="A236" s="695" t="str">
        <f>+[8]ระบบการควบคุมฯ!A1386</f>
        <v>1)</v>
      </c>
      <c r="B236" s="919" t="str">
        <f>+[8]ระบบการควบคุมฯ!B1386</f>
        <v>โรงเรียนวัดราษฎรบำรุง</v>
      </c>
      <c r="C236" s="521" t="str">
        <f>+[8]ระบบการควบคุมฯ!C1386</f>
        <v>20004370010003213242</v>
      </c>
      <c r="D236" s="912">
        <f>+[8]ระบบการควบคุมฯ!D1386</f>
        <v>0</v>
      </c>
      <c r="E236" s="912">
        <f>+[8]ระบบการควบคุมฯ!G1386+[8]ระบบการควบคุมฯ!H1386</f>
        <v>0</v>
      </c>
      <c r="F236" s="758">
        <f>+[8]ระบบการควบคุมฯ!I1386+[8]ระบบการควบคุมฯ!J1386</f>
        <v>0</v>
      </c>
      <c r="G236" s="759">
        <f>+[8]ระบบการควบคุมฯ!K1386+[8]ระบบการควบคุมฯ!L1386</f>
        <v>0</v>
      </c>
      <c r="H236" s="760"/>
      <c r="I236" s="761"/>
      <c r="J236" s="762">
        <f t="shared" ref="J236:J238" si="97">D236-E236-F236-G236</f>
        <v>0</v>
      </c>
      <c r="K236" s="855"/>
    </row>
    <row r="237" spans="1:11" ht="21" hidden="1" customHeight="1" x14ac:dyDescent="0.25">
      <c r="A237" s="695"/>
      <c r="B237" s="919" t="str">
        <f>+[8]ระบบการควบคุมฯ!B1387</f>
        <v>ครบ 26 มค 68</v>
      </c>
      <c r="C237" s="521" t="str">
        <f>+[8]ระบบการควบคุมฯ!C1387</f>
        <v>งวด 1 จำนวน 137067 บาท</v>
      </c>
      <c r="D237" s="729"/>
      <c r="E237" s="757"/>
      <c r="F237" s="758"/>
      <c r="G237" s="759"/>
      <c r="H237" s="760"/>
      <c r="I237" s="761"/>
      <c r="J237" s="762">
        <f t="shared" si="97"/>
        <v>0</v>
      </c>
      <c r="K237" s="855"/>
    </row>
    <row r="238" spans="1:11" ht="21" hidden="1" customHeight="1" x14ac:dyDescent="0.25">
      <c r="A238" s="695"/>
      <c r="B238" s="919" t="str">
        <f>+[8]ระบบการควบคุมฯ!B1388</f>
        <v>ครบ 25 กพ 68</v>
      </c>
      <c r="C238" s="521" t="str">
        <f>+[8]ระบบการควบคุมฯ!C1388</f>
        <v>งวด 2 จำนวน 137067 บาท</v>
      </c>
      <c r="D238" s="729"/>
      <c r="E238" s="757"/>
      <c r="F238" s="758"/>
      <c r="G238" s="759"/>
      <c r="H238" s="760"/>
      <c r="I238" s="761"/>
      <c r="J238" s="762">
        <f t="shared" si="97"/>
        <v>0</v>
      </c>
      <c r="K238" s="855"/>
    </row>
    <row r="239" spans="1:11" ht="21" hidden="1" customHeight="1" x14ac:dyDescent="0.25">
      <c r="A239" s="918"/>
      <c r="B239" s="10"/>
      <c r="C239" s="512"/>
      <c r="D239" s="848"/>
      <c r="E239" s="848"/>
      <c r="F239" s="848"/>
      <c r="G239" s="848"/>
      <c r="H239" s="848">
        <f t="shared" ref="H239:I239" si="98">SUM(H240:H245)</f>
        <v>0</v>
      </c>
      <c r="I239" s="848">
        <f t="shared" si="98"/>
        <v>0</v>
      </c>
      <c r="J239" s="848">
        <f>+D239-E239-G239</f>
        <v>0</v>
      </c>
      <c r="K239" s="852"/>
    </row>
    <row r="240" spans="1:11" ht="21" hidden="1" customHeight="1" x14ac:dyDescent="0.25">
      <c r="A240" s="695"/>
      <c r="B240" s="920"/>
      <c r="C240" s="521"/>
      <c r="D240" s="729"/>
      <c r="E240" s="757"/>
      <c r="F240" s="758"/>
      <c r="G240" s="759"/>
      <c r="H240" s="760"/>
      <c r="I240" s="761"/>
      <c r="J240" s="762">
        <f t="shared" ref="J240:J242" si="99">D240-E240-F240-G240</f>
        <v>0</v>
      </c>
      <c r="K240" s="855"/>
    </row>
    <row r="241" spans="1:11" ht="21" hidden="1" customHeight="1" x14ac:dyDescent="0.25">
      <c r="A241" s="695"/>
      <c r="B241" s="921"/>
      <c r="C241" s="519"/>
      <c r="D241" s="729"/>
      <c r="E241" s="757"/>
      <c r="F241" s="758"/>
      <c r="G241" s="759"/>
      <c r="H241" s="760"/>
      <c r="I241" s="761"/>
      <c r="J241" s="762"/>
      <c r="K241" s="855"/>
    </row>
    <row r="242" spans="1:11" ht="21" hidden="1" customHeight="1" x14ac:dyDescent="0.25">
      <c r="A242" s="695"/>
      <c r="B242" s="921"/>
      <c r="C242" s="519"/>
      <c r="D242" s="729"/>
      <c r="E242" s="757"/>
      <c r="F242" s="758"/>
      <c r="G242" s="759"/>
      <c r="H242" s="760"/>
      <c r="I242" s="761"/>
      <c r="J242" s="762">
        <f t="shared" si="99"/>
        <v>0</v>
      </c>
      <c r="K242" s="855"/>
    </row>
    <row r="243" spans="1:11" ht="21" hidden="1" customHeight="1" x14ac:dyDescent="0.25">
      <c r="A243" s="695"/>
      <c r="B243" s="921"/>
      <c r="C243" s="521"/>
      <c r="D243" s="729"/>
      <c r="E243" s="729"/>
      <c r="F243" s="729"/>
      <c r="G243" s="792"/>
      <c r="H243" s="13"/>
      <c r="I243" s="774"/>
      <c r="J243" s="729"/>
      <c r="K243" s="855"/>
    </row>
    <row r="244" spans="1:11" ht="21" hidden="1" customHeight="1" x14ac:dyDescent="0.25">
      <c r="A244" s="866"/>
      <c r="B244" s="917"/>
      <c r="C244" s="521"/>
      <c r="D244" s="729"/>
      <c r="E244" s="729"/>
      <c r="F244" s="729"/>
      <c r="G244" s="792"/>
      <c r="H244" s="13"/>
      <c r="I244" s="13"/>
      <c r="J244" s="729">
        <f>+D244-E244-F244-G244</f>
        <v>0</v>
      </c>
      <c r="K244" s="232"/>
    </row>
    <row r="245" spans="1:11" ht="21" hidden="1" customHeight="1" x14ac:dyDescent="0.25">
      <c r="A245" s="866"/>
      <c r="B245" s="917"/>
      <c r="C245" s="521"/>
      <c r="D245" s="729"/>
      <c r="E245" s="729"/>
      <c r="F245" s="729"/>
      <c r="G245" s="792"/>
      <c r="H245" s="13"/>
      <c r="I245" s="13"/>
      <c r="J245" s="729">
        <f>+D245-E245-F245-G245</f>
        <v>0</v>
      </c>
      <c r="K245" s="232"/>
    </row>
    <row r="246" spans="1:11" ht="21" hidden="1" customHeight="1" x14ac:dyDescent="0.45">
      <c r="A246" s="711" t="str">
        <f>+[8]ระบบการควบคุมฯ!A1391</f>
        <v>1.9.4</v>
      </c>
      <c r="B246" s="723" t="str">
        <f>+[8]ระบบการควบคุมฯ!B1391</f>
        <v xml:space="preserve">อาคารเรียน 318 ล./55-ข เขตแผ่นดินไหว โรงเรียนชุมชนเลิศพินิจพิทยาคม (ชดเชยงบประมาณที่พับไป) </v>
      </c>
      <c r="C246" s="692" t="str">
        <f>+[8]ระบบการควบคุมฯ!C1391</f>
        <v>ที่ ศธ 04002/ว5187/21 ตค 67 ครั้งที่ 5</v>
      </c>
      <c r="D246" s="693">
        <f t="shared" ref="D246:I246" si="100">SUM(D247)</f>
        <v>0</v>
      </c>
      <c r="E246" s="693">
        <f t="shared" si="100"/>
        <v>0</v>
      </c>
      <c r="F246" s="693">
        <f t="shared" si="100"/>
        <v>0</v>
      </c>
      <c r="G246" s="693">
        <f t="shared" si="100"/>
        <v>0</v>
      </c>
      <c r="H246" s="693">
        <f t="shared" si="100"/>
        <v>0</v>
      </c>
      <c r="I246" s="693">
        <f t="shared" si="100"/>
        <v>0</v>
      </c>
      <c r="J246" s="693">
        <f>+D246-E246-F246-G246</f>
        <v>0</v>
      </c>
      <c r="K246" s="922"/>
    </row>
    <row r="247" spans="1:11" ht="21" hidden="1" customHeight="1" x14ac:dyDescent="0.25">
      <c r="A247" s="695" t="str">
        <f>+[8]ระบบการควบคุมฯ!A1392</f>
        <v>1)</v>
      </c>
      <c r="B247" s="854" t="str">
        <f>+[8]ระบบการควบคุมฯ!B1392</f>
        <v xml:space="preserve">โรงเรียนชุมชนเลิศพินิจพิทยาคม (ชดเชยงบประมาณที่พับไป) </v>
      </c>
      <c r="C247" s="519" t="str">
        <f>+[8]ระบบการควบคุมฯ!C1392</f>
        <v>20004370010003220010</v>
      </c>
      <c r="D247" s="729">
        <f>+[8]ระบบการควบคุมฯ!F1392</f>
        <v>0</v>
      </c>
      <c r="E247" s="729">
        <f>+[8]ระบบการควบคุมฯ!G1392+[8]ระบบการควบคุมฯ!H1392</f>
        <v>0</v>
      </c>
      <c r="F247" s="729">
        <f>+[8]ระบบการควบคุมฯ!I1392+[8]ระบบการควบคุมฯ!J1392</f>
        <v>0</v>
      </c>
      <c r="G247" s="792">
        <f>+[8]ระบบการควบคุมฯ!K1392+[8]ระบบการควบคุมฯ!L1392</f>
        <v>0</v>
      </c>
      <c r="H247" s="773"/>
      <c r="I247" s="774"/>
      <c r="J247" s="729">
        <f>+D247-E247-G247</f>
        <v>0</v>
      </c>
      <c r="K247" s="855"/>
    </row>
    <row r="248" spans="1:11" ht="21" hidden="1" customHeight="1" x14ac:dyDescent="0.6">
      <c r="A248" s="695"/>
      <c r="B248" s="774">
        <f>+[8]ระบบการควบคุมฯ!B1501</f>
        <v>0</v>
      </c>
      <c r="C248" s="519"/>
      <c r="D248" s="697"/>
      <c r="E248" s="697"/>
      <c r="F248" s="697"/>
      <c r="G248" s="913"/>
      <c r="H248" s="11"/>
      <c r="I248" s="815"/>
      <c r="J248" s="815"/>
      <c r="K248" s="698"/>
    </row>
    <row r="249" spans="1:11" ht="21" hidden="1" customHeight="1" x14ac:dyDescent="0.6">
      <c r="A249" s="695"/>
      <c r="B249" s="774">
        <f>+[8]ระบบการควบคุมฯ!B1502</f>
        <v>0</v>
      </c>
      <c r="C249" s="519"/>
      <c r="D249" s="697"/>
      <c r="E249" s="697"/>
      <c r="F249" s="697"/>
      <c r="G249" s="913"/>
      <c r="H249" s="11"/>
      <c r="I249" s="815"/>
      <c r="J249" s="815"/>
      <c r="K249" s="698"/>
    </row>
    <row r="250" spans="1:11" ht="21" hidden="1" customHeight="1" x14ac:dyDescent="0.6">
      <c r="A250" s="695"/>
      <c r="B250" s="774">
        <f>+[8]ระบบการควบคุมฯ!B1503</f>
        <v>0</v>
      </c>
      <c r="C250" s="519">
        <f>1155600*4</f>
        <v>4622400</v>
      </c>
      <c r="D250" s="697"/>
      <c r="E250" s="697"/>
      <c r="F250" s="697"/>
      <c r="G250" s="913"/>
      <c r="H250" s="11"/>
      <c r="I250" s="815"/>
      <c r="J250" s="815"/>
      <c r="K250" s="698"/>
    </row>
    <row r="251" spans="1:11" ht="21" hidden="1" customHeight="1" x14ac:dyDescent="0.6">
      <c r="A251" s="695"/>
      <c r="B251" s="774">
        <f>+[8]ระบบการควบคุมฯ!B1504</f>
        <v>0</v>
      </c>
      <c r="C251" s="519"/>
      <c r="D251" s="697"/>
      <c r="E251" s="697"/>
      <c r="F251" s="697"/>
      <c r="G251" s="913"/>
      <c r="H251" s="11"/>
      <c r="I251" s="815"/>
      <c r="J251" s="815"/>
      <c r="K251" s="698"/>
    </row>
    <row r="252" spans="1:11" ht="21" hidden="1" customHeight="1" x14ac:dyDescent="0.6">
      <c r="A252" s="695"/>
      <c r="B252" s="774">
        <f>+[8]ระบบการควบคุมฯ!B1505</f>
        <v>0</v>
      </c>
      <c r="C252" s="519"/>
      <c r="D252" s="697"/>
      <c r="E252" s="697"/>
      <c r="F252" s="697"/>
      <c r="G252" s="913"/>
      <c r="H252" s="11"/>
      <c r="I252" s="815"/>
      <c r="J252" s="815"/>
      <c r="K252" s="698"/>
    </row>
    <row r="253" spans="1:11" ht="21" hidden="1" customHeight="1" x14ac:dyDescent="0.6">
      <c r="A253" s="695"/>
      <c r="B253" s="774">
        <f>+[8]ระบบการควบคุมฯ!B1506</f>
        <v>0</v>
      </c>
      <c r="C253" s="519"/>
      <c r="D253" s="697"/>
      <c r="E253" s="697"/>
      <c r="F253" s="697"/>
      <c r="G253" s="913"/>
      <c r="H253" s="11"/>
      <c r="I253" s="815"/>
      <c r="J253" s="815"/>
      <c r="K253" s="698"/>
    </row>
    <row r="254" spans="1:11" ht="21" hidden="1" customHeight="1" x14ac:dyDescent="0.6">
      <c r="A254" s="695"/>
      <c r="B254" s="774">
        <f>+[8]ระบบการควบคุมฯ!B1507</f>
        <v>0</v>
      </c>
      <c r="C254" s="519"/>
      <c r="D254" s="697"/>
      <c r="E254" s="697"/>
      <c r="F254" s="697"/>
      <c r="G254" s="913"/>
      <c r="H254" s="11"/>
      <c r="I254" s="815"/>
      <c r="J254" s="815"/>
      <c r="K254" s="698"/>
    </row>
    <row r="255" spans="1:11" ht="21" hidden="1" customHeight="1" x14ac:dyDescent="0.6">
      <c r="A255" s="695" t="s">
        <v>132</v>
      </c>
      <c r="B255" s="774">
        <f>+[8]ระบบการควบคุมฯ!B1508</f>
        <v>0</v>
      </c>
      <c r="C255" s="519"/>
      <c r="D255" s="697"/>
      <c r="E255" s="697"/>
      <c r="F255" s="697"/>
      <c r="G255" s="913"/>
      <c r="H255" s="11"/>
      <c r="I255" s="815"/>
      <c r="J255" s="815"/>
      <c r="K255" s="698"/>
    </row>
    <row r="256" spans="1:11" ht="21" hidden="1" customHeight="1" x14ac:dyDescent="0.6">
      <c r="A256" s="695"/>
      <c r="B256" s="774">
        <f>+[8]ระบบการควบคุมฯ!B1509</f>
        <v>0</v>
      </c>
      <c r="C256" s="519"/>
      <c r="D256" s="697"/>
      <c r="E256" s="697"/>
      <c r="F256" s="697"/>
      <c r="G256" s="913"/>
      <c r="H256" s="11"/>
      <c r="I256" s="815"/>
      <c r="J256" s="815"/>
      <c r="K256" s="698"/>
    </row>
    <row r="257" spans="1:11" hidden="1" x14ac:dyDescent="0.6">
      <c r="A257" s="695"/>
      <c r="B257" s="774">
        <f>+[8]ระบบการควบคุมฯ!B1510</f>
        <v>0</v>
      </c>
      <c r="C257" s="519"/>
      <c r="D257" s="697"/>
      <c r="E257" s="697"/>
      <c r="F257" s="697"/>
      <c r="G257" s="913"/>
      <c r="H257" s="11"/>
      <c r="I257" s="815"/>
      <c r="J257" s="815"/>
      <c r="K257" s="698"/>
    </row>
    <row r="258" spans="1:11" ht="21" hidden="1" customHeight="1" x14ac:dyDescent="0.6">
      <c r="A258" s="695"/>
      <c r="B258" s="774">
        <f>+[8]ระบบการควบคุมฯ!B1511</f>
        <v>0</v>
      </c>
      <c r="C258" s="519"/>
      <c r="D258" s="697"/>
      <c r="E258" s="697"/>
      <c r="F258" s="697"/>
      <c r="G258" s="913"/>
      <c r="H258" s="11"/>
      <c r="I258" s="815"/>
      <c r="J258" s="815"/>
      <c r="K258" s="698"/>
    </row>
    <row r="259" spans="1:11" ht="21" hidden="1" customHeight="1" x14ac:dyDescent="0.6">
      <c r="A259" s="695"/>
      <c r="B259" s="774">
        <f>+[8]ระบบการควบคุมฯ!B1512</f>
        <v>0</v>
      </c>
      <c r="C259" s="519"/>
      <c r="D259" s="697"/>
      <c r="E259" s="697"/>
      <c r="F259" s="697"/>
      <c r="G259" s="913"/>
      <c r="H259" s="11"/>
      <c r="I259" s="815"/>
      <c r="J259" s="815"/>
      <c r="K259" s="698"/>
    </row>
    <row r="260" spans="1:11" hidden="1" x14ac:dyDescent="0.6">
      <c r="A260" s="695"/>
      <c r="B260" s="774">
        <f>+[8]ระบบการควบคุมฯ!B1513</f>
        <v>0</v>
      </c>
      <c r="C260" s="519"/>
      <c r="D260" s="697"/>
      <c r="E260" s="697"/>
      <c r="F260" s="697"/>
      <c r="G260" s="913"/>
      <c r="H260" s="11"/>
      <c r="I260" s="815"/>
      <c r="J260" s="815"/>
      <c r="K260" s="698"/>
    </row>
    <row r="261" spans="1:11" ht="21" hidden="1" customHeight="1" x14ac:dyDescent="0.6">
      <c r="A261" s="695"/>
      <c r="B261" s="774">
        <f>+[8]ระบบการควบคุมฯ!B1514</f>
        <v>0</v>
      </c>
      <c r="C261" s="519"/>
      <c r="D261" s="697"/>
      <c r="E261" s="697"/>
      <c r="F261" s="697"/>
      <c r="G261" s="913"/>
      <c r="H261" s="11"/>
      <c r="I261" s="815"/>
      <c r="J261" s="815"/>
      <c r="K261" s="698"/>
    </row>
    <row r="262" spans="1:11" ht="40.799999999999997" hidden="1" customHeight="1" x14ac:dyDescent="0.6">
      <c r="A262" s="695"/>
      <c r="B262" s="774">
        <f>+[8]ระบบการควบคุมฯ!B1515</f>
        <v>0</v>
      </c>
      <c r="C262" s="519"/>
      <c r="D262" s="697"/>
      <c r="E262" s="697"/>
      <c r="F262" s="697"/>
      <c r="G262" s="913"/>
      <c r="H262" s="11"/>
      <c r="I262" s="815"/>
      <c r="J262" s="815"/>
      <c r="K262" s="698"/>
    </row>
    <row r="263" spans="1:11" ht="21" customHeight="1" x14ac:dyDescent="0.45">
      <c r="A263" s="711" t="s">
        <v>133</v>
      </c>
      <c r="B263" s="723" t="str">
        <f>+[8]ระบบการควบคุมฯ!B1419</f>
        <v>ปรับปรุงซ่อมแซม อาคารเรียน อาคารประกอบและสิ่งก่อสร้างอื่น ของสำนักงานเขตพื้นที่การศึกษาประถมศึกษาปทุมธานี เขต 2</v>
      </c>
      <c r="C263" s="692"/>
      <c r="D263" s="693">
        <f t="shared" ref="D263:I263" si="101">SUM(D264)</f>
        <v>174970</v>
      </c>
      <c r="E263" s="693">
        <f t="shared" si="101"/>
        <v>0</v>
      </c>
      <c r="F263" s="693">
        <f t="shared" si="101"/>
        <v>0</v>
      </c>
      <c r="G263" s="693">
        <f t="shared" si="101"/>
        <v>0</v>
      </c>
      <c r="H263" s="693">
        <f t="shared" si="101"/>
        <v>0</v>
      </c>
      <c r="I263" s="693">
        <f t="shared" si="101"/>
        <v>0</v>
      </c>
      <c r="J263" s="693">
        <f>+D263-E263-F263-G263</f>
        <v>174970</v>
      </c>
      <c r="K263" s="922"/>
    </row>
    <row r="264" spans="1:11" ht="21" customHeight="1" x14ac:dyDescent="0.25">
      <c r="A264" s="695" t="str">
        <f>+[8]ระบบการควบคุมฯ!A1420</f>
        <v>1)</v>
      </c>
      <c r="B264" s="774" t="str">
        <f>+[8]ระบบการควบคุมฯ!B1420</f>
        <v>สพป.ปทุมธานี เขต 2</v>
      </c>
      <c r="C264" s="519" t="str">
        <f>+[8]ระบบการควบคุมฯ!C1420</f>
        <v xml:space="preserve">20004 3700 1000 321ZZZ3 </v>
      </c>
      <c r="D264" s="729">
        <f>+[8]ระบบการควบคุมฯ!F1420</f>
        <v>174970</v>
      </c>
      <c r="E264" s="729">
        <f>+[8]ระบบการควบคุมฯ!G1420+[8]ระบบการควบคุมฯ!H1420</f>
        <v>0</v>
      </c>
      <c r="F264" s="729">
        <f>+[8]ระบบการควบคุมฯ!I1420+[8]ระบบการควบคุมฯ!J1420</f>
        <v>0</v>
      </c>
      <c r="G264" s="792">
        <f>+[8]ระบบการควบคุมฯ!K1420+[8]ระบบการควบคุมฯ!L1420</f>
        <v>0</v>
      </c>
      <c r="H264" s="773"/>
      <c r="I264" s="774"/>
      <c r="J264" s="729">
        <f>+D264-E264-G264</f>
        <v>174970</v>
      </c>
      <c r="K264" s="855" t="s">
        <v>134</v>
      </c>
    </row>
    <row r="265" spans="1:11" ht="21" customHeight="1" x14ac:dyDescent="0.25">
      <c r="A265" s="923" t="s">
        <v>220</v>
      </c>
      <c r="B265" s="924" t="str">
        <f>+[8]ระบบการควบคุมฯ!B1421</f>
        <v>อาคารเรียนแบบพิเศษ โรงเรียนวัดลาดสนุ่น</v>
      </c>
      <c r="C265" s="925" t="str">
        <f>+[8]ระบบการควบคุมฯ!C1421</f>
        <v>ศธ 04002/ว5187 ลว 21 ตค 67ครั้งที่ 5</v>
      </c>
      <c r="D265" s="926">
        <f>+D266</f>
        <v>16517730</v>
      </c>
      <c r="E265" s="926">
        <f t="shared" ref="E265:J265" si="102">+E266</f>
        <v>0</v>
      </c>
      <c r="F265" s="926">
        <f t="shared" si="102"/>
        <v>0</v>
      </c>
      <c r="G265" s="926">
        <f t="shared" si="102"/>
        <v>16517725.41</v>
      </c>
      <c r="H265" s="926">
        <f t="shared" si="102"/>
        <v>0</v>
      </c>
      <c r="I265" s="926">
        <f t="shared" si="102"/>
        <v>0</v>
      </c>
      <c r="J265" s="926">
        <f t="shared" si="102"/>
        <v>4.5899999998509884</v>
      </c>
      <c r="K265" s="927"/>
    </row>
    <row r="266" spans="1:11" ht="21" customHeight="1" x14ac:dyDescent="0.25">
      <c r="A266" s="695" t="str">
        <f>+[8]ระบบการควบคุมฯ!A1423</f>
        <v>1)</v>
      </c>
      <c r="B266" s="774" t="str">
        <f>+[8]ระบบการควบคุมฯ!B1423</f>
        <v xml:space="preserve"> โรงเรียนวัดลาดสนุ่น</v>
      </c>
      <c r="C266" s="519" t="str">
        <f>+[8]ระบบการควบคุมฯ!C1423</f>
        <v>]20004370010003200000</v>
      </c>
      <c r="D266" s="729">
        <f>+[8]ระบบการควบคุมฯ!D1423</f>
        <v>16517730</v>
      </c>
      <c r="E266" s="729">
        <f>+[8]ระบบการควบคุมฯ!G1423+[8]ระบบการควบคุมฯ!H1423</f>
        <v>0</v>
      </c>
      <c r="F266" s="729">
        <f>+[8]ระบบการควบคุมฯ!I1423+[8]ระบบการควบคุมฯ!J1423</f>
        <v>0</v>
      </c>
      <c r="G266" s="729">
        <f>+[8]ระบบการควบคุมฯ!K1423+[8]ระบบการควบคุมฯ!L1423</f>
        <v>16517725.41</v>
      </c>
      <c r="H266" s="760"/>
      <c r="I266" s="761"/>
      <c r="J266" s="762">
        <f t="shared" ref="J266" si="103">D266-E266-F266-G266</f>
        <v>4.5899999998509884</v>
      </c>
      <c r="K266" s="855"/>
    </row>
    <row r="267" spans="1:11" ht="21" customHeight="1" x14ac:dyDescent="0.25">
      <c r="A267" s="695"/>
      <c r="B267" s="928" t="s">
        <v>260</v>
      </c>
      <c r="C267" s="929" t="s">
        <v>135</v>
      </c>
      <c r="D267" s="729"/>
      <c r="E267" s="757"/>
      <c r="F267" s="758"/>
      <c r="G267" s="759"/>
      <c r="H267" s="760"/>
      <c r="I267" s="761"/>
      <c r="J267" s="762"/>
      <c r="K267" s="855"/>
    </row>
    <row r="268" spans="1:11" ht="21" customHeight="1" x14ac:dyDescent="0.25">
      <c r="A268" s="695"/>
      <c r="B268" s="919" t="s">
        <v>136</v>
      </c>
      <c r="C268" s="930">
        <v>4100533888</v>
      </c>
      <c r="D268" s="729"/>
      <c r="E268" s="757"/>
      <c r="F268" s="758"/>
      <c r="G268" s="759"/>
      <c r="H268" s="760"/>
      <c r="I268" s="761"/>
      <c r="J268" s="762"/>
      <c r="K268" s="855"/>
    </row>
    <row r="269" spans="1:11" ht="21" customHeight="1" x14ac:dyDescent="0.25">
      <c r="A269" s="695"/>
      <c r="B269" s="919" t="s">
        <v>137</v>
      </c>
      <c r="C269" s="930" t="s">
        <v>138</v>
      </c>
      <c r="D269" s="729"/>
      <c r="E269" s="757"/>
      <c r="F269" s="758"/>
      <c r="G269" s="759"/>
      <c r="H269" s="760"/>
      <c r="I269" s="761"/>
      <c r="J269" s="762"/>
      <c r="K269" s="855"/>
    </row>
    <row r="270" spans="1:11" ht="21" customHeight="1" x14ac:dyDescent="0.25">
      <c r="A270" s="695"/>
      <c r="B270" s="919" t="s">
        <v>261</v>
      </c>
      <c r="C270" s="519"/>
      <c r="D270" s="729"/>
      <c r="E270" s="757"/>
      <c r="F270" s="758"/>
      <c r="G270" s="759"/>
      <c r="H270" s="760"/>
      <c r="I270" s="761"/>
      <c r="J270" s="762"/>
      <c r="K270" s="855"/>
    </row>
    <row r="271" spans="1:11" ht="21" customHeight="1" x14ac:dyDescent="0.25">
      <c r="A271" s="695"/>
      <c r="B271" s="919" t="s">
        <v>139</v>
      </c>
      <c r="C271" s="519"/>
      <c r="D271" s="729"/>
      <c r="E271" s="757"/>
      <c r="F271" s="758"/>
      <c r="G271" s="759"/>
      <c r="H271" s="760"/>
      <c r="I271" s="761"/>
      <c r="J271" s="762"/>
      <c r="K271" s="855"/>
    </row>
    <row r="272" spans="1:11" ht="21" customHeight="1" x14ac:dyDescent="0.25">
      <c r="A272" s="695"/>
      <c r="B272" s="919" t="s">
        <v>140</v>
      </c>
      <c r="C272" s="519"/>
      <c r="D272" s="729"/>
      <c r="E272" s="757"/>
      <c r="F272" s="758"/>
      <c r="G272" s="759"/>
      <c r="H272" s="760"/>
      <c r="I272" s="761"/>
      <c r="J272" s="762"/>
      <c r="K272" s="855"/>
    </row>
    <row r="273" spans="1:11" ht="21" customHeight="1" x14ac:dyDescent="0.25">
      <c r="A273" s="695"/>
      <c r="B273" s="919" t="s">
        <v>141</v>
      </c>
      <c r="C273" s="519"/>
      <c r="D273" s="729"/>
      <c r="E273" s="757"/>
      <c r="F273" s="758"/>
      <c r="G273" s="759"/>
      <c r="H273" s="760"/>
      <c r="I273" s="761"/>
      <c r="J273" s="762"/>
      <c r="K273" s="855"/>
    </row>
    <row r="274" spans="1:11" ht="21" customHeight="1" x14ac:dyDescent="0.25">
      <c r="A274" s="695"/>
      <c r="B274" s="919" t="s">
        <v>142</v>
      </c>
      <c r="C274" s="519"/>
      <c r="D274" s="729"/>
      <c r="E274" s="757"/>
      <c r="F274" s="758"/>
      <c r="G274" s="759"/>
      <c r="H274" s="760"/>
      <c r="I274" s="761"/>
      <c r="J274" s="762"/>
      <c r="K274" s="855"/>
    </row>
    <row r="275" spans="1:11" ht="21" hidden="1" customHeight="1" x14ac:dyDescent="0.25">
      <c r="A275" s="695"/>
      <c r="B275" s="919" t="s">
        <v>143</v>
      </c>
      <c r="C275" s="519"/>
      <c r="D275" s="729"/>
      <c r="E275" s="757"/>
      <c r="F275" s="758"/>
      <c r="G275" s="759"/>
      <c r="H275" s="760"/>
      <c r="I275" s="761"/>
      <c r="J275" s="762"/>
      <c r="K275" s="855"/>
    </row>
    <row r="276" spans="1:11" ht="21" hidden="1" customHeight="1" x14ac:dyDescent="0.25">
      <c r="A276" s="695"/>
      <c r="B276" s="919" t="s">
        <v>144</v>
      </c>
      <c r="C276" s="519"/>
      <c r="D276" s="729"/>
      <c r="E276" s="757"/>
      <c r="F276" s="758"/>
      <c r="G276" s="759"/>
      <c r="H276" s="760"/>
      <c r="I276" s="761"/>
      <c r="J276" s="762"/>
      <c r="K276" s="855"/>
    </row>
    <row r="277" spans="1:11" ht="21" hidden="1" customHeight="1" x14ac:dyDescent="0.25">
      <c r="A277" s="695"/>
      <c r="B277" s="919" t="s">
        <v>145</v>
      </c>
      <c r="C277" s="519"/>
      <c r="D277" s="729"/>
      <c r="E277" s="757"/>
      <c r="F277" s="758"/>
      <c r="G277" s="759"/>
      <c r="H277" s="760"/>
      <c r="I277" s="761"/>
      <c r="J277" s="762"/>
      <c r="K277" s="855"/>
    </row>
    <row r="278" spans="1:11" ht="21" hidden="1" customHeight="1" x14ac:dyDescent="0.25">
      <c r="A278" s="695"/>
      <c r="B278" s="544" t="s">
        <v>204</v>
      </c>
      <c r="C278" s="519"/>
      <c r="D278" s="729"/>
      <c r="E278" s="757"/>
      <c r="F278" s="758"/>
      <c r="G278" s="759"/>
      <c r="H278" s="760"/>
      <c r="I278" s="761"/>
      <c r="J278" s="762"/>
      <c r="K278" s="855"/>
    </row>
    <row r="279" spans="1:11" ht="21" hidden="1" customHeight="1" x14ac:dyDescent="0.25">
      <c r="A279" s="695"/>
      <c r="B279" s="544" t="s">
        <v>146</v>
      </c>
      <c r="C279" s="519"/>
      <c r="D279" s="729"/>
      <c r="E279" s="757"/>
      <c r="F279" s="758"/>
      <c r="G279" s="759"/>
      <c r="H279" s="760"/>
      <c r="I279" s="761"/>
      <c r="J279" s="762"/>
      <c r="K279" s="855"/>
    </row>
    <row r="280" spans="1:11" ht="21" customHeight="1" x14ac:dyDescent="0.25">
      <c r="A280" s="695"/>
      <c r="B280" s="544" t="s">
        <v>147</v>
      </c>
      <c r="C280" s="519"/>
      <c r="D280" s="729"/>
      <c r="E280" s="757"/>
      <c r="F280" s="758"/>
      <c r="G280" s="759"/>
      <c r="H280" s="760"/>
      <c r="I280" s="761"/>
      <c r="J280" s="762"/>
      <c r="K280" s="855"/>
    </row>
    <row r="281" spans="1:11" ht="21" customHeight="1" x14ac:dyDescent="0.25">
      <c r="A281" s="695"/>
      <c r="B281" s="544" t="s">
        <v>148</v>
      </c>
      <c r="C281" s="519"/>
      <c r="D281" s="729"/>
      <c r="E281" s="757"/>
      <c r="F281" s="758"/>
      <c r="G281" s="759"/>
      <c r="H281" s="760"/>
      <c r="I281" s="761"/>
      <c r="J281" s="762"/>
      <c r="K281" s="855"/>
    </row>
    <row r="282" spans="1:11" ht="21" customHeight="1" x14ac:dyDescent="0.25">
      <c r="A282" s="695"/>
      <c r="B282" s="544" t="s">
        <v>149</v>
      </c>
      <c r="C282" s="519"/>
      <c r="D282" s="729"/>
      <c r="E282" s="757"/>
      <c r="F282" s="758"/>
      <c r="G282" s="759"/>
      <c r="H282" s="760"/>
      <c r="I282" s="761"/>
      <c r="J282" s="762"/>
      <c r="K282" s="855"/>
    </row>
    <row r="283" spans="1:11" ht="21" customHeight="1" x14ac:dyDescent="0.25">
      <c r="A283" s="695"/>
      <c r="B283" s="919" t="s">
        <v>150</v>
      </c>
      <c r="C283" s="519"/>
      <c r="D283" s="729"/>
      <c r="E283" s="757"/>
      <c r="F283" s="758"/>
      <c r="G283" s="759"/>
      <c r="H283" s="760"/>
      <c r="I283" s="761"/>
      <c r="J283" s="762"/>
      <c r="K283" s="855"/>
    </row>
    <row r="284" spans="1:11" ht="21" customHeight="1" x14ac:dyDescent="0.25">
      <c r="A284" s="695"/>
      <c r="B284" s="919" t="s">
        <v>151</v>
      </c>
      <c r="C284" s="519"/>
      <c r="D284" s="729"/>
      <c r="E284" s="757"/>
      <c r="F284" s="758"/>
      <c r="G284" s="759"/>
      <c r="H284" s="760"/>
      <c r="I284" s="761"/>
      <c r="J284" s="762"/>
      <c r="K284" s="855"/>
    </row>
    <row r="285" spans="1:11" ht="21" customHeight="1" x14ac:dyDescent="0.25">
      <c r="A285" s="695"/>
      <c r="B285" s="919"/>
      <c r="C285" s="519"/>
      <c r="D285" s="729"/>
      <c r="E285" s="757"/>
      <c r="F285" s="758"/>
      <c r="G285" s="759"/>
      <c r="H285" s="760"/>
      <c r="I285" s="761"/>
      <c r="J285" s="762"/>
      <c r="K285" s="855"/>
    </row>
    <row r="286" spans="1:11" ht="21" customHeight="1" x14ac:dyDescent="0.25">
      <c r="A286" s="695"/>
      <c r="B286" s="919"/>
      <c r="C286" s="519"/>
      <c r="D286" s="729"/>
      <c r="E286" s="881"/>
      <c r="F286" s="758"/>
      <c r="G286" s="765"/>
      <c r="H286" s="760"/>
      <c r="I286" s="761"/>
      <c r="J286" s="762"/>
      <c r="K286" s="855"/>
    </row>
    <row r="287" spans="1:11" ht="21" hidden="1" customHeight="1" x14ac:dyDescent="0.25">
      <c r="A287" s="923" t="s">
        <v>211</v>
      </c>
      <c r="B287" s="931" t="str">
        <f>+[8]ระบบการควบคุมฯ!B1447</f>
        <v>อาคารเรียนน๊อคดาวน์</v>
      </c>
      <c r="C287" s="932" t="str">
        <f>+[8]ระบบการควบคุมฯ!C1447</f>
        <v>ศธ 04002/ว5187 ลว 21 ตค 67ครั้งที่ 5</v>
      </c>
      <c r="D287" s="926">
        <f>+D288</f>
        <v>0</v>
      </c>
      <c r="E287" s="926">
        <f t="shared" ref="E287:J287" si="104">+E288</f>
        <v>0</v>
      </c>
      <c r="F287" s="926">
        <f t="shared" si="104"/>
        <v>0</v>
      </c>
      <c r="G287" s="926">
        <f t="shared" si="104"/>
        <v>0</v>
      </c>
      <c r="H287" s="926">
        <f t="shared" si="104"/>
        <v>0</v>
      </c>
      <c r="I287" s="926">
        <f t="shared" si="104"/>
        <v>0</v>
      </c>
      <c r="J287" s="926">
        <f t="shared" si="104"/>
        <v>0</v>
      </c>
      <c r="K287" s="927"/>
    </row>
    <row r="288" spans="1:11" ht="21" hidden="1" customHeight="1" x14ac:dyDescent="0.25">
      <c r="A288" s="695" t="str">
        <f>+[8]ระบบการควบคุมฯ!A1447</f>
        <v>1.9.6</v>
      </c>
      <c r="B288" s="933" t="str">
        <f>+[8]ระบบการควบคุมฯ!B1448</f>
        <v xml:space="preserve"> โรงเรียนวัดดอนใหญ่</v>
      </c>
      <c r="C288" s="716" t="str">
        <f>+[8]ระบบการควบคุมฯ!C1448</f>
        <v>2000437001000321ZZZZ</v>
      </c>
      <c r="D288" s="729">
        <f>+[8]ระบบการควบคุมฯ!D1447</f>
        <v>0</v>
      </c>
      <c r="E288" s="729">
        <f>+[8]ระบบการควบคุมฯ!G1447+[8]ระบบการควบคุมฯ!H1447</f>
        <v>0</v>
      </c>
      <c r="F288" s="729">
        <f>+[8]ระบบการควบคุมฯ!I1447+[8]ระบบการควบคุมฯ!J1447</f>
        <v>0</v>
      </c>
      <c r="G288" s="729">
        <f>+[8]ระบบการควบคุมฯ!K1447+[8]ระบบการควบคุมฯ!L1447</f>
        <v>0</v>
      </c>
      <c r="H288" s="760"/>
      <c r="I288" s="761"/>
      <c r="J288" s="762">
        <f t="shared" ref="J288" si="105">D288-E288-F288-G288</f>
        <v>0</v>
      </c>
      <c r="K288" s="855"/>
    </row>
    <row r="289" spans="1:11" ht="21" hidden="1" customHeight="1" x14ac:dyDescent="0.25">
      <c r="A289" s="695"/>
      <c r="B289" s="934" t="str">
        <f>+[8]ระบบการควบคุมฯ!B1449</f>
        <v>ครบ 28 พ.ย. 68</v>
      </c>
      <c r="C289" s="935" t="str">
        <f>+[8]ระบบการควบคุมฯ!C1449</f>
        <v>Po4100728818</v>
      </c>
      <c r="D289" s="729"/>
      <c r="E289" s="757"/>
      <c r="F289" s="758"/>
      <c r="G289" s="759"/>
      <c r="H289" s="760"/>
      <c r="I289" s="761"/>
      <c r="J289" s="762"/>
      <c r="K289" s="855"/>
    </row>
    <row r="290" spans="1:11" ht="21" hidden="1" customHeight="1" x14ac:dyDescent="0.25">
      <c r="A290" s="215">
        <f>+[8]ระบบการควบคุมฯ!A1526</f>
        <v>1.1000000000000001</v>
      </c>
      <c r="B290" s="221" t="str">
        <f>+[8]ระบบการควบคุมฯ!B1526</f>
        <v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v>
      </c>
      <c r="C290" s="518" t="str">
        <f>+[8]ระบบการควบคุมฯ!C1526</f>
        <v>20004 69 85806 00000</v>
      </c>
      <c r="D290" s="217">
        <f>SUM(D291:D292)</f>
        <v>594850</v>
      </c>
      <c r="E290" s="217">
        <f t="shared" ref="E290:J290" si="106">SUM(E291:E292)</f>
        <v>0</v>
      </c>
      <c r="F290" s="217">
        <f t="shared" si="106"/>
        <v>0</v>
      </c>
      <c r="G290" s="217">
        <f t="shared" si="106"/>
        <v>594850</v>
      </c>
      <c r="H290" s="217" t="e">
        <f t="shared" ca="1" si="106"/>
        <v>#REF!</v>
      </c>
      <c r="I290" s="217" t="e">
        <f t="shared" ca="1" si="106"/>
        <v>#REF!</v>
      </c>
      <c r="J290" s="217">
        <f t="shared" si="106"/>
        <v>0</v>
      </c>
      <c r="K290" s="200"/>
    </row>
    <row r="291" spans="1:11" ht="42" hidden="1" customHeight="1" x14ac:dyDescent="0.6">
      <c r="A291" s="204"/>
      <c r="B291" s="910" t="str">
        <f>+[8]ระบบการควบคุมฯ!B1527</f>
        <v>งบลงทุน  ค่าครุภัณฑ์ 6911310</v>
      </c>
      <c r="C291" s="516"/>
      <c r="D291" s="14">
        <f>+D293+D306+D309</f>
        <v>197850</v>
      </c>
      <c r="E291" s="14">
        <f t="shared" ref="E291:J291" si="107">+E293+E306+E309</f>
        <v>0</v>
      </c>
      <c r="F291" s="14">
        <f t="shared" si="107"/>
        <v>0</v>
      </c>
      <c r="G291" s="14">
        <f t="shared" si="107"/>
        <v>197850</v>
      </c>
      <c r="H291" s="14" t="e">
        <f t="shared" ca="1" si="107"/>
        <v>#REF!</v>
      </c>
      <c r="I291" s="14" t="e">
        <f t="shared" ca="1" si="107"/>
        <v>#REF!</v>
      </c>
      <c r="J291" s="14">
        <f t="shared" si="107"/>
        <v>0</v>
      </c>
      <c r="K291" s="210"/>
    </row>
    <row r="292" spans="1:11" ht="21" hidden="1" customHeight="1" x14ac:dyDescent="0.6">
      <c r="A292" s="204"/>
      <c r="B292" s="910" t="str">
        <f>+[8]ระบบการควบคุมฯ!B1528</f>
        <v>งบลงทุน  ค่าที่ดินและสิ่งก่อสร้าง 6911320</v>
      </c>
      <c r="C292" s="516"/>
      <c r="D292" s="14">
        <f>+D312</f>
        <v>397000</v>
      </c>
      <c r="E292" s="14">
        <f t="shared" ref="E292:J292" si="108">+E312</f>
        <v>0</v>
      </c>
      <c r="F292" s="14">
        <f t="shared" si="108"/>
        <v>0</v>
      </c>
      <c r="G292" s="14">
        <f t="shared" si="108"/>
        <v>397000</v>
      </c>
      <c r="H292" s="14">
        <f t="shared" si="108"/>
        <v>0</v>
      </c>
      <c r="I292" s="14">
        <f t="shared" si="108"/>
        <v>0</v>
      </c>
      <c r="J292" s="14">
        <f t="shared" si="108"/>
        <v>0</v>
      </c>
      <c r="K292" s="210"/>
    </row>
    <row r="293" spans="1:11" ht="21" hidden="1" customHeight="1" x14ac:dyDescent="0.6">
      <c r="A293" s="204"/>
      <c r="B293" s="910" t="str">
        <f>+[8]ระบบการควบคุมฯ!B1529</f>
        <v>ครุภัณฑ์สำนักงาน 120601</v>
      </c>
      <c r="C293" s="516"/>
      <c r="D293" s="14">
        <f>+D294+D297+D299+D301+D303</f>
        <v>188350</v>
      </c>
      <c r="E293" s="14">
        <f t="shared" ref="E293:J293" si="109">+E294+E297+E299+E301+E303</f>
        <v>0</v>
      </c>
      <c r="F293" s="14">
        <f t="shared" si="109"/>
        <v>0</v>
      </c>
      <c r="G293" s="14">
        <f t="shared" si="109"/>
        <v>188350</v>
      </c>
      <c r="H293" s="14" t="e">
        <f t="shared" ca="1" si="109"/>
        <v>#REF!</v>
      </c>
      <c r="I293" s="14" t="e">
        <f t="shared" ca="1" si="109"/>
        <v>#REF!</v>
      </c>
      <c r="J293" s="14">
        <f t="shared" si="109"/>
        <v>0</v>
      </c>
      <c r="K293" s="210"/>
    </row>
    <row r="294" spans="1:11" ht="21" hidden="1" customHeight="1" x14ac:dyDescent="0.6">
      <c r="A294" s="936" t="str">
        <f>+[8]ระบบการควบคุมฯ!A1530</f>
        <v>1.10.1.1</v>
      </c>
      <c r="B294" s="512" t="str">
        <f>+[8]ระบบการควบคุมฯ!B1530</f>
        <v>เครื่องถ่ายเอกสารระบบดิจิทัล (ขาว-ดำ) ความเร็ว 40 แผ่นต่อนาที</v>
      </c>
      <c r="C294" s="512" t="str">
        <f>+[8]ระบบการควบคุมฯ!C1530</f>
        <v>ศธ 04002/ว48516  ลว 11  พย 68 ครั้งที่ 66</v>
      </c>
      <c r="D294" s="222">
        <f>SUM(D295:D296)</f>
        <v>176550</v>
      </c>
      <c r="E294" s="222">
        <f t="shared" ref="E294:J294" si="110">SUM(E295:E296)</f>
        <v>0</v>
      </c>
      <c r="F294" s="222">
        <f t="shared" si="110"/>
        <v>0</v>
      </c>
      <c r="G294" s="222">
        <f t="shared" si="110"/>
        <v>176550</v>
      </c>
      <c r="H294" s="222" t="e">
        <f t="shared" si="110"/>
        <v>#REF!</v>
      </c>
      <c r="I294" s="222" t="e">
        <f t="shared" si="110"/>
        <v>#REF!</v>
      </c>
      <c r="J294" s="222">
        <f t="shared" si="110"/>
        <v>0</v>
      </c>
      <c r="K294" s="223"/>
    </row>
    <row r="295" spans="1:11" ht="21" hidden="1" customHeight="1" x14ac:dyDescent="0.6">
      <c r="A295" s="937" t="str">
        <f>+[8]ระบบการควบคุมฯ!A1531</f>
        <v>1)</v>
      </c>
      <c r="B295" s="937" t="str">
        <f>+[8]ระบบการควบคุมฯ!B1531</f>
        <v>โรงเรียนรวมราษฎร์สามัคคี</v>
      </c>
      <c r="C295" s="519" t="str">
        <f>+[8]ระบบการควบคุมฯ!C1531</f>
        <v>20004370010003114126</v>
      </c>
      <c r="D295" s="11">
        <f>+[8]ระบบการควบคุมฯ!F1531</f>
        <v>176550</v>
      </c>
      <c r="E295" s="11">
        <f>+[8]ระบบการควบคุมฯ!G1531+[8]ระบบการควบคุมฯ!H1531</f>
        <v>0</v>
      </c>
      <c r="F295" s="11">
        <f>+[8]ระบบการควบคุมฯ!I1531+[8]ระบบการควบคุมฯ!J1531</f>
        <v>0</v>
      </c>
      <c r="G295" s="11">
        <f>+[8]ระบบการควบคุมฯ!K1531+[8]ระบบการควบคุมฯ!L1531</f>
        <v>176550</v>
      </c>
      <c r="H295" s="11" t="e">
        <f>+H317+H326+H367+H371+#REF!+#REF!+#REF!</f>
        <v>#REF!</v>
      </c>
      <c r="I295" s="11" t="e">
        <f>+I317+I326+I367+I371+#REF!+#REF!+#REF!</f>
        <v>#REF!</v>
      </c>
      <c r="J295" s="11">
        <f>+D295-E295-F295-G295</f>
        <v>0</v>
      </c>
      <c r="K295" s="224"/>
    </row>
    <row r="296" spans="1:11" ht="21" hidden="1" customHeight="1" x14ac:dyDescent="0.6">
      <c r="A296" s="937">
        <f>+[8]ระบบการควบคุมฯ!A1532</f>
        <v>0</v>
      </c>
      <c r="B296" s="937" t="str">
        <f>+[8]ระบบการควบคุมฯ!B1532</f>
        <v>โอนกลับส่วนกลาง 3450 บาท</v>
      </c>
      <c r="C296" s="519" t="str">
        <f>+[8]ระบบการควบคุมฯ!C1532</f>
        <v>ศธ 04002/ว5931  ลว 10  เม.ย. 69 ครั้งที่ 419</v>
      </c>
      <c r="D296" s="11">
        <f>+[8]ระบบการควบคุมฯ!F1532</f>
        <v>0</v>
      </c>
      <c r="E296" s="11">
        <f>+[8]ระบบการควบคุมฯ!G1532+[8]ระบบการควบคุมฯ!H1532</f>
        <v>0</v>
      </c>
      <c r="F296" s="11">
        <f>+[8]ระบบการควบคุมฯ!I1532+[8]ระบบการควบคุมฯ!J1532</f>
        <v>0</v>
      </c>
      <c r="G296" s="11">
        <f>+[8]ระบบการควบคุมฯ!K1532+[8]ระบบการควบคุมฯ!L1532</f>
        <v>0</v>
      </c>
      <c r="H296" s="11" t="e">
        <f>+H319+H327+H368+H372+H378+#REF!+#REF!</f>
        <v>#REF!</v>
      </c>
      <c r="I296" s="11" t="e">
        <f>+I319+I327+I368+I372+I378+#REF!+#REF!</f>
        <v>#REF!</v>
      </c>
      <c r="J296" s="11">
        <f>+D296-E296-F296-G296</f>
        <v>0</v>
      </c>
      <c r="K296" s="224"/>
    </row>
    <row r="297" spans="1:11" ht="21" hidden="1" customHeight="1" x14ac:dyDescent="0.25">
      <c r="A297" s="938" t="str">
        <f>+[8]ระบบการควบคุมฯ!A1533</f>
        <v>1.10.1.2</v>
      </c>
      <c r="B297" s="939" t="str">
        <f>+[8]ระบบการควบคุมฯ!B1530</f>
        <v>เครื่องถ่ายเอกสารระบบดิจิทัล (ขาว-ดำ) ความเร็ว 40 แผ่นต่อนาที</v>
      </c>
      <c r="C297" s="512" t="str">
        <f>+[8]ระบบการควบคุมฯ!C1533</f>
        <v>ศธ 04002/ว48516  ลว 11  พย 68 ครั้งที่ 66</v>
      </c>
      <c r="D297" s="18">
        <f>SUM(D298)</f>
        <v>11800</v>
      </c>
      <c r="E297" s="18">
        <f t="shared" ref="E297:J297" si="111">SUM(E298)</f>
        <v>0</v>
      </c>
      <c r="F297" s="18">
        <f t="shared" si="111"/>
        <v>0</v>
      </c>
      <c r="G297" s="18">
        <f t="shared" si="111"/>
        <v>11800</v>
      </c>
      <c r="H297" s="18" t="e">
        <f t="shared" si="111"/>
        <v>#REF!</v>
      </c>
      <c r="I297" s="18" t="e">
        <f t="shared" si="111"/>
        <v>#REF!</v>
      </c>
      <c r="J297" s="18">
        <f t="shared" si="111"/>
        <v>0</v>
      </c>
      <c r="K297" s="203"/>
    </row>
    <row r="298" spans="1:11" ht="21" hidden="1" customHeight="1" x14ac:dyDescent="0.6">
      <c r="A298" s="937" t="str">
        <f>+[8]ระบบการควบคุมฯ!A1534</f>
        <v>1)</v>
      </c>
      <c r="B298" s="937" t="str">
        <f>+[8]ระบบการควบคุมฯ!B1534</f>
        <v>โรงเรียนร่วมจิตประสาท</v>
      </c>
      <c r="C298" s="519" t="str">
        <f>+[8]ระบบการควบคุมฯ!C1534</f>
        <v>200004370010003114127</v>
      </c>
      <c r="D298" s="11">
        <f>+[8]ระบบการควบคุมฯ!F1534</f>
        <v>11800</v>
      </c>
      <c r="E298" s="11">
        <f>+[8]ระบบการควบคุมฯ!G1534+[8]ระบบการควบคุมฯ!H1534</f>
        <v>0</v>
      </c>
      <c r="F298" s="11">
        <f>+[8]ระบบการควบคุมฯ!I1534+[8]ระบบการควบคุมฯ!J1534</f>
        <v>0</v>
      </c>
      <c r="G298" s="11">
        <f>+[8]ระบบการควบคุมฯ!K1534+[8]ระบบการควบคุมฯ!L1534</f>
        <v>11800</v>
      </c>
      <c r="H298" s="11" t="e">
        <f>+H321+H329+H370+H374+H379+#REF!+#REF!</f>
        <v>#REF!</v>
      </c>
      <c r="I298" s="11" t="e">
        <f>+I321+I329+I370+I374+I379+#REF!+#REF!</f>
        <v>#REF!</v>
      </c>
      <c r="J298" s="11">
        <f>+D298-E298-F298-G298</f>
        <v>0</v>
      </c>
      <c r="K298" s="224"/>
    </row>
    <row r="299" spans="1:11" ht="21" hidden="1" customHeight="1" x14ac:dyDescent="0.25">
      <c r="A299" s="938" t="str">
        <f>+[8]ระบบการควบคุมฯ!A1535</f>
        <v>1.10.1.3</v>
      </c>
      <c r="B299" s="938" t="str">
        <f>+[8]ระบบการควบคุมฯ!B1535</f>
        <v xml:space="preserve">เก้าอี้ครู </v>
      </c>
      <c r="C299" s="512" t="str">
        <f>+[8]ระบบการควบคุมฯ!C1535</f>
        <v>ศธ 04002/ว5678  ลว 21  พย 67ครั้งที่ 76</v>
      </c>
      <c r="D299" s="18">
        <f>SUM(D300)</f>
        <v>0</v>
      </c>
      <c r="E299" s="18">
        <f t="shared" ref="E299:J299" si="112">SUM(E300)</f>
        <v>0</v>
      </c>
      <c r="F299" s="18">
        <f t="shared" si="112"/>
        <v>0</v>
      </c>
      <c r="G299" s="18">
        <f t="shared" si="112"/>
        <v>0</v>
      </c>
      <c r="H299" s="18" t="e">
        <f t="shared" ca="1" si="112"/>
        <v>#REF!</v>
      </c>
      <c r="I299" s="18" t="e">
        <f t="shared" ca="1" si="112"/>
        <v>#REF!</v>
      </c>
      <c r="J299" s="18">
        <f t="shared" si="112"/>
        <v>0</v>
      </c>
      <c r="K299" s="203"/>
    </row>
    <row r="300" spans="1:11" ht="21" hidden="1" customHeight="1" x14ac:dyDescent="0.6">
      <c r="A300" s="937" t="str">
        <f>+[8]ระบบการควบคุมฯ!A1536</f>
        <v>1)</v>
      </c>
      <c r="B300" s="937" t="str">
        <f>+[8]ระบบการควบคุมฯ!B1536</f>
        <v>โรงเรียนรวมราษฎร์สามัคคี</v>
      </c>
      <c r="C300" s="519" t="str">
        <f>+[8]ระบบการควบคุมฯ!C1536</f>
        <v>20004370010003112868</v>
      </c>
      <c r="D300" s="11">
        <f>+[8]ระบบการควบคุมฯ!F1536</f>
        <v>0</v>
      </c>
      <c r="E300" s="11">
        <f>+[8]ระบบการควบคุมฯ!G1536+[8]ระบบการควบคุมฯ!H1536</f>
        <v>0</v>
      </c>
      <c r="F300" s="11">
        <f>+[8]ระบบการควบคุมฯ!I1536+[8]ระบบการควบคุมฯ!J1536</f>
        <v>0</v>
      </c>
      <c r="G300" s="11">
        <f>+[8]ระบบการควบคุมฯ!K1536+[8]ระบบการควบคุมฯ!L1536</f>
        <v>0</v>
      </c>
      <c r="H300" s="11" t="e">
        <f ca="1">+H323+H331+H372+H376+H381+#REF!+#REF!</f>
        <v>#REF!</v>
      </c>
      <c r="I300" s="11" t="e">
        <f ca="1">+I323+I331+I372+I376+I381+#REF!+#REF!</f>
        <v>#REF!</v>
      </c>
      <c r="J300" s="11">
        <f>+D300-E300-F300-G300</f>
        <v>0</v>
      </c>
      <c r="K300" s="224"/>
    </row>
    <row r="301" spans="1:11" ht="21" hidden="1" customHeight="1" x14ac:dyDescent="0.25">
      <c r="A301" s="938" t="str">
        <f>+[8]ระบบการควบคุมฯ!A1537</f>
        <v>1.10.1.4</v>
      </c>
      <c r="B301" s="938" t="str">
        <f>+[8]ระบบการควบคุมฯ!B1537</f>
        <v>โต๊ะครู จำนวน 2 ตัวๆละ 4,000 บาท</v>
      </c>
      <c r="C301" s="512" t="str">
        <f>+[8]ระบบการควบคุมฯ!C1537</f>
        <v>ศธ 04002/ว5678  ลว 21  พย 67ครั้งที่ 76</v>
      </c>
      <c r="D301" s="18">
        <f>SUM(D302)</f>
        <v>0</v>
      </c>
      <c r="E301" s="18">
        <f t="shared" ref="E301:J301" si="113">SUM(E302)</f>
        <v>0</v>
      </c>
      <c r="F301" s="18">
        <f t="shared" si="113"/>
        <v>0</v>
      </c>
      <c r="G301" s="18">
        <f t="shared" si="113"/>
        <v>0</v>
      </c>
      <c r="H301" s="18" t="e">
        <f t="shared" si="113"/>
        <v>#REF!</v>
      </c>
      <c r="I301" s="18" t="e">
        <f t="shared" si="113"/>
        <v>#REF!</v>
      </c>
      <c r="J301" s="18">
        <f t="shared" si="113"/>
        <v>0</v>
      </c>
      <c r="K301" s="203"/>
    </row>
    <row r="302" spans="1:11" ht="21" hidden="1" customHeight="1" x14ac:dyDescent="0.6">
      <c r="A302" s="937" t="str">
        <f>+[8]ระบบการควบคุมฯ!A1538</f>
        <v>1)</v>
      </c>
      <c r="B302" s="937" t="str">
        <f>+[8]ระบบการควบคุมฯ!B1538</f>
        <v>โรงเรียนรวมราษฎร์สามัคคี</v>
      </c>
      <c r="C302" s="519" t="str">
        <f>+[8]ระบบการควบคุมฯ!C1538</f>
        <v>20004370010003112881</v>
      </c>
      <c r="D302" s="11">
        <f>+[8]ระบบการควบคุมฯ!F1538</f>
        <v>0</v>
      </c>
      <c r="E302" s="11">
        <f>+[8]ระบบการควบคุมฯ!G1538+[8]ระบบการควบคุมฯ!H1538</f>
        <v>0</v>
      </c>
      <c r="F302" s="11">
        <f>+[8]ระบบการควบคุมฯ!I1538+[8]ระบบการควบคุมฯ!J1538</f>
        <v>0</v>
      </c>
      <c r="G302" s="11">
        <f>+[8]ระบบการควบคุมฯ!K1538+[8]ระบบการควบคุมฯ!L1538</f>
        <v>0</v>
      </c>
      <c r="H302" s="11" t="e">
        <f>+H325+H333+H374+#REF!+H386+#REF!+#REF!</f>
        <v>#REF!</v>
      </c>
      <c r="I302" s="11" t="e">
        <f>+I325+I333+I374+#REF!+I386+#REF!+#REF!</f>
        <v>#REF!</v>
      </c>
      <c r="J302" s="11">
        <f>+D302-E302-F302-G302</f>
        <v>0</v>
      </c>
      <c r="K302" s="224"/>
    </row>
    <row r="303" spans="1:11" ht="21" hidden="1" customHeight="1" x14ac:dyDescent="0.25">
      <c r="A303" s="938" t="str">
        <f>+[8]ระบบการควบคุมฯ!A1539</f>
        <v>1.10.1.5</v>
      </c>
      <c r="B303" s="939" t="str">
        <f>+[8]ระบบการควบคุมฯ!B1539</f>
        <v>พัดลม แบบโคจรติดผนัง ขนาดไม่น้อยกว่า 16 นิ้ว (400 มิลลิเมตร) 11 เครื่องๆละ 1,000 บาท</v>
      </c>
      <c r="C303" s="512" t="str">
        <f>+[8]ระบบการควบคุมฯ!C1539</f>
        <v>ศธ 04002/ว5678  ลว 21  พย 67ครั้งที่ 76</v>
      </c>
      <c r="D303" s="18">
        <f>SUM(D304)</f>
        <v>0</v>
      </c>
      <c r="E303" s="18">
        <f t="shared" ref="E303:J303" si="114">SUM(E304)</f>
        <v>0</v>
      </c>
      <c r="F303" s="18">
        <f t="shared" si="114"/>
        <v>0</v>
      </c>
      <c r="G303" s="18">
        <f t="shared" si="114"/>
        <v>0</v>
      </c>
      <c r="H303" s="18" t="e">
        <f t="shared" ca="1" si="114"/>
        <v>#REF!</v>
      </c>
      <c r="I303" s="18" t="e">
        <f t="shared" ca="1" si="114"/>
        <v>#REF!</v>
      </c>
      <c r="J303" s="18">
        <f t="shared" si="114"/>
        <v>0</v>
      </c>
      <c r="K303" s="203"/>
    </row>
    <row r="304" spans="1:11" ht="42" hidden="1" customHeight="1" x14ac:dyDescent="0.25">
      <c r="A304" s="917" t="str">
        <f>+[8]ระบบการควบคุมฯ!A1540</f>
        <v>1)</v>
      </c>
      <c r="B304" s="917" t="str">
        <f>+[8]ระบบการควบคุมฯ!B1540</f>
        <v xml:space="preserve">โรงเรียนเจริญดีวิทยา </v>
      </c>
      <c r="C304" s="519" t="str">
        <f>+[8]ระบบการควบคุมฯ!C1540</f>
        <v>20004370010003112884</v>
      </c>
      <c r="D304" s="13">
        <f>+[8]ระบบการควบคุมฯ!F1540</f>
        <v>0</v>
      </c>
      <c r="E304" s="13">
        <f>+[8]ระบบการควบคุมฯ!G1540+[8]ระบบการควบคุมฯ!H1540</f>
        <v>0</v>
      </c>
      <c r="F304" s="13">
        <f>+[8]ระบบการควบคุมฯ!I1540+[8]ระบบการควบคุมฯ!J1540</f>
        <v>0</v>
      </c>
      <c r="G304" s="13">
        <f>+[8]ระบบการควบคุมฯ!K1540+[8]ระบบการควบคุมฯ!L1540</f>
        <v>0</v>
      </c>
      <c r="H304" s="13" t="e">
        <f ca="1">+H327+H335+H376+#REF!+H388+#REF!+#REF!</f>
        <v>#REF!</v>
      </c>
      <c r="I304" s="13" t="e">
        <f ca="1">+I327+I335+I376+#REF!+I388+#REF!+#REF!</f>
        <v>#REF!</v>
      </c>
      <c r="J304" s="13">
        <f>+D304-E304-F304-G304</f>
        <v>0</v>
      </c>
      <c r="K304" s="232"/>
    </row>
    <row r="305" spans="1:11" hidden="1" x14ac:dyDescent="0.25">
      <c r="A305" s="917"/>
      <c r="B305" s="917"/>
      <c r="C305" s="519"/>
      <c r="D305" s="13"/>
      <c r="E305" s="13"/>
      <c r="F305" s="13"/>
      <c r="G305" s="13"/>
      <c r="H305" s="13"/>
      <c r="I305" s="13"/>
      <c r="J305" s="13"/>
      <c r="K305" s="232"/>
    </row>
    <row r="306" spans="1:11" ht="21" hidden="1" customHeight="1" x14ac:dyDescent="0.25">
      <c r="A306" s="940">
        <f>+[8]ระบบการควบคุมฯ!A1542</f>
        <v>0</v>
      </c>
      <c r="B306" s="941" t="str">
        <f>+[8]ระบบการควบคุมฯ!B1542</f>
        <v>ครุภัณฑ์การศึกษา 120611</v>
      </c>
      <c r="C306" s="520">
        <f>+[8]ระบบการควบคุมฯ!C1542</f>
        <v>0</v>
      </c>
      <c r="D306" s="15">
        <f>+D307</f>
        <v>0</v>
      </c>
      <c r="E306" s="15">
        <f t="shared" ref="E306:J306" si="115">+E307</f>
        <v>0</v>
      </c>
      <c r="F306" s="15">
        <f t="shared" si="115"/>
        <v>0</v>
      </c>
      <c r="G306" s="15">
        <f t="shared" si="115"/>
        <v>0</v>
      </c>
      <c r="H306" s="15" t="e">
        <f t="shared" si="115"/>
        <v>#REF!</v>
      </c>
      <c r="I306" s="15" t="e">
        <f t="shared" si="115"/>
        <v>#REF!</v>
      </c>
      <c r="J306" s="15">
        <f t="shared" si="115"/>
        <v>0</v>
      </c>
      <c r="K306" s="225"/>
    </row>
    <row r="307" spans="1:11" ht="21" hidden="1" customHeight="1" x14ac:dyDescent="0.25">
      <c r="A307" s="938" t="str">
        <f>+[8]ระบบการควบคุมฯ!A1543</f>
        <v>1.10.1.6</v>
      </c>
      <c r="B307" s="939" t="str">
        <f>+[8]ระบบการควบคุมฯ!B1543</f>
        <v>โต๊ะเก้าอี้นักเรียน สำหรับนักเรียนประถมศึกษา 30 ชุดๆละ 1,500 บาท</v>
      </c>
      <c r="C307" s="512" t="str">
        <f>+[8]ระบบการควบคุมฯ!C1543</f>
        <v>ศธ 04002/ว5678  ลว 21  พย 67ครั้งที่ 76</v>
      </c>
      <c r="D307" s="18">
        <f>+[8]ระบบการควบคุมฯ!F1543</f>
        <v>0</v>
      </c>
      <c r="E307" s="18">
        <f>+[8]ระบบการควบคุมฯ!G1543+[8]ระบบการควบคุมฯ!H1543</f>
        <v>0</v>
      </c>
      <c r="F307" s="18">
        <f>+[8]ระบบการควบคุมฯ!I1543+[8]ระบบการควบคุมฯ!J1543</f>
        <v>0</v>
      </c>
      <c r="G307" s="18">
        <f>+[8]ระบบการควบคุมฯ!K1543+[8]ระบบการควบคุมฯ!L1543</f>
        <v>0</v>
      </c>
      <c r="H307" s="18" t="e">
        <f>+H330+H338+H378+H381+H391+#REF!+#REF!</f>
        <v>#REF!</v>
      </c>
      <c r="I307" s="18" t="e">
        <f>+I330+I338+I378+I381+I391+#REF!+#REF!</f>
        <v>#REF!</v>
      </c>
      <c r="J307" s="18">
        <f>+D307-E307-F307-G307</f>
        <v>0</v>
      </c>
      <c r="K307" s="203"/>
    </row>
    <row r="308" spans="1:11" ht="21" hidden="1" customHeight="1" x14ac:dyDescent="0.25">
      <c r="A308" s="942" t="str">
        <f>+[8]ระบบการควบคุมฯ!A1544</f>
        <v>1)</v>
      </c>
      <c r="B308" s="943" t="str">
        <f>+[8]ระบบการควบคุมฯ!B1544</f>
        <v xml:space="preserve">โรงเรียนรวมราษฎร์สามัคคี </v>
      </c>
      <c r="C308" s="521" t="str">
        <f>+[8]ระบบการควบคุมฯ!C1544</f>
        <v>20004370010003112878</v>
      </c>
      <c r="D308" s="297">
        <f>+[8]ระบบการควบคุมฯ!F1544</f>
        <v>0</v>
      </c>
      <c r="E308" s="297">
        <f>+[8]ระบบการควบคุมฯ!G1544+[8]ระบบการควบคุมฯ!H1544</f>
        <v>0</v>
      </c>
      <c r="F308" s="297">
        <f>+[8]ระบบการควบคุมฯ!I1544+[8]ระบบการควบคุมฯ!J1544</f>
        <v>0</v>
      </c>
      <c r="G308" s="297">
        <f>+[8]ระบบการควบคุมฯ!K1544+[8]ระบบการควบคุมฯ!L1544</f>
        <v>0</v>
      </c>
      <c r="H308" s="297" t="e">
        <f>+H331+H339+#REF!+H384+#REF!+#REF!+#REF!</f>
        <v>#REF!</v>
      </c>
      <c r="I308" s="297" t="e">
        <f>+I331+I339+#REF!+I384+#REF!+#REF!+#REF!</f>
        <v>#REF!</v>
      </c>
      <c r="J308" s="297">
        <f>+D308-E308-F308-G308</f>
        <v>0</v>
      </c>
      <c r="K308" s="359"/>
    </row>
    <row r="309" spans="1:11" ht="21" hidden="1" customHeight="1" x14ac:dyDescent="0.25">
      <c r="A309" s="940">
        <f>+[8]ระบบการควบคุมฯ!A1546</f>
        <v>0</v>
      </c>
      <c r="B309" s="941" t="str">
        <f>+[8]ระบบการควบคุมฯ!B1546</f>
        <v>ครุภัณฑ์งานบ้านงานครัว 120612</v>
      </c>
      <c r="C309" s="520">
        <f>+[8]ระบบการควบคุมฯ!C1546</f>
        <v>0</v>
      </c>
      <c r="D309" s="15">
        <f>+[8]ระบบการควบคุมฯ!F1546</f>
        <v>9500</v>
      </c>
      <c r="E309" s="15">
        <f>+[8]ระบบการควบคุมฯ!G1546+[8]ระบบการควบคุมฯ!H1546</f>
        <v>0</v>
      </c>
      <c r="F309" s="15">
        <f>+[8]ระบบการควบคุมฯ!I1546+[8]ระบบการควบคุมฯ!J1546</f>
        <v>0</v>
      </c>
      <c r="G309" s="15">
        <f>+[8]ระบบการควบคุมฯ!K1546+[8]ระบบการควบคุมฯ!L1546</f>
        <v>9500</v>
      </c>
      <c r="H309" s="15" t="e">
        <f>+H333+H341+H380+H387+#REF!+#REF!+#REF!</f>
        <v>#REF!</v>
      </c>
      <c r="I309" s="15" t="e">
        <f>+I333+I341+I380+I387+#REF!+#REF!+#REF!</f>
        <v>#REF!</v>
      </c>
      <c r="J309" s="15">
        <f>+D309-E309-F309-G309</f>
        <v>0</v>
      </c>
      <c r="K309" s="225"/>
    </row>
    <row r="310" spans="1:11" ht="21" hidden="1" customHeight="1" x14ac:dyDescent="0.25">
      <c r="A310" s="938" t="str">
        <f>+[8]ระบบการควบคุมฯ!A1547</f>
        <v>1.10.1.7</v>
      </c>
      <c r="B310" s="939" t="str">
        <f>+[8]ระบบการควบคุมฯ!B1547</f>
        <v xml:space="preserve">เครื่องตัดแต่งพุ่มไม้ ขนาด 22 นิ้ว </v>
      </c>
      <c r="C310" s="512" t="str">
        <f>+[8]ระบบการควบคุมฯ!C1547</f>
        <v>ศธ 04002/ว48516  ลว 11  พย 68 ครั้งที่ 66</v>
      </c>
      <c r="D310" s="18">
        <f>+[8]ระบบการควบคุมฯ!F1547</f>
        <v>9500</v>
      </c>
      <c r="E310" s="18">
        <f>+[8]ระบบการควบคุมฯ!G1547+[8]ระบบการควบคุมฯ!H1547</f>
        <v>0</v>
      </c>
      <c r="F310" s="18">
        <f>+[8]ระบบการควบคุมฯ!I1547+[8]ระบบการควบคุมฯ!J1547</f>
        <v>0</v>
      </c>
      <c r="G310" s="18">
        <f>+[8]ระบบการควบคุมฯ!K1547+[8]ระบบการควบคุมฯ!L1547</f>
        <v>9500</v>
      </c>
      <c r="H310" s="18" t="e">
        <f>+H334+H342+H381+H388+#REF!+#REF!+#REF!</f>
        <v>#REF!</v>
      </c>
      <c r="I310" s="18" t="e">
        <f>+I334+I342+I381+I388+#REF!+#REF!+#REF!</f>
        <v>#REF!</v>
      </c>
      <c r="J310" s="18">
        <f>+D310-E310-F310-G310</f>
        <v>0</v>
      </c>
      <c r="K310" s="203"/>
    </row>
    <row r="311" spans="1:11" ht="21" hidden="1" customHeight="1" x14ac:dyDescent="0.6">
      <c r="A311" s="937" t="str">
        <f>+[8]ระบบการควบคุมฯ!A1548</f>
        <v>1)</v>
      </c>
      <c r="B311" s="944" t="str">
        <f>+[8]ระบบการควบคุมฯ!B1548</f>
        <v>โรงเรียนเจริญดีวิทยา</v>
      </c>
      <c r="C311" s="521" t="str">
        <f>+[8]ระบบการควบคุมฯ!C1548</f>
        <v>20004370010003114125</v>
      </c>
      <c r="D311" s="11">
        <f>+[8]ระบบการควบคุมฯ!F1548</f>
        <v>9500</v>
      </c>
      <c r="E311" s="11">
        <f>+[8]ระบบการควบคุมฯ!G1548+[8]ระบบการควบคุมฯ!H1548</f>
        <v>0</v>
      </c>
      <c r="F311" s="11">
        <f>+[8]ระบบการควบคุมฯ!I1548+[8]ระบบการควบคุมฯ!J1548</f>
        <v>0</v>
      </c>
      <c r="G311" s="11">
        <f>+[8]ระบบการควบคุมฯ!K1548+[8]ระบบการควบคุมฯ!L1548</f>
        <v>9500</v>
      </c>
      <c r="H311" s="11" t="e">
        <f>+H335+H343+H384+H389+#REF!+#REF!+#REF!</f>
        <v>#REF!</v>
      </c>
      <c r="I311" s="11" t="e">
        <f>+I335+I343+I384+I389+#REF!+#REF!+#REF!</f>
        <v>#REF!</v>
      </c>
      <c r="J311" s="11">
        <f>+D311-E311-F311-G311</f>
        <v>0</v>
      </c>
      <c r="K311" s="224"/>
    </row>
    <row r="312" spans="1:11" ht="21" hidden="1" customHeight="1" x14ac:dyDescent="0.6">
      <c r="A312" s="204"/>
      <c r="B312" s="910" t="s">
        <v>152</v>
      </c>
      <c r="C312" s="516"/>
      <c r="D312" s="14">
        <f>+D313+D316</f>
        <v>397000</v>
      </c>
      <c r="E312" s="14">
        <f t="shared" ref="E312:K312" si="116">+E313+E316</f>
        <v>0</v>
      </c>
      <c r="F312" s="14">
        <f t="shared" si="116"/>
        <v>0</v>
      </c>
      <c r="G312" s="14">
        <f t="shared" si="116"/>
        <v>397000</v>
      </c>
      <c r="H312" s="14">
        <f t="shared" si="116"/>
        <v>0</v>
      </c>
      <c r="I312" s="14">
        <f t="shared" si="116"/>
        <v>0</v>
      </c>
      <c r="J312" s="14">
        <f t="shared" si="116"/>
        <v>0</v>
      </c>
      <c r="K312" s="14">
        <f t="shared" si="116"/>
        <v>0</v>
      </c>
    </row>
    <row r="313" spans="1:11" ht="21" hidden="1" customHeight="1" x14ac:dyDescent="0.25">
      <c r="A313" s="218" t="str">
        <f>+[8]ระบบการควบคุมฯ!A1562</f>
        <v>1.10.2.1</v>
      </c>
      <c r="B313" s="360" t="str">
        <f>+[8]ระบบการควบคุมฯ!B1562</f>
        <v>ปรับปรุงซ่อมแซมอาคารเรียนอาคารประกอบและสิ่งก่อสร้างอื่น</v>
      </c>
      <c r="C313" s="522" t="str">
        <f>+[8]ระบบการควบคุมฯ!C1562</f>
        <v>ศธ 04002/ว47982  ลว 4 พย 68 ครั้งที่ 42</v>
      </c>
      <c r="D313" s="18">
        <f>SUM(D314:D315)</f>
        <v>397000</v>
      </c>
      <c r="E313" s="18">
        <f t="shared" ref="E313:J313" si="117">SUM(E314:E315)</f>
        <v>0</v>
      </c>
      <c r="F313" s="18">
        <f t="shared" si="117"/>
        <v>0</v>
      </c>
      <c r="G313" s="18">
        <f t="shared" si="117"/>
        <v>397000</v>
      </c>
      <c r="H313" s="18">
        <f t="shared" si="117"/>
        <v>0</v>
      </c>
      <c r="I313" s="18">
        <f t="shared" si="117"/>
        <v>0</v>
      </c>
      <c r="J313" s="18">
        <f t="shared" si="117"/>
        <v>0</v>
      </c>
      <c r="K313" s="203"/>
    </row>
    <row r="314" spans="1:11" ht="63" hidden="1" customHeight="1" x14ac:dyDescent="0.25">
      <c r="A314" s="226" t="str">
        <f>+[8]ระบบการควบคุมฯ!A1563</f>
        <v>1)</v>
      </c>
      <c r="B314" s="226" t="str">
        <f>+[8]ระบบการควบคุมฯ!B1563</f>
        <v>โรงเรียนร่วมใจประสิทธิ์</v>
      </c>
      <c r="C314" s="523" t="str">
        <f>+[8]ระบบการควบคุมฯ!C1563</f>
        <v xml:space="preserve">20004370010003215751 </v>
      </c>
      <c r="D314" s="226">
        <f>+[8]ระบบการควบคุมฯ!F1563</f>
        <v>397000</v>
      </c>
      <c r="E314" s="757">
        <f>+[8]ระบบการควบคุมฯ!G11577+[8]ระบบการควบคุมฯ!H1563</f>
        <v>0</v>
      </c>
      <c r="F314" s="758">
        <f>+[8]ระบบการควบคุมฯ!I1563+[8]ระบบการควบคุมฯ!J1563</f>
        <v>0</v>
      </c>
      <c r="G314" s="759">
        <f>+[8]ระบบการควบคุมฯ!K1563+[8]ระบบการควบคุมฯ!L1563</f>
        <v>397000</v>
      </c>
      <c r="H314" s="760"/>
      <c r="I314" s="761"/>
      <c r="J314" s="762">
        <f t="shared" ref="J314:J315" si="118">D314-E314-F314-G314</f>
        <v>0</v>
      </c>
      <c r="K314" s="855"/>
    </row>
    <row r="315" spans="1:11" ht="21" hidden="1" customHeight="1" x14ac:dyDescent="0.25">
      <c r="A315" s="695"/>
      <c r="B315" s="13" t="str">
        <f>+'[8]ควบคุมสิ่งก่อสร้าง 37001 '!D307</f>
        <v>ครบวันที่ 15 มค 69</v>
      </c>
      <c r="C315" s="889">
        <f>+'[8]ควบคุมสิ่งก่อสร้าง 37001 '!C307</f>
        <v>4100751602</v>
      </c>
      <c r="D315" s="729"/>
      <c r="E315" s="757"/>
      <c r="F315" s="758"/>
      <c r="G315" s="759"/>
      <c r="H315" s="760"/>
      <c r="I315" s="761"/>
      <c r="J315" s="762">
        <f t="shared" si="118"/>
        <v>0</v>
      </c>
      <c r="K315" s="855"/>
    </row>
    <row r="316" spans="1:11" ht="21" hidden="1" customHeight="1" x14ac:dyDescent="0.25">
      <c r="A316" s="218" t="str">
        <f>+[8]ระบบการควบคุมฯ!A1567</f>
        <v>1.10.2.2</v>
      </c>
      <c r="B316" s="227" t="str">
        <f>+[8]ระบบการควบคุมฯ!B1567</f>
        <v xml:space="preserve">ห้องน้ำห้องส้วมนักเรียนชาย 6 ที่/49 </v>
      </c>
      <c r="C316" s="522" t="str">
        <f>+[8]ระบบการควบคุมฯ!C1567</f>
        <v>ศธ 04002/ว5644  ลว 19 พย 67ครั้งที่ 69</v>
      </c>
      <c r="D316" s="18">
        <f>SUM(D317:D324)</f>
        <v>0</v>
      </c>
      <c r="E316" s="18">
        <f t="shared" ref="E316:J316" si="119">SUM(E317:E324)</f>
        <v>0</v>
      </c>
      <c r="F316" s="18">
        <f t="shared" si="119"/>
        <v>0</v>
      </c>
      <c r="G316" s="18">
        <f t="shared" si="119"/>
        <v>0</v>
      </c>
      <c r="H316" s="18">
        <f t="shared" si="119"/>
        <v>0</v>
      </c>
      <c r="I316" s="18">
        <f t="shared" si="119"/>
        <v>0</v>
      </c>
      <c r="J316" s="18">
        <f t="shared" si="119"/>
        <v>0</v>
      </c>
      <c r="K316" s="203"/>
    </row>
    <row r="317" spans="1:11" ht="21" hidden="1" customHeight="1" x14ac:dyDescent="0.25">
      <c r="A317" s="226" t="str">
        <f>+[8]ระบบการควบคุมฯ!A1569</f>
        <v>1)</v>
      </c>
      <c r="B317" s="226" t="str">
        <f>+[8]ระบบการควบคุมฯ!B1569</f>
        <v>โรงเรียนเจริญดีวิทยา</v>
      </c>
      <c r="C317" s="523" t="str">
        <f>+[8]ระบบการควบคุมฯ!C1569</f>
        <v>20004370010003214866</v>
      </c>
      <c r="D317" s="226">
        <f>+[8]ระบบการควบคุมฯ!F1569</f>
        <v>0</v>
      </c>
      <c r="E317" s="757">
        <f>+[8]ระบบการควบคุมฯ!G1569+[8]ระบบการควบคุมฯ!H1569</f>
        <v>0</v>
      </c>
      <c r="F317" s="758">
        <f>+[8]ระบบการควบคุมฯ!I1569+[8]ระบบการควบคุมฯ!J1569</f>
        <v>0</v>
      </c>
      <c r="G317" s="759">
        <f>+[8]ระบบการควบคุมฯ!K1569+[8]ระบบการควบคุมฯ!L1569</f>
        <v>0</v>
      </c>
      <c r="H317" s="760"/>
      <c r="I317" s="761"/>
      <c r="J317" s="762">
        <f t="shared" ref="J317:J319" si="120">D317-E317-F317-G317</f>
        <v>0</v>
      </c>
      <c r="K317" s="855"/>
    </row>
    <row r="318" spans="1:11" ht="21" hidden="1" customHeight="1" x14ac:dyDescent="0.25">
      <c r="A318" s="226"/>
      <c r="B318" s="226" t="str">
        <f>+'[8]ควบคุมสิ่งก่อสร้าง 37001 '!E314</f>
        <v>ครบ 14 มีค 68</v>
      </c>
      <c r="C318" s="523" t="str">
        <f>+'[8]ควบคุมสิ่งก่อสร้าง 37001 '!C314</f>
        <v>4100569081 / 14 ม.ค.68</v>
      </c>
      <c r="D318" s="226"/>
      <c r="E318" s="757"/>
      <c r="F318" s="758"/>
      <c r="G318" s="759"/>
      <c r="H318" s="760"/>
      <c r="I318" s="761"/>
      <c r="J318" s="762"/>
      <c r="K318" s="855"/>
    </row>
    <row r="319" spans="1:11" ht="21" hidden="1" customHeight="1" x14ac:dyDescent="0.25">
      <c r="A319" s="695"/>
      <c r="B319" s="226" t="str">
        <f>+'[8]ควบคุมสิ่งก่อสร้าง 37001 '!E315</f>
        <v>งวดที่ 1 158,895 บาท</v>
      </c>
      <c r="C319" s="521" t="str">
        <f>+'[8]ควบคุมสิ่งก่อสร้าง 37001 '!D315</f>
        <v>ครบ 13 ก.พ.68</v>
      </c>
      <c r="D319" s="729"/>
      <c r="E319" s="757"/>
      <c r="F319" s="758"/>
      <c r="G319" s="759"/>
      <c r="H319" s="760"/>
      <c r="I319" s="761"/>
      <c r="J319" s="762">
        <f t="shared" si="120"/>
        <v>0</v>
      </c>
      <c r="K319" s="855"/>
    </row>
    <row r="320" spans="1:11" ht="21" hidden="1" customHeight="1" x14ac:dyDescent="0.25">
      <c r="A320" s="695"/>
      <c r="B320" s="226" t="str">
        <f>+'[8]ควบคุมสิ่งก่อสร้าง 37001 '!E316</f>
        <v>งวดที่ 2 158,895 บาท</v>
      </c>
      <c r="C320" s="521" t="str">
        <f>+'[8]ควบคุมสิ่งก่อสร้าง 37001 '!D316</f>
        <v>ครบ 15 มี.ค.68</v>
      </c>
      <c r="D320" s="729"/>
      <c r="E320" s="757"/>
      <c r="F320" s="758"/>
      <c r="G320" s="759"/>
      <c r="H320" s="760"/>
      <c r="I320" s="761"/>
      <c r="J320" s="762"/>
      <c r="K320" s="855"/>
    </row>
    <row r="321" spans="1:11" ht="21" hidden="1" customHeight="1" x14ac:dyDescent="0.25">
      <c r="A321" s="695"/>
      <c r="B321" s="226" t="str">
        <f>+'[8]ควบคุมสิ่งก่อสร้าง 37001 '!E317</f>
        <v>งวดที่ 3 211,860 บาท</v>
      </c>
      <c r="C321" s="521" t="str">
        <f>+'[8]ควบคุมสิ่งก่อสร้าง 37001 '!D317</f>
        <v>ครบ 14 เมย. 68</v>
      </c>
      <c r="D321" s="729"/>
      <c r="E321" s="757"/>
      <c r="F321" s="758"/>
      <c r="G321" s="759"/>
      <c r="H321" s="760"/>
      <c r="I321" s="761"/>
      <c r="J321" s="762"/>
      <c r="K321" s="855"/>
    </row>
    <row r="322" spans="1:11" ht="21" hidden="1" customHeight="1" x14ac:dyDescent="0.25">
      <c r="A322" s="695"/>
      <c r="B322" s="919"/>
      <c r="C322" s="519"/>
      <c r="D322" s="729"/>
      <c r="E322" s="757"/>
      <c r="F322" s="758"/>
      <c r="G322" s="759"/>
      <c r="H322" s="760"/>
      <c r="I322" s="761"/>
      <c r="J322" s="762"/>
      <c r="K322" s="855"/>
    </row>
    <row r="323" spans="1:11" ht="21" hidden="1" customHeight="1" x14ac:dyDescent="0.25">
      <c r="A323" s="695"/>
      <c r="B323" s="945"/>
      <c r="C323" s="519"/>
      <c r="D323" s="729"/>
      <c r="E323" s="757"/>
      <c r="F323" s="758"/>
      <c r="G323" s="759"/>
      <c r="H323" s="760"/>
      <c r="I323" s="761"/>
      <c r="J323" s="762"/>
      <c r="K323" s="855"/>
    </row>
    <row r="324" spans="1:11" ht="21" hidden="1" customHeight="1" x14ac:dyDescent="0.25">
      <c r="A324" s="215">
        <f>+[8]ระบบการควบคุมฯ!A1526</f>
        <v>1.1000000000000001</v>
      </c>
      <c r="B324" s="216" t="str">
        <f>+[8]ระบบการควบคุมฯ!B1526</f>
        <v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v>
      </c>
      <c r="C324" s="517" t="str">
        <f>+[8]ระบบการควบคุมฯ!C1526</f>
        <v>20004 69 85806 00000</v>
      </c>
      <c r="D324" s="217">
        <f>+D325+D326</f>
        <v>0</v>
      </c>
      <c r="E324" s="217">
        <f t="shared" ref="E324:J324" si="121">+E325+E326</f>
        <v>0</v>
      </c>
      <c r="F324" s="217">
        <f t="shared" si="121"/>
        <v>0</v>
      </c>
      <c r="G324" s="217">
        <f t="shared" si="121"/>
        <v>0</v>
      </c>
      <c r="H324" s="217">
        <f t="shared" si="121"/>
        <v>0</v>
      </c>
      <c r="I324" s="217">
        <f t="shared" si="121"/>
        <v>0</v>
      </c>
      <c r="J324" s="217">
        <f t="shared" si="121"/>
        <v>0</v>
      </c>
      <c r="K324" s="200"/>
    </row>
    <row r="325" spans="1:11" ht="21" hidden="1" customHeight="1" x14ac:dyDescent="0.25">
      <c r="A325" s="215"/>
      <c r="B325" s="228" t="str">
        <f>+B101</f>
        <v>งบลงทุน ครุภัณฑ์ 6911310</v>
      </c>
      <c r="C325" s="524"/>
      <c r="D325" s="229">
        <f>+D327+D331</f>
        <v>0</v>
      </c>
      <c r="E325" s="229">
        <f t="shared" ref="E325:J325" si="122">+E327+E331</f>
        <v>0</v>
      </c>
      <c r="F325" s="229">
        <f t="shared" si="122"/>
        <v>0</v>
      </c>
      <c r="G325" s="229">
        <f t="shared" si="122"/>
        <v>0</v>
      </c>
      <c r="H325" s="229">
        <f t="shared" si="122"/>
        <v>0</v>
      </c>
      <c r="I325" s="229">
        <f t="shared" si="122"/>
        <v>0</v>
      </c>
      <c r="J325" s="229">
        <f t="shared" si="122"/>
        <v>0</v>
      </c>
      <c r="K325" s="207"/>
    </row>
    <row r="326" spans="1:11" ht="21" hidden="1" customHeight="1" x14ac:dyDescent="0.25">
      <c r="A326" s="215"/>
      <c r="B326" s="228" t="str">
        <f>+[8]งบลงทุน69!B187</f>
        <v>ค่าที่ดินและสิ่งก่อสร้าง 6911320</v>
      </c>
      <c r="C326" s="524"/>
      <c r="D326" s="229">
        <f>+D351</f>
        <v>0</v>
      </c>
      <c r="E326" s="229">
        <f t="shared" ref="E326:J326" si="123">+E351</f>
        <v>0</v>
      </c>
      <c r="F326" s="229">
        <f t="shared" si="123"/>
        <v>0</v>
      </c>
      <c r="G326" s="229">
        <f t="shared" si="123"/>
        <v>0</v>
      </c>
      <c r="H326" s="229">
        <f t="shared" si="123"/>
        <v>0</v>
      </c>
      <c r="I326" s="229">
        <f t="shared" si="123"/>
        <v>0</v>
      </c>
      <c r="J326" s="229">
        <f t="shared" si="123"/>
        <v>0</v>
      </c>
      <c r="K326" s="207"/>
    </row>
    <row r="327" spans="1:11" ht="21" hidden="1" customHeight="1" x14ac:dyDescent="0.6">
      <c r="A327" s="204"/>
      <c r="B327" s="946" t="str">
        <f>+[8]ระบบการควบคุมฯ!B1542</f>
        <v>ครุภัณฑ์การศึกษา 120611</v>
      </c>
      <c r="C327" s="516"/>
      <c r="D327" s="14">
        <f>+D328</f>
        <v>0</v>
      </c>
      <c r="E327" s="14">
        <f t="shared" ref="E327:J327" si="124">+E328</f>
        <v>0</v>
      </c>
      <c r="F327" s="14">
        <f t="shared" si="124"/>
        <v>0</v>
      </c>
      <c r="G327" s="14">
        <f t="shared" si="124"/>
        <v>0</v>
      </c>
      <c r="H327" s="14">
        <f t="shared" si="124"/>
        <v>0</v>
      </c>
      <c r="I327" s="14">
        <f t="shared" si="124"/>
        <v>0</v>
      </c>
      <c r="J327" s="14">
        <f t="shared" si="124"/>
        <v>0</v>
      </c>
      <c r="K327" s="210"/>
    </row>
    <row r="328" spans="1:11" ht="21" hidden="1" customHeight="1" x14ac:dyDescent="0.25">
      <c r="A328" s="947" t="str">
        <f>+[8]ระบบการควบคุมฯ!A1543</f>
        <v>1.10.1.6</v>
      </c>
      <c r="B328" s="948" t="str">
        <f>+[8]ระบบการควบคุมฯ!B1543</f>
        <v>โต๊ะเก้าอี้นักเรียน สำหรับนักเรียนประถมศึกษา 30 ชุดๆละ 1,500 บาท</v>
      </c>
      <c r="C328" s="925" t="str">
        <f>+[8]ระบบการควบคุมฯ!C1543</f>
        <v>ศธ 04002/ว5678  ลว 21  พย 67ครั้งที่ 76</v>
      </c>
      <c r="D328" s="926">
        <f>SUM(D329:D330)</f>
        <v>0</v>
      </c>
      <c r="E328" s="926">
        <f t="shared" ref="E328:J328" si="125">SUM(E329:E330)</f>
        <v>0</v>
      </c>
      <c r="F328" s="926">
        <f t="shared" si="125"/>
        <v>0</v>
      </c>
      <c r="G328" s="926">
        <f t="shared" si="125"/>
        <v>0</v>
      </c>
      <c r="H328" s="926">
        <f t="shared" si="125"/>
        <v>0</v>
      </c>
      <c r="I328" s="926">
        <f t="shared" si="125"/>
        <v>0</v>
      </c>
      <c r="J328" s="926">
        <f t="shared" si="125"/>
        <v>0</v>
      </c>
      <c r="K328" s="949"/>
    </row>
    <row r="329" spans="1:11" ht="21" hidden="1" customHeight="1" x14ac:dyDescent="0.6">
      <c r="A329" s="853" t="str">
        <f>+[8]ระบบการควบคุมฯ!A1544</f>
        <v>1)</v>
      </c>
      <c r="B329" s="696" t="str">
        <f>+[8]ระบบการควบคุมฯ!B1544</f>
        <v xml:space="preserve">โรงเรียนรวมราษฎร์สามัคคี </v>
      </c>
      <c r="C329" s="519" t="str">
        <f>+[8]ระบบการควบคุมฯ!C1544</f>
        <v>20004370010003112878</v>
      </c>
      <c r="D329" s="697"/>
      <c r="E329" s="697"/>
      <c r="F329" s="697"/>
      <c r="G329" s="697"/>
      <c r="H329" s="697"/>
      <c r="I329" s="697"/>
      <c r="J329" s="729">
        <f>+D329-E329-G329</f>
        <v>0</v>
      </c>
      <c r="K329" s="950"/>
    </row>
    <row r="330" spans="1:11" ht="21" hidden="1" customHeight="1" x14ac:dyDescent="0.6">
      <c r="A330" s="853">
        <f>+[8]ระบบการควบคุมฯ!A1545</f>
        <v>0</v>
      </c>
      <c r="B330" s="696">
        <f>+[8]ระบบการควบคุมฯ!B1545</f>
        <v>0</v>
      </c>
      <c r="C330" s="519">
        <f>+[8]ระบบการควบคุมฯ!C1545</f>
        <v>0</v>
      </c>
      <c r="D330" s="697"/>
      <c r="E330" s="697"/>
      <c r="F330" s="697"/>
      <c r="G330" s="697"/>
      <c r="H330" s="697"/>
      <c r="I330" s="697"/>
      <c r="J330" s="729">
        <f>+D330-E330-G330</f>
        <v>0</v>
      </c>
      <c r="K330" s="950"/>
    </row>
    <row r="331" spans="1:11" ht="21" hidden="1" customHeight="1" x14ac:dyDescent="0.6">
      <c r="A331" s="951">
        <f>+[8]ระบบการควบคุมฯ!A1546</f>
        <v>0</v>
      </c>
      <c r="B331" s="703" t="str">
        <f>+[8]ระบบการควบคุมฯ!B1546</f>
        <v>ครุภัณฑ์งานบ้านงานครัว 120612</v>
      </c>
      <c r="C331" s="516"/>
      <c r="D331" s="704">
        <f t="shared" ref="D331:J331" si="126">+D332+D337+D340+D343+D347</f>
        <v>0</v>
      </c>
      <c r="E331" s="704">
        <f t="shared" si="126"/>
        <v>0</v>
      </c>
      <c r="F331" s="704">
        <f t="shared" si="126"/>
        <v>0</v>
      </c>
      <c r="G331" s="704">
        <f t="shared" si="126"/>
        <v>0</v>
      </c>
      <c r="H331" s="704">
        <f t="shared" si="126"/>
        <v>0</v>
      </c>
      <c r="I331" s="704">
        <f t="shared" si="126"/>
        <v>0</v>
      </c>
      <c r="J331" s="704">
        <f t="shared" si="126"/>
        <v>0</v>
      </c>
      <c r="K331" s="952">
        <f>+K365</f>
        <v>0</v>
      </c>
    </row>
    <row r="332" spans="1:11" ht="21" hidden="1" customHeight="1" x14ac:dyDescent="0.25">
      <c r="A332" s="947" t="str">
        <f>+[8]ระบบการควบคุมฯ!A1547</f>
        <v>1.10.1.7</v>
      </c>
      <c r="B332" s="948" t="str">
        <f>+[8]ระบบการควบคุมฯ!B1547</f>
        <v xml:space="preserve">เครื่องตัดแต่งพุ่มไม้ ขนาด 22 นิ้ว </v>
      </c>
      <c r="C332" s="925" t="str">
        <f>+[8]ระบบการควบคุมฯ!C1547</f>
        <v>ศธ 04002/ว48516  ลว 11  พย 68 ครั้งที่ 66</v>
      </c>
      <c r="D332" s="926">
        <f>SUM(D333:D336)</f>
        <v>0</v>
      </c>
      <c r="E332" s="926">
        <f t="shared" ref="E332:J332" si="127">SUM(E333:E336)</f>
        <v>0</v>
      </c>
      <c r="F332" s="926">
        <f t="shared" si="127"/>
        <v>0</v>
      </c>
      <c r="G332" s="926">
        <f t="shared" si="127"/>
        <v>0</v>
      </c>
      <c r="H332" s="926">
        <f t="shared" si="127"/>
        <v>0</v>
      </c>
      <c r="I332" s="926">
        <f t="shared" si="127"/>
        <v>0</v>
      </c>
      <c r="J332" s="926">
        <f t="shared" si="127"/>
        <v>0</v>
      </c>
      <c r="K332" s="949"/>
    </row>
    <row r="333" spans="1:11" ht="21" hidden="1" customHeight="1" x14ac:dyDescent="0.6">
      <c r="A333" s="853" t="str">
        <f>+[8]ระบบการควบคุมฯ!A1548</f>
        <v>1)</v>
      </c>
      <c r="B333" s="696" t="str">
        <f>+[8]ระบบการควบคุมฯ!B1548</f>
        <v>โรงเรียนเจริญดีวิทยา</v>
      </c>
      <c r="C333" s="519" t="str">
        <f>+[8]ระบบการควบคุมฯ!C1548</f>
        <v>20004370010003114125</v>
      </c>
      <c r="D333" s="697"/>
      <c r="E333" s="697"/>
      <c r="F333" s="697"/>
      <c r="G333" s="697"/>
      <c r="H333" s="697"/>
      <c r="I333" s="697"/>
      <c r="J333" s="729">
        <f>+D333-E333-G333</f>
        <v>0</v>
      </c>
      <c r="K333" s="950"/>
    </row>
    <row r="334" spans="1:11" ht="21" hidden="1" customHeight="1" x14ac:dyDescent="0.6">
      <c r="A334" s="853">
        <f>+[8]ระบบการควบคุมฯ!A1549</f>
        <v>0</v>
      </c>
      <c r="B334" s="696" t="str">
        <f>+[8]ระบบการควบคุมฯ!B1549</f>
        <v>โอนกลับส่วน 1500</v>
      </c>
      <c r="C334" s="519" t="str">
        <f>+[8]ระบบการควบคุมฯ!C1549</f>
        <v>ศธ 04002/ว5931  ลว 9 เม.ย.69 ครั้งที่ 419</v>
      </c>
      <c r="D334" s="697"/>
      <c r="E334" s="697"/>
      <c r="F334" s="697"/>
      <c r="G334" s="697"/>
      <c r="H334" s="697"/>
      <c r="I334" s="697"/>
      <c r="J334" s="729">
        <f>+D334-E334-G334</f>
        <v>0</v>
      </c>
      <c r="K334" s="950"/>
    </row>
    <row r="335" spans="1:11" ht="21" hidden="1" customHeight="1" x14ac:dyDescent="0.6">
      <c r="A335" s="853">
        <f>+[8]ระบบการควบคุมฯ!A1550</f>
        <v>0</v>
      </c>
      <c r="B335" s="696">
        <f>+[8]ระบบการควบคุมฯ!B1550</f>
        <v>0</v>
      </c>
      <c r="C335" s="519">
        <f>+[8]ระบบการควบคุมฯ!C1550</f>
        <v>0</v>
      </c>
      <c r="D335" s="697"/>
      <c r="E335" s="697"/>
      <c r="F335" s="697"/>
      <c r="G335" s="697"/>
      <c r="H335" s="697"/>
      <c r="I335" s="697"/>
      <c r="J335" s="729">
        <f>+D335-E335-G335</f>
        <v>0</v>
      </c>
      <c r="K335" s="950"/>
    </row>
    <row r="336" spans="1:11" ht="21" hidden="1" customHeight="1" x14ac:dyDescent="0.6">
      <c r="A336" s="853">
        <f>+[8]ระบบการควบคุมฯ!A1551</f>
        <v>0</v>
      </c>
      <c r="B336" s="696">
        <f>+[8]ระบบการควบคุมฯ!B1551</f>
        <v>0</v>
      </c>
      <c r="C336" s="519">
        <f>+[8]ระบบการควบคุมฯ!C1551</f>
        <v>0</v>
      </c>
      <c r="D336" s="697"/>
      <c r="E336" s="697"/>
      <c r="F336" s="697"/>
      <c r="G336" s="697"/>
      <c r="H336" s="697"/>
      <c r="I336" s="697"/>
      <c r="J336" s="729">
        <f>+D336-E336-G336</f>
        <v>0</v>
      </c>
      <c r="K336" s="950"/>
    </row>
    <row r="337" spans="1:11" ht="21" hidden="1" customHeight="1" x14ac:dyDescent="0.25">
      <c r="A337" s="947" t="str">
        <f>+[8]ระบบการควบคุมฯ!A1552</f>
        <v>2.6.2</v>
      </c>
      <c r="B337" s="948" t="str">
        <f>+[8]ระบบการควบคุมฯ!B1552</f>
        <v>เครื่องตัดหญ้าแบบข้ออ่อน</v>
      </c>
      <c r="C337" s="925" t="str">
        <f>+[8]ระบบการควบคุมฯ!C1552</f>
        <v>ศธ 04002/ว2043  ลว 24  พค 67ครั้งที่ 55</v>
      </c>
      <c r="D337" s="926">
        <f>SUM(D338:D339)</f>
        <v>0</v>
      </c>
      <c r="E337" s="926">
        <f t="shared" ref="E337:J337" si="128">SUM(E338:E339)</f>
        <v>0</v>
      </c>
      <c r="F337" s="926">
        <f t="shared" si="128"/>
        <v>0</v>
      </c>
      <c r="G337" s="926">
        <f t="shared" si="128"/>
        <v>0</v>
      </c>
      <c r="H337" s="926">
        <f t="shared" si="128"/>
        <v>0</v>
      </c>
      <c r="I337" s="926">
        <f t="shared" si="128"/>
        <v>0</v>
      </c>
      <c r="J337" s="926">
        <f t="shared" si="128"/>
        <v>0</v>
      </c>
      <c r="K337" s="949"/>
    </row>
    <row r="338" spans="1:11" ht="21" hidden="1" customHeight="1" x14ac:dyDescent="0.6">
      <c r="A338" s="853" t="str">
        <f>+[8]ระบบการควบคุมฯ!A1553</f>
        <v>1)</v>
      </c>
      <c r="B338" s="696" t="str">
        <f>+[8]ระบบการควบคุมฯ!B1553</f>
        <v>โรงเรียนรวมราษฎร์สามัคคี</v>
      </c>
      <c r="C338" s="519" t="str">
        <f>+[8]ระบบการควบคุมฯ!C1553</f>
        <v>20004350002003114847</v>
      </c>
      <c r="D338" s="697"/>
      <c r="E338" s="697"/>
      <c r="F338" s="697"/>
      <c r="G338" s="697"/>
      <c r="H338" s="697"/>
      <c r="I338" s="697"/>
      <c r="J338" s="729">
        <f>+D338-E338-G338</f>
        <v>0</v>
      </c>
      <c r="K338" s="950"/>
    </row>
    <row r="339" spans="1:11" ht="21" hidden="1" customHeight="1" x14ac:dyDescent="0.6">
      <c r="A339" s="853">
        <f>+[8]ระบบการควบคุมฯ!A1554</f>
        <v>0</v>
      </c>
      <c r="B339" s="696" t="str">
        <f>+[8]ระบบการควบคุมฯ!B1554</f>
        <v>ผูกพัน ครบ 8 มค 68</v>
      </c>
      <c r="C339" s="519">
        <f>+[8]ระบบการควบคุมฯ!C1554</f>
        <v>0</v>
      </c>
      <c r="D339" s="697"/>
      <c r="E339" s="697"/>
      <c r="F339" s="697"/>
      <c r="G339" s="697"/>
      <c r="H339" s="697"/>
      <c r="I339" s="697"/>
      <c r="J339" s="729">
        <f>+D339-E339-G339</f>
        <v>0</v>
      </c>
      <c r="K339" s="950"/>
    </row>
    <row r="340" spans="1:11" ht="21" hidden="1" customHeight="1" x14ac:dyDescent="0.25">
      <c r="A340" s="947" t="str">
        <f>+[8]ระบบการควบคุมฯ!A1555</f>
        <v>2.6.3</v>
      </c>
      <c r="B340" s="948" t="str">
        <f>+[8]ระบบการควบคุมฯ!B1555</f>
        <v>เครื่องตัดแต่งพุ่มไม้ขนาด29.5นิ้ว</v>
      </c>
      <c r="C340" s="925" t="str">
        <f>+[8]ระบบการควบคุมฯ!C1555</f>
        <v>ศธ 04002/ว2043  ลว 24  พค 67ครั้งที่ 55</v>
      </c>
      <c r="D340" s="926">
        <f>SUM(D341:D342)</f>
        <v>0</v>
      </c>
      <c r="E340" s="926">
        <f t="shared" ref="E340:J340" si="129">SUM(E341:E342)</f>
        <v>0</v>
      </c>
      <c r="F340" s="926">
        <f t="shared" si="129"/>
        <v>0</v>
      </c>
      <c r="G340" s="926">
        <f t="shared" si="129"/>
        <v>0</v>
      </c>
      <c r="H340" s="926">
        <f t="shared" si="129"/>
        <v>0</v>
      </c>
      <c r="I340" s="926">
        <f t="shared" si="129"/>
        <v>0</v>
      </c>
      <c r="J340" s="926">
        <f t="shared" si="129"/>
        <v>0</v>
      </c>
      <c r="K340" s="949"/>
    </row>
    <row r="341" spans="1:11" ht="21" hidden="1" customHeight="1" x14ac:dyDescent="0.6">
      <c r="A341" s="853" t="str">
        <f>+[8]ระบบการควบคุมฯ!A1556</f>
        <v>1)</v>
      </c>
      <c r="B341" s="696" t="str">
        <f>+[8]ระบบการควบคุมฯ!B1556</f>
        <v>โรงเรียนร่วมใจประสิทธิ์</v>
      </c>
      <c r="C341" s="519" t="str">
        <f>+[8]ระบบการควบคุมฯ!C1556</f>
        <v>20004350002003114849</v>
      </c>
      <c r="D341" s="697"/>
      <c r="E341" s="697"/>
      <c r="F341" s="697"/>
      <c r="G341" s="697"/>
      <c r="H341" s="697"/>
      <c r="I341" s="697"/>
      <c r="J341" s="729">
        <f>+D341-E341-G341</f>
        <v>0</v>
      </c>
      <c r="K341" s="950"/>
    </row>
    <row r="342" spans="1:11" ht="21" hidden="1" customHeight="1" x14ac:dyDescent="0.6">
      <c r="A342" s="853">
        <f>+[8]ระบบการควบคุมฯ!A1557</f>
        <v>0</v>
      </c>
      <c r="B342" s="696" t="str">
        <f>+[8]ระบบการควบคุมฯ!B1557</f>
        <v>ผูกพัน ครบ 2 ธค 67</v>
      </c>
      <c r="C342" s="519">
        <f>+[8]ระบบการควบคุมฯ!C1557</f>
        <v>4100549176</v>
      </c>
      <c r="D342" s="697"/>
      <c r="E342" s="697"/>
      <c r="F342" s="697"/>
      <c r="G342" s="697"/>
      <c r="H342" s="697"/>
      <c r="I342" s="697"/>
      <c r="J342" s="729">
        <f>+D342-E342-G342</f>
        <v>0</v>
      </c>
      <c r="K342" s="950"/>
    </row>
    <row r="343" spans="1:11" ht="21" hidden="1" customHeight="1" x14ac:dyDescent="0.25">
      <c r="A343" s="947" t="str">
        <f>+[8]ระบบการควบคุมฯ!A1558</f>
        <v>2.6.4</v>
      </c>
      <c r="B343" s="948" t="str">
        <f>+[8]ระบบการควบคุมฯ!B1558</f>
        <v>ตู้เย็นขนาด9คิวบิกฟุต</v>
      </c>
      <c r="C343" s="925" t="str">
        <f>+[8]ระบบการควบคุมฯ!C1558</f>
        <v>ศธ 04002/ว2043  ลว 24  พค 67ครั้งที่ 55</v>
      </c>
      <c r="D343" s="926">
        <f>SUM(D344:D345)</f>
        <v>0</v>
      </c>
      <c r="E343" s="926">
        <f t="shared" ref="E343:J343" si="130">SUM(E344:E345)</f>
        <v>0</v>
      </c>
      <c r="F343" s="926">
        <f t="shared" si="130"/>
        <v>0</v>
      </c>
      <c r="G343" s="926">
        <f t="shared" si="130"/>
        <v>0</v>
      </c>
      <c r="H343" s="926">
        <f t="shared" si="130"/>
        <v>0</v>
      </c>
      <c r="I343" s="926">
        <f t="shared" si="130"/>
        <v>0</v>
      </c>
      <c r="J343" s="926">
        <f t="shared" si="130"/>
        <v>0</v>
      </c>
      <c r="K343" s="949"/>
    </row>
    <row r="344" spans="1:11" ht="21" hidden="1" customHeight="1" x14ac:dyDescent="0.6">
      <c r="A344" s="853" t="str">
        <f>+[8]ระบบการควบคุมฯ!A1559</f>
        <v>1)</v>
      </c>
      <c r="B344" s="696" t="str">
        <f>+[8]ระบบการควบคุมฯ!B1559</f>
        <v>โรงเรียนร่วมใจประสิทธิ์</v>
      </c>
      <c r="C344" s="519" t="str">
        <f>+[8]ระบบการควบคุมฯ!C1559</f>
        <v>20004350002003114850</v>
      </c>
      <c r="D344" s="697"/>
      <c r="E344" s="697"/>
      <c r="F344" s="697"/>
      <c r="G344" s="697"/>
      <c r="H344" s="697"/>
      <c r="I344" s="697"/>
      <c r="J344" s="729">
        <f>+D344-E344-G344</f>
        <v>0</v>
      </c>
      <c r="K344" s="950"/>
    </row>
    <row r="345" spans="1:11" ht="21" hidden="1" customHeight="1" x14ac:dyDescent="0.6">
      <c r="A345" s="853">
        <f>+[8]ระบบการควบคุมฯ!A1560</f>
        <v>0</v>
      </c>
      <c r="B345" s="696" t="str">
        <f>+[8]ระบบการควบคุมฯ!B1560</f>
        <v>ผูกพัน ครบ 8 มค 68</v>
      </c>
      <c r="C345" s="519">
        <f>+[8]ระบบการควบคุมฯ!C1560</f>
        <v>0</v>
      </c>
      <c r="D345" s="697"/>
      <c r="E345" s="697"/>
      <c r="F345" s="697"/>
      <c r="G345" s="697"/>
      <c r="H345" s="697"/>
      <c r="I345" s="697"/>
      <c r="J345" s="729">
        <f>+D345-E345-G345</f>
        <v>0</v>
      </c>
      <c r="K345" s="950"/>
    </row>
    <row r="346" spans="1:11" ht="21" hidden="1" customHeight="1" x14ac:dyDescent="0.6">
      <c r="A346" s="695"/>
      <c r="B346" s="696"/>
      <c r="C346" s="519"/>
      <c r="D346" s="697"/>
      <c r="E346" s="697"/>
      <c r="F346" s="697"/>
      <c r="G346" s="697"/>
      <c r="H346" s="697"/>
      <c r="I346" s="697"/>
      <c r="J346" s="697"/>
      <c r="K346" s="950"/>
    </row>
    <row r="347" spans="1:11" ht="63" hidden="1" customHeight="1" x14ac:dyDescent="0.25">
      <c r="A347" s="230"/>
      <c r="B347" s="219"/>
      <c r="C347" s="512"/>
      <c r="D347" s="18"/>
      <c r="E347" s="18"/>
      <c r="F347" s="18"/>
      <c r="G347" s="18"/>
      <c r="H347" s="18">
        <f t="shared" ref="H347:J347" si="131">+H349</f>
        <v>0</v>
      </c>
      <c r="I347" s="18">
        <f t="shared" si="131"/>
        <v>0</v>
      </c>
      <c r="J347" s="18">
        <f t="shared" si="131"/>
        <v>0</v>
      </c>
      <c r="K347" s="203"/>
    </row>
    <row r="348" spans="1:11" ht="21" hidden="1" customHeight="1" x14ac:dyDescent="0.6">
      <c r="A348" s="953"/>
      <c r="B348" s="774"/>
      <c r="C348" s="519"/>
      <c r="D348" s="13"/>
      <c r="E348" s="697"/>
      <c r="F348" s="697"/>
      <c r="G348" s="697"/>
      <c r="H348" s="697"/>
      <c r="I348" s="697"/>
      <c r="J348" s="729">
        <f>+D348-E348-G348</f>
        <v>0</v>
      </c>
      <c r="K348" s="232"/>
    </row>
    <row r="349" spans="1:11" ht="21" hidden="1" customHeight="1" x14ac:dyDescent="0.6">
      <c r="A349" s="953"/>
      <c r="B349" s="774"/>
      <c r="C349" s="519"/>
      <c r="D349" s="954"/>
      <c r="E349" s="954"/>
      <c r="F349" s="954"/>
      <c r="G349" s="792"/>
      <c r="H349" s="11"/>
      <c r="I349" s="815"/>
      <c r="J349" s="729">
        <f>+D349-E349-G349</f>
        <v>0</v>
      </c>
      <c r="K349" s="698"/>
    </row>
    <row r="350" spans="1:11" ht="21" hidden="1" customHeight="1" x14ac:dyDescent="0.6">
      <c r="A350" s="955"/>
      <c r="B350" s="774"/>
      <c r="C350" s="519"/>
      <c r="D350" s="954"/>
      <c r="E350" s="954"/>
      <c r="F350" s="954"/>
      <c r="G350" s="792"/>
      <c r="H350" s="11"/>
      <c r="I350" s="815"/>
      <c r="J350" s="729"/>
      <c r="K350" s="698"/>
    </row>
    <row r="351" spans="1:11" ht="21" hidden="1" customHeight="1" x14ac:dyDescent="0.6">
      <c r="A351" s="204"/>
      <c r="B351" s="956" t="str">
        <f>+[8]ระบบการควบคุมฯ!B1561</f>
        <v>งบลงทุน  ค่าที่ดินและสิ่งก่อสร้าง 6911320</v>
      </c>
      <c r="C351" s="516"/>
      <c r="D351" s="14">
        <f t="shared" ref="D351:J351" si="132">+D352+D393</f>
        <v>0</v>
      </c>
      <c r="E351" s="14">
        <f t="shared" si="132"/>
        <v>0</v>
      </c>
      <c r="F351" s="14">
        <f t="shared" si="132"/>
        <v>0</v>
      </c>
      <c r="G351" s="14">
        <f t="shared" si="132"/>
        <v>0</v>
      </c>
      <c r="H351" s="14">
        <f t="shared" si="132"/>
        <v>0</v>
      </c>
      <c r="I351" s="14">
        <f t="shared" si="132"/>
        <v>0</v>
      </c>
      <c r="J351" s="14">
        <f t="shared" si="132"/>
        <v>0</v>
      </c>
      <c r="K351" s="210"/>
    </row>
    <row r="352" spans="1:11" ht="21" hidden="1" customHeight="1" x14ac:dyDescent="0.25">
      <c r="A352" s="218" t="s">
        <v>153</v>
      </c>
      <c r="B352" s="219" t="str">
        <f>+[8]ระบบการควบคุมฯ!B1562</f>
        <v>ปรับปรุงซ่อมแซมอาคารเรียนอาคารประกอบและสิ่งก่อสร้างอื่น</v>
      </c>
      <c r="C352" s="512" t="str">
        <f>+[8]ระบบการควบคุมฯ!C1562</f>
        <v>ศธ 04002/ว47982  ลว 4 พย 68 ครั้งที่ 42</v>
      </c>
      <c r="D352" s="18">
        <f>+D353</f>
        <v>0</v>
      </c>
      <c r="E352" s="18">
        <f t="shared" ref="E352:J352" si="133">+E353</f>
        <v>0</v>
      </c>
      <c r="F352" s="18">
        <f t="shared" si="133"/>
        <v>0</v>
      </c>
      <c r="G352" s="18">
        <f t="shared" si="133"/>
        <v>0</v>
      </c>
      <c r="H352" s="18">
        <f t="shared" si="133"/>
        <v>0</v>
      </c>
      <c r="I352" s="18">
        <f t="shared" si="133"/>
        <v>0</v>
      </c>
      <c r="J352" s="18">
        <f t="shared" si="133"/>
        <v>0</v>
      </c>
      <c r="K352" s="203"/>
    </row>
    <row r="353" spans="1:11" ht="21" hidden="1" customHeight="1" x14ac:dyDescent="0.6">
      <c r="A353" s="695" t="s">
        <v>154</v>
      </c>
      <c r="B353" s="774" t="str">
        <f>+[8]ระบบการควบคุมฯ!B1563</f>
        <v>โรงเรียนร่วมใจประสิทธิ์</v>
      </c>
      <c r="C353" s="519" t="str">
        <f>+[8]ระบบการควบคุมฯ!C1563</f>
        <v xml:space="preserve">20004370010003215751 </v>
      </c>
      <c r="D353" s="697"/>
      <c r="E353" s="697"/>
      <c r="F353" s="697"/>
      <c r="G353" s="697"/>
      <c r="H353" s="697"/>
      <c r="I353" s="697"/>
      <c r="J353" s="729">
        <f>+D353-E353-G353</f>
        <v>0</v>
      </c>
      <c r="K353" s="698"/>
    </row>
    <row r="354" spans="1:11" ht="21" hidden="1" customHeight="1" x14ac:dyDescent="0.6">
      <c r="A354" s="853">
        <f>+[8]ระบบการควบคุมฯ!A1564</f>
        <v>0</v>
      </c>
      <c r="B354" s="957" t="str">
        <f>+[8]ระบบการควบคุมฯ!B1564</f>
        <v>ผูกพันครบ 15 ม.ค.69</v>
      </c>
      <c r="C354" s="519"/>
      <c r="D354" s="697"/>
      <c r="E354" s="697"/>
      <c r="F354" s="697"/>
      <c r="G354" s="697"/>
      <c r="H354" s="697"/>
      <c r="I354" s="697"/>
      <c r="J354" s="729">
        <f>+D354-E354-G354</f>
        <v>0</v>
      </c>
      <c r="K354" s="698"/>
    </row>
    <row r="355" spans="1:11" ht="21" hidden="1" customHeight="1" x14ac:dyDescent="0.25">
      <c r="A355" s="236" t="s">
        <v>155</v>
      </c>
      <c r="B355" s="237" t="s">
        <v>156</v>
      </c>
      <c r="C355" s="511"/>
      <c r="D355" s="238">
        <f>+D356</f>
        <v>0</v>
      </c>
      <c r="E355" s="238">
        <f t="shared" ref="E355:J357" si="134">+E356</f>
        <v>0</v>
      </c>
      <c r="F355" s="238">
        <f t="shared" si="134"/>
        <v>0</v>
      </c>
      <c r="G355" s="238">
        <f t="shared" si="134"/>
        <v>0</v>
      </c>
      <c r="H355" s="238">
        <f t="shared" si="134"/>
        <v>0</v>
      </c>
      <c r="I355" s="238">
        <f t="shared" si="134"/>
        <v>0</v>
      </c>
      <c r="J355" s="238">
        <f t="shared" si="134"/>
        <v>0</v>
      </c>
      <c r="K355" s="239">
        <f>SUM(K371:K374)</f>
        <v>0</v>
      </c>
    </row>
    <row r="356" spans="1:11" ht="21" hidden="1" customHeight="1" x14ac:dyDescent="0.25">
      <c r="A356" s="195">
        <f>+[8]ระบบการควบคุมฯ!A591</f>
        <v>2</v>
      </c>
      <c r="B356" s="240" t="str">
        <f>+[8]ระบบการควบคุมฯ!B591</f>
        <v xml:space="preserve">โครงการพัฒนาสื่อและเทคโนโลยีสารสนเทศเพื่อการศึกษา </v>
      </c>
      <c r="C356" s="512" t="str">
        <f>+[8]ระบบการควบคุมฯ!C591</f>
        <v xml:space="preserve">20004 4520 4900 </v>
      </c>
      <c r="D356" s="18">
        <f>+D357</f>
        <v>0</v>
      </c>
      <c r="E356" s="18">
        <f t="shared" si="134"/>
        <v>0</v>
      </c>
      <c r="F356" s="18">
        <f t="shared" si="134"/>
        <v>0</v>
      </c>
      <c r="G356" s="18">
        <f t="shared" si="134"/>
        <v>0</v>
      </c>
      <c r="H356" s="18">
        <f t="shared" si="134"/>
        <v>0</v>
      </c>
      <c r="I356" s="18">
        <f t="shared" si="134"/>
        <v>0</v>
      </c>
      <c r="J356" s="18">
        <f t="shared" si="134"/>
        <v>0</v>
      </c>
      <c r="K356" s="197"/>
    </row>
    <row r="357" spans="1:11" ht="21" hidden="1" customHeight="1" x14ac:dyDescent="0.25">
      <c r="A357" s="241">
        <f>+[8]ระบบการควบคุมฯ!A594</f>
        <v>2.1</v>
      </c>
      <c r="B357" s="16" t="str">
        <f>+[8]ระบบการควบคุมฯ!B594</f>
        <v xml:space="preserve">กิจกรรมการส่งเสริมการจัดการศึกษาทางไกล </v>
      </c>
      <c r="C357" s="513" t="str">
        <f>+[8]ระบบการควบคุมฯ!C594</f>
        <v>20004 69 86184 00000</v>
      </c>
      <c r="D357" s="17">
        <f>+D358</f>
        <v>0</v>
      </c>
      <c r="E357" s="17">
        <f t="shared" si="134"/>
        <v>0</v>
      </c>
      <c r="F357" s="17">
        <f t="shared" si="134"/>
        <v>0</v>
      </c>
      <c r="G357" s="17">
        <f t="shared" si="134"/>
        <v>0</v>
      </c>
      <c r="H357" s="17">
        <f t="shared" si="134"/>
        <v>0</v>
      </c>
      <c r="I357" s="17">
        <f t="shared" si="134"/>
        <v>0</v>
      </c>
      <c r="J357" s="17">
        <f t="shared" si="134"/>
        <v>0</v>
      </c>
      <c r="K357" s="242"/>
    </row>
    <row r="358" spans="1:11" ht="21" hidden="1" customHeight="1" x14ac:dyDescent="0.6">
      <c r="A358" s="826"/>
      <c r="B358" s="827" t="str">
        <f>+[8]ระบบการควบคุมฯ!B599</f>
        <v xml:space="preserve"> งบลงทุน ค่าครุภัณฑ์ 6811310</v>
      </c>
      <c r="C358" s="516" t="str">
        <f>+[8]ระบบการควบคุมฯ!C599</f>
        <v>20004 45004900 3110xxx</v>
      </c>
      <c r="D358" s="704">
        <f>+D361+D370</f>
        <v>0</v>
      </c>
      <c r="E358" s="704">
        <f t="shared" ref="E358:J358" si="135">+E361+E370</f>
        <v>0</v>
      </c>
      <c r="F358" s="704">
        <f t="shared" si="135"/>
        <v>0</v>
      </c>
      <c r="G358" s="704">
        <f t="shared" si="135"/>
        <v>0</v>
      </c>
      <c r="H358" s="704">
        <f t="shared" si="135"/>
        <v>0</v>
      </c>
      <c r="I358" s="704">
        <f t="shared" si="135"/>
        <v>0</v>
      </c>
      <c r="J358" s="704">
        <f t="shared" si="135"/>
        <v>0</v>
      </c>
      <c r="K358" s="958"/>
    </row>
    <row r="359" spans="1:11" ht="21" hidden="1" customHeight="1" x14ac:dyDescent="0.6">
      <c r="A359" s="702"/>
      <c r="B359" s="703" t="str">
        <f>+[8]ระบบการควบคุมฯ!B601</f>
        <v>ครุภัณฑ์การศึกษา 120611</v>
      </c>
      <c r="C359" s="516"/>
      <c r="D359" s="704"/>
      <c r="E359" s="704"/>
      <c r="F359" s="704"/>
      <c r="G359" s="704"/>
      <c r="H359" s="704"/>
      <c r="I359" s="704"/>
      <c r="J359" s="704"/>
      <c r="K359" s="952">
        <f>+K361</f>
        <v>0</v>
      </c>
    </row>
    <row r="360" spans="1:11" ht="21" hidden="1" customHeight="1" x14ac:dyDescent="0.6">
      <c r="A360" s="695"/>
      <c r="B360" s="696"/>
      <c r="C360" s="519"/>
      <c r="D360" s="697"/>
      <c r="E360" s="697"/>
      <c r="F360" s="697"/>
      <c r="G360" s="697"/>
      <c r="H360" s="697"/>
      <c r="I360" s="697"/>
      <c r="J360" s="697"/>
      <c r="K360" s="950"/>
    </row>
    <row r="361" spans="1:11" ht="21" hidden="1" customHeight="1" x14ac:dyDescent="0.25">
      <c r="A361" s="959" t="str">
        <f>+[8]ระบบการควบคุมฯ!A602</f>
        <v>2.2.1</v>
      </c>
      <c r="B361" s="800" t="str">
        <f>+[8]ระบบการควบคุมฯ!B602</f>
        <v>ครุภัณฑ์ทดแทนโรงเรียนที่ใช้การศึกษาทางไกลผ่านดาวเทียม New DLTV</v>
      </c>
      <c r="C361" s="960" t="str">
        <f>+[8]ระบบการควบคุมฯ!C602</f>
        <v>ศธ 04002/ว455 ลว. 4 กพ 68 โอนครั้งที่ 239</v>
      </c>
      <c r="D361" s="961">
        <f>SUM(D362:D369)</f>
        <v>0</v>
      </c>
      <c r="E361" s="961">
        <f t="shared" ref="E361:K361" si="136">SUM(E362:E369)</f>
        <v>0</v>
      </c>
      <c r="F361" s="961">
        <f t="shared" si="136"/>
        <v>0</v>
      </c>
      <c r="G361" s="961">
        <f t="shared" si="136"/>
        <v>0</v>
      </c>
      <c r="H361" s="961">
        <f t="shared" si="136"/>
        <v>0</v>
      </c>
      <c r="I361" s="961">
        <f t="shared" si="136"/>
        <v>0</v>
      </c>
      <c r="J361" s="961">
        <f t="shared" si="136"/>
        <v>0</v>
      </c>
      <c r="K361" s="962">
        <f t="shared" si="136"/>
        <v>0</v>
      </c>
    </row>
    <row r="362" spans="1:11" ht="21" hidden="1" customHeight="1" x14ac:dyDescent="0.25">
      <c r="A362" s="695" t="str">
        <f>+[8]ระบบการควบคุมฯ!A603</f>
        <v>2.2.1.1</v>
      </c>
      <c r="B362" s="809" t="str">
        <f>+[8]ระบบการควบคุมฯ!B603</f>
        <v>โรงเรียนวัดแสงมณี</v>
      </c>
      <c r="C362" s="521" t="str">
        <f>+[8]ระบบการควบคุมฯ!C603</f>
        <v>20004 45004900 3110234</v>
      </c>
      <c r="D362" s="729">
        <f>+[8]ระบบการควบคุมฯ!F603</f>
        <v>0</v>
      </c>
      <c r="E362" s="729">
        <f>+[8]ระบบการควบคุมฯ!G603+[8]ระบบการควบคุมฯ!H603</f>
        <v>0</v>
      </c>
      <c r="F362" s="729">
        <f>+[8]ระบบการควบคุมฯ!I603+[8]ระบบการควบคุมฯ!J603</f>
        <v>0</v>
      </c>
      <c r="G362" s="729">
        <f>+[8]ระบบการควบคุมฯ!K603+[8]ระบบการควบคุมฯ!L603</f>
        <v>0</v>
      </c>
      <c r="H362" s="729"/>
      <c r="I362" s="729"/>
      <c r="J362" s="729">
        <f>+D362-E362-F362-G362</f>
        <v>0</v>
      </c>
      <c r="K362" s="730"/>
    </row>
    <row r="363" spans="1:11" ht="21" hidden="1" customHeight="1" x14ac:dyDescent="0.25">
      <c r="A363" s="695" t="str">
        <f>+[8]ระบบการควบคุมฯ!A604</f>
        <v>2.2.1.2</v>
      </c>
      <c r="B363" s="809" t="str">
        <f>+[8]ระบบการควบคุมฯ!B604</f>
        <v>โรงเรียนวัดอดิศร</v>
      </c>
      <c r="C363" s="521" t="str">
        <f>+[8]ระบบการควบคุมฯ!C604</f>
        <v>20005 45004900 3110235</v>
      </c>
      <c r="D363" s="729">
        <f>+[8]ระบบการควบคุมฯ!F604</f>
        <v>0</v>
      </c>
      <c r="E363" s="729">
        <f>+[8]ระบบการควบคุมฯ!G604+[8]ระบบการควบคุมฯ!H604</f>
        <v>0</v>
      </c>
      <c r="F363" s="729">
        <f>+[8]ระบบการควบคุมฯ!I604+[8]ระบบการควบคุมฯ!J604</f>
        <v>0</v>
      </c>
      <c r="G363" s="729">
        <f>+[8]ระบบการควบคุมฯ!K604+[8]ระบบการควบคุมฯ!L604</f>
        <v>0</v>
      </c>
      <c r="H363" s="729"/>
      <c r="I363" s="729"/>
      <c r="J363" s="729">
        <f t="shared" ref="J363:J369" si="137">+D363-E363-F363-G363</f>
        <v>0</v>
      </c>
      <c r="K363" s="730"/>
    </row>
    <row r="364" spans="1:11" ht="21" hidden="1" customHeight="1" x14ac:dyDescent="0.25">
      <c r="A364" s="695" t="str">
        <f>+[8]ระบบการควบคุมฯ!A605</f>
        <v>2.2.1.3</v>
      </c>
      <c r="B364" s="809" t="str">
        <f>+[8]ระบบการควบคุมฯ!B605</f>
        <v>โรงเรียนศาลาลอย</v>
      </c>
      <c r="C364" s="521" t="str">
        <f>+[8]ระบบการควบคุมฯ!C605</f>
        <v>20006 45004900 3110236</v>
      </c>
      <c r="D364" s="729">
        <f>+[8]ระบบการควบคุมฯ!F605</f>
        <v>0</v>
      </c>
      <c r="E364" s="729">
        <f>+[8]ระบบการควบคุมฯ!G605+[8]ระบบการควบคุมฯ!H605</f>
        <v>0</v>
      </c>
      <c r="F364" s="729">
        <f>+[8]ระบบการควบคุมฯ!I605+[8]ระบบการควบคุมฯ!J605</f>
        <v>0</v>
      </c>
      <c r="G364" s="729">
        <f>+[8]ระบบการควบคุมฯ!K605+[8]ระบบการควบคุมฯ!L605</f>
        <v>0</v>
      </c>
      <c r="H364" s="729"/>
      <c r="I364" s="729"/>
      <c r="J364" s="729">
        <f t="shared" si="137"/>
        <v>0</v>
      </c>
      <c r="K364" s="730"/>
    </row>
    <row r="365" spans="1:11" ht="21" hidden="1" customHeight="1" x14ac:dyDescent="0.25">
      <c r="A365" s="695" t="str">
        <f>+[8]ระบบการควบคุมฯ!A606</f>
        <v>2.2.1.4</v>
      </c>
      <c r="B365" s="809">
        <f>+[8]ระบบการควบคุมฯ!B606</f>
        <v>0</v>
      </c>
      <c r="C365" s="521">
        <f>+[8]ระบบการควบคุมฯ!C606</f>
        <v>0</v>
      </c>
      <c r="D365" s="729">
        <f>+[8]ระบบการควบคุมฯ!F606</f>
        <v>0</v>
      </c>
      <c r="E365" s="729">
        <f>+[8]ระบบการควบคุมฯ!G606+[8]ระบบการควบคุมฯ!H606</f>
        <v>0</v>
      </c>
      <c r="F365" s="729">
        <f>+[8]ระบบการควบคุมฯ!I606+[8]ระบบการควบคุมฯ!J606</f>
        <v>0</v>
      </c>
      <c r="G365" s="729">
        <f>+[8]ระบบการควบคุมฯ!K606+[8]ระบบการควบคุมฯ!L606</f>
        <v>0</v>
      </c>
      <c r="H365" s="729"/>
      <c r="I365" s="729"/>
      <c r="J365" s="729">
        <f t="shared" si="137"/>
        <v>0</v>
      </c>
      <c r="K365" s="730"/>
    </row>
    <row r="366" spans="1:11" ht="21" hidden="1" customHeight="1" x14ac:dyDescent="0.25">
      <c r="A366" s="695" t="str">
        <f>+[8]ระบบการควบคุมฯ!A607</f>
        <v>2.2.1.5</v>
      </c>
      <c r="B366" s="809">
        <f>+[8]ระบบการควบคุมฯ!B607</f>
        <v>0</v>
      </c>
      <c r="C366" s="521">
        <f>+[8]ระบบการควบคุมฯ!C607</f>
        <v>0</v>
      </c>
      <c r="D366" s="729">
        <f>+[8]ระบบการควบคุมฯ!F607</f>
        <v>0</v>
      </c>
      <c r="E366" s="729">
        <f>+[8]ระบบการควบคุมฯ!G607+[8]ระบบการควบคุมฯ!H607</f>
        <v>0</v>
      </c>
      <c r="F366" s="729">
        <f>+[8]ระบบการควบคุมฯ!I607+[8]ระบบการควบคุมฯ!J607</f>
        <v>0</v>
      </c>
      <c r="G366" s="729">
        <f>+[8]ระบบการควบคุมฯ!K607+[8]ระบบการควบคุมฯ!L607</f>
        <v>0</v>
      </c>
      <c r="H366" s="729"/>
      <c r="I366" s="729"/>
      <c r="J366" s="729">
        <f t="shared" si="137"/>
        <v>0</v>
      </c>
      <c r="K366" s="730"/>
    </row>
    <row r="367" spans="1:11" ht="21" hidden="1" customHeight="1" x14ac:dyDescent="0.25">
      <c r="A367" s="695" t="str">
        <f>+[8]ระบบการควบคุมฯ!A608</f>
        <v>2.2.1.6</v>
      </c>
      <c r="B367" s="809">
        <f>+[8]ระบบการควบคุมฯ!B608</f>
        <v>0</v>
      </c>
      <c r="C367" s="521">
        <f>+[8]ระบบการควบคุมฯ!C608</f>
        <v>0</v>
      </c>
      <c r="D367" s="729">
        <f>+[8]ระบบการควบคุมฯ!F608</f>
        <v>0</v>
      </c>
      <c r="E367" s="729">
        <f>+[8]ระบบการควบคุมฯ!G608+[8]ระบบการควบคุมฯ!H608</f>
        <v>0</v>
      </c>
      <c r="F367" s="729">
        <f>+[8]ระบบการควบคุมฯ!I608+[8]ระบบการควบคุมฯ!J608</f>
        <v>0</v>
      </c>
      <c r="G367" s="729">
        <f>+[8]ระบบการควบคุมฯ!K608+[8]ระบบการควบคุมฯ!L608</f>
        <v>0</v>
      </c>
      <c r="H367" s="729"/>
      <c r="I367" s="729"/>
      <c r="J367" s="729">
        <f t="shared" si="137"/>
        <v>0</v>
      </c>
      <c r="K367" s="730"/>
    </row>
    <row r="368" spans="1:11" ht="21" hidden="1" customHeight="1" x14ac:dyDescent="0.25">
      <c r="A368" s="695" t="str">
        <f>+[8]ระบบการควบคุมฯ!A609</f>
        <v>2.2.1.7</v>
      </c>
      <c r="B368" s="809">
        <f>+[8]ระบบการควบคุมฯ!B609</f>
        <v>0</v>
      </c>
      <c r="C368" s="521">
        <f>+[8]ระบบการควบคุมฯ!C609</f>
        <v>0</v>
      </c>
      <c r="D368" s="729">
        <f>+[8]ระบบการควบคุมฯ!F609</f>
        <v>0</v>
      </c>
      <c r="E368" s="729">
        <f>+[8]ระบบการควบคุมฯ!G609+[8]ระบบการควบคุมฯ!H609</f>
        <v>0</v>
      </c>
      <c r="F368" s="729">
        <f>+[8]ระบบการควบคุมฯ!I609+[8]ระบบการควบคุมฯ!J609</f>
        <v>0</v>
      </c>
      <c r="G368" s="729">
        <f>+[8]ระบบการควบคุมฯ!K609+[8]ระบบการควบคุมฯ!L609</f>
        <v>0</v>
      </c>
      <c r="H368" s="729"/>
      <c r="I368" s="729"/>
      <c r="J368" s="729">
        <f t="shared" si="137"/>
        <v>0</v>
      </c>
      <c r="K368" s="730"/>
    </row>
    <row r="369" spans="1:11" ht="21" hidden="1" customHeight="1" x14ac:dyDescent="0.25">
      <c r="A369" s="695" t="str">
        <f>+[8]ระบบการควบคุมฯ!A610</f>
        <v>2.2.1.8</v>
      </c>
      <c r="B369" s="809">
        <f>+[8]ระบบการควบคุมฯ!B610</f>
        <v>0</v>
      </c>
      <c r="C369" s="521">
        <f>+[8]ระบบการควบคุมฯ!C610</f>
        <v>0</v>
      </c>
      <c r="D369" s="729">
        <f>+[8]ระบบการควบคุมฯ!F610</f>
        <v>0</v>
      </c>
      <c r="E369" s="729">
        <f>+[8]ระบบการควบคุมฯ!G610+[8]ระบบการควบคุมฯ!H610</f>
        <v>0</v>
      </c>
      <c r="F369" s="729">
        <f>+[8]ระบบการควบคุมฯ!I610+[8]ระบบการควบคุมฯ!J610</f>
        <v>0</v>
      </c>
      <c r="G369" s="729">
        <f>+[8]ระบบการควบคุมฯ!K610+[8]ระบบการควบคุมฯ!L610</f>
        <v>0</v>
      </c>
      <c r="H369" s="729"/>
      <c r="I369" s="729"/>
      <c r="J369" s="729">
        <f t="shared" si="137"/>
        <v>0</v>
      </c>
      <c r="K369" s="730"/>
    </row>
    <row r="370" spans="1:11" ht="21" customHeight="1" x14ac:dyDescent="0.25">
      <c r="A370" s="918" t="str">
        <f>+[8]ระบบการควบคุมฯ!A611</f>
        <v>2.2.2</v>
      </c>
      <c r="B370" s="858" t="str">
        <f>+[8]ระบบการควบคุมฯ!B611</f>
        <v xml:space="preserve">ครุภัณฑ์ทดแทนห้องเรียน DLTV สำหรับโรงเรียน Stan Alone      </v>
      </c>
      <c r="C370" s="512" t="str">
        <f>+[8]ระบบการควบคุมฯ!C611</f>
        <v>ศธ 04002/ว3517 ลว. 22/สค./2566 โอนครั้งที่ 794</v>
      </c>
      <c r="D370" s="848">
        <f>+[8]ระบบการควบคุมฯ!F611</f>
        <v>0</v>
      </c>
      <c r="E370" s="848">
        <f>+[8]ระบบการควบคุมฯ!G611+[8]ระบบการควบคุมฯ!H611</f>
        <v>0</v>
      </c>
      <c r="F370" s="848">
        <f>+[8]ระบบการควบคุมฯ!I611+[8]ระบบการควบคุมฯ!J611</f>
        <v>0</v>
      </c>
      <c r="G370" s="848">
        <f>+[8]ระบบการควบคุมฯ!K611+[8]ระบบการควบคุมฯ!L611</f>
        <v>0</v>
      </c>
      <c r="H370" s="848"/>
      <c r="I370" s="848"/>
      <c r="J370" s="848">
        <f>+D370-E370-F370-G370</f>
        <v>0</v>
      </c>
      <c r="K370" s="859"/>
    </row>
    <row r="371" spans="1:11" ht="21" customHeight="1" x14ac:dyDescent="0.45">
      <c r="A371" s="695" t="str">
        <f>+[8]ระบบการควบคุมฯ!A612</f>
        <v>2.2.1.9</v>
      </c>
      <c r="B371" s="809" t="str">
        <f>+[8]ระบบการควบคุมฯ!B612</f>
        <v>คลอง 11 ศาลาครุ</v>
      </c>
      <c r="C371" s="521" t="str">
        <f>+[8]ระบบการควบคุมฯ!C612</f>
        <v>200044200470031113337</v>
      </c>
      <c r="D371" s="729">
        <f>+[8]ระบบการควบคุมฯ!F612</f>
        <v>0</v>
      </c>
      <c r="E371" s="729">
        <f>+[8]ระบบการควบคุมฯ!G612+[8]ระบบการควบคุมฯ!H612</f>
        <v>0</v>
      </c>
      <c r="F371" s="729">
        <f>+[8]ระบบการควบคุมฯ!I612+[8]ระบบการควบคุมฯ!J612</f>
        <v>0</v>
      </c>
      <c r="G371" s="729">
        <f>+[8]ระบบการควบคุมฯ!K612+[8]ระบบการควบคุมฯ!L612</f>
        <v>0</v>
      </c>
      <c r="H371" s="729"/>
      <c r="I371" s="729"/>
      <c r="J371" s="729">
        <f>+D371-E371-F371-G371</f>
        <v>0</v>
      </c>
      <c r="K371" s="698"/>
    </row>
    <row r="372" spans="1:11" ht="21" customHeight="1" x14ac:dyDescent="0.45">
      <c r="A372" s="695" t="str">
        <f>+[8]ระบบการควบคุมฯ!A613</f>
        <v>2.2.1.10</v>
      </c>
      <c r="B372" s="809" t="str">
        <f>+[8]ระบบการควบคุมฯ!B613</f>
        <v>แสนจำหน่ายวิทยา</v>
      </c>
      <c r="C372" s="521" t="str">
        <f>+[8]ระบบการควบคุมฯ!C613</f>
        <v>200044200470031113339</v>
      </c>
      <c r="D372" s="729">
        <f>+[8]ระบบการควบคุมฯ!F613</f>
        <v>0</v>
      </c>
      <c r="E372" s="729">
        <f>+[8]ระบบการควบคุมฯ!G613+[8]ระบบการควบคุมฯ!H613</f>
        <v>0</v>
      </c>
      <c r="F372" s="729">
        <f>+[8]ระบบการควบคุมฯ!I613+[8]ระบบการควบคุมฯ!J613</f>
        <v>0</v>
      </c>
      <c r="G372" s="729">
        <f>+[8]ระบบการควบคุมฯ!K613+[8]ระบบการควบคุมฯ!L613</f>
        <v>0</v>
      </c>
      <c r="H372" s="729"/>
      <c r="I372" s="729"/>
      <c r="J372" s="729">
        <f>+D372-E372-F372-G372</f>
        <v>0</v>
      </c>
      <c r="K372" s="698"/>
    </row>
    <row r="373" spans="1:11" ht="21" customHeight="1" x14ac:dyDescent="0.6">
      <c r="A373" s="711"/>
      <c r="B373" s="963" t="s">
        <v>157</v>
      </c>
      <c r="C373" s="964">
        <f>+[8]ระบบการควบคุมฯ!C1678</f>
        <v>22</v>
      </c>
      <c r="D373" s="965">
        <f t="shared" ref="D373:J373" si="138">+D8+D86+D101+D358</f>
        <v>1875550</v>
      </c>
      <c r="E373" s="965">
        <f t="shared" si="138"/>
        <v>0</v>
      </c>
      <c r="F373" s="965">
        <f t="shared" si="138"/>
        <v>0</v>
      </c>
      <c r="G373" s="965">
        <f t="shared" si="138"/>
        <v>1407450</v>
      </c>
      <c r="H373" s="965" t="e">
        <f t="shared" ca="1" si="138"/>
        <v>#REF!</v>
      </c>
      <c r="I373" s="965" t="e">
        <f t="shared" ca="1" si="138"/>
        <v>#REF!</v>
      </c>
      <c r="J373" s="965">
        <f t="shared" si="138"/>
        <v>468100</v>
      </c>
      <c r="K373" s="966"/>
    </row>
    <row r="374" spans="1:11" ht="30.6" customHeight="1" x14ac:dyDescent="0.6">
      <c r="A374" s="711"/>
      <c r="B374" s="963" t="s">
        <v>158</v>
      </c>
      <c r="C374" s="964">
        <f>+[8]ระบบการควบคุมฯ!C1679</f>
        <v>7</v>
      </c>
      <c r="D374" s="965">
        <f t="shared" ref="D374:J374" si="139">+D102+D9</f>
        <v>19168700</v>
      </c>
      <c r="E374" s="965">
        <f t="shared" si="139"/>
        <v>0</v>
      </c>
      <c r="F374" s="965">
        <f t="shared" si="139"/>
        <v>0</v>
      </c>
      <c r="G374" s="965">
        <f t="shared" si="139"/>
        <v>18993725.41</v>
      </c>
      <c r="H374" s="965">
        <f t="shared" si="139"/>
        <v>0</v>
      </c>
      <c r="I374" s="965">
        <f t="shared" si="139"/>
        <v>0</v>
      </c>
      <c r="J374" s="965">
        <f t="shared" si="139"/>
        <v>174974.58999999985</v>
      </c>
      <c r="K374" s="966"/>
    </row>
    <row r="375" spans="1:11" ht="42" customHeight="1" x14ac:dyDescent="0.6">
      <c r="A375" s="967"/>
      <c r="B375" s="968" t="s">
        <v>18</v>
      </c>
      <c r="C375" s="969">
        <f>SUM(C373:C374)</f>
        <v>29</v>
      </c>
      <c r="D375" s="970">
        <f>SUM(D373:D374)</f>
        <v>21044250</v>
      </c>
      <c r="E375" s="970">
        <f t="shared" ref="E375:J375" si="140">SUM(E373:E374)</f>
        <v>0</v>
      </c>
      <c r="F375" s="970">
        <f t="shared" si="140"/>
        <v>0</v>
      </c>
      <c r="G375" s="970">
        <f t="shared" si="140"/>
        <v>20401175.41</v>
      </c>
      <c r="H375" s="970" t="e">
        <f t="shared" ca="1" si="140"/>
        <v>#REF!</v>
      </c>
      <c r="I375" s="970" t="e">
        <f t="shared" ca="1" si="140"/>
        <v>#REF!</v>
      </c>
      <c r="J375" s="970">
        <f t="shared" si="140"/>
        <v>643074.58999999985</v>
      </c>
      <c r="K375" s="971"/>
    </row>
    <row r="376" spans="1:11" ht="21" customHeight="1" x14ac:dyDescent="0.6">
      <c r="A376" s="972"/>
      <c r="B376" s="973" t="s">
        <v>19</v>
      </c>
      <c r="C376" s="974"/>
      <c r="D376" s="975">
        <f>+E376+F376+G376+J376</f>
        <v>100</v>
      </c>
      <c r="E376" s="533">
        <f>+E375*100/D375</f>
        <v>0</v>
      </c>
      <c r="F376" s="246">
        <f>+F375*100/D375</f>
        <v>0</v>
      </c>
      <c r="G376" s="246">
        <f>+G375*100/D375</f>
        <v>96.944179098803716</v>
      </c>
      <c r="H376" s="246" t="e">
        <f ca="1">+H375*100/E375</f>
        <v>#REF!</v>
      </c>
      <c r="I376" s="246" t="e">
        <f ca="1">+I375*100/F375</f>
        <v>#REF!</v>
      </c>
      <c r="J376" s="246">
        <f>+J375*100/D375</f>
        <v>3.055820901196288</v>
      </c>
      <c r="K376" s="976"/>
    </row>
    <row r="377" spans="1:11" ht="21" customHeight="1" x14ac:dyDescent="0.6">
      <c r="A377" s="354"/>
      <c r="B377" s="247"/>
      <c r="C377" s="525"/>
      <c r="D377" s="368"/>
      <c r="E377" s="368"/>
      <c r="F377" s="368"/>
      <c r="G377" s="258"/>
      <c r="H377" s="258"/>
      <c r="I377" s="369"/>
      <c r="J377" s="370"/>
      <c r="K377" s="371"/>
    </row>
    <row r="378" spans="1:11" ht="20.399999999999999" customHeight="1" x14ac:dyDescent="0.6">
      <c r="A378" s="250"/>
      <c r="B378" s="247"/>
      <c r="C378" s="977"/>
      <c r="D378" s="1091" t="s">
        <v>269</v>
      </c>
      <c r="E378" s="1091"/>
      <c r="F378" s="1091"/>
      <c r="G378" s="1091"/>
      <c r="H378" s="436"/>
      <c r="I378" s="436"/>
      <c r="J378" s="436"/>
      <c r="K378" s="372"/>
    </row>
    <row r="379" spans="1:11" ht="21" customHeight="1" x14ac:dyDescent="0.6">
      <c r="A379" s="367" t="s">
        <v>205</v>
      </c>
      <c r="B379" s="251"/>
      <c r="C379" s="526"/>
      <c r="D379" s="258"/>
      <c r="E379" s="368"/>
      <c r="F379" s="463"/>
      <c r="G379" s="258"/>
      <c r="H379" s="258"/>
      <c r="I379" s="464"/>
      <c r="J379" s="72"/>
      <c r="K379" s="373"/>
    </row>
    <row r="380" spans="1:11" ht="21" hidden="1" customHeight="1" x14ac:dyDescent="0.6">
      <c r="A380" s="1092" t="s">
        <v>206</v>
      </c>
      <c r="B380" s="1092"/>
      <c r="C380" s="526"/>
      <c r="D380" s="987" t="s">
        <v>20</v>
      </c>
      <c r="E380" s="463"/>
      <c r="F380" s="465"/>
      <c r="G380" s="258"/>
      <c r="H380" s="258"/>
      <c r="I380" s="464"/>
      <c r="J380" s="72"/>
      <c r="K380" s="373"/>
    </row>
    <row r="381" spans="1:11" ht="21" hidden="1" customHeight="1" x14ac:dyDescent="0.7">
      <c r="A381" s="1092" t="s">
        <v>44</v>
      </c>
      <c r="B381" s="1092"/>
      <c r="C381" s="526"/>
      <c r="D381" s="988"/>
      <c r="E381" s="467"/>
      <c r="F381" s="468"/>
      <c r="G381" s="469"/>
      <c r="H381" s="469"/>
      <c r="I381" s="470"/>
      <c r="J381" s="471"/>
      <c r="K381" s="373"/>
    </row>
    <row r="382" spans="1:11" ht="21" hidden="1" customHeight="1" x14ac:dyDescent="0.7">
      <c r="A382" s="367"/>
      <c r="B382" s="367"/>
      <c r="C382" s="527"/>
      <c r="D382" s="1093" t="s">
        <v>120</v>
      </c>
      <c r="E382" s="1093"/>
      <c r="F382" s="1093"/>
      <c r="G382" s="1093"/>
      <c r="H382" s="1093"/>
      <c r="I382" s="1093"/>
      <c r="J382" s="473"/>
      <c r="K382" s="373"/>
    </row>
    <row r="383" spans="1:11" ht="21" hidden="1" customHeight="1" x14ac:dyDescent="0.7">
      <c r="A383" s="367"/>
      <c r="B383" s="367"/>
      <c r="C383" s="527"/>
      <c r="D383" s="474" t="s">
        <v>43</v>
      </c>
      <c r="E383" s="474"/>
      <c r="F383" s="474"/>
      <c r="G383" s="474"/>
      <c r="H383" s="474"/>
      <c r="I383" s="474"/>
      <c r="J383" s="474"/>
      <c r="K383" s="256"/>
    </row>
    <row r="384" spans="1:11" ht="40.799999999999997" hidden="1" customHeight="1" x14ac:dyDescent="0.7">
      <c r="A384" s="367">
        <f t="array" aca="1" ref="A384" ca="1">A384:A385</f>
        <v>0</v>
      </c>
      <c r="B384" s="367"/>
      <c r="C384" s="1094" t="s">
        <v>207</v>
      </c>
      <c r="D384" s="1094"/>
      <c r="E384" s="1094"/>
      <c r="F384" s="1094"/>
      <c r="G384" s="1094"/>
      <c r="H384" s="1094"/>
      <c r="I384" s="1094"/>
      <c r="J384" s="1094"/>
      <c r="K384" s="256"/>
    </row>
    <row r="385" spans="1:11" ht="21" hidden="1" customHeight="1" x14ac:dyDescent="0.6">
      <c r="A385" s="250"/>
      <c r="B385" s="247"/>
      <c r="C385" s="527"/>
      <c r="D385" s="475"/>
      <c r="E385" s="475"/>
      <c r="F385" s="475"/>
      <c r="G385" s="475"/>
      <c r="H385" s="475"/>
      <c r="I385" s="475"/>
      <c r="J385" s="475"/>
      <c r="K385" s="247"/>
    </row>
    <row r="386" spans="1:11" ht="21" hidden="1" customHeight="1" x14ac:dyDescent="0.6">
      <c r="A386" s="250"/>
      <c r="B386" s="247"/>
      <c r="C386" s="527"/>
      <c r="D386" s="476"/>
      <c r="E386" s="476"/>
      <c r="F386" s="476"/>
      <c r="G386" s="476"/>
      <c r="H386" s="476"/>
      <c r="I386" s="477"/>
      <c r="J386" s="478"/>
      <c r="K386" s="247"/>
    </row>
    <row r="387" spans="1:11" ht="21" hidden="1" customHeight="1" x14ac:dyDescent="0.6">
      <c r="A387" s="367" t="s">
        <v>160</v>
      </c>
      <c r="B387" s="251"/>
      <c r="C387" s="528"/>
      <c r="D387" s="252"/>
      <c r="E387" s="253"/>
      <c r="F387" s="254" t="s">
        <v>159</v>
      </c>
      <c r="G387" s="252"/>
      <c r="H387" s="248"/>
      <c r="I387" s="255"/>
      <c r="J387" s="251"/>
      <c r="K387" s="256"/>
    </row>
    <row r="388" spans="1:11" ht="21" hidden="1" customHeight="1" x14ac:dyDescent="0.6">
      <c r="A388" s="260" t="s">
        <v>221</v>
      </c>
      <c r="B388" s="260"/>
      <c r="C388" s="528"/>
      <c r="D388" s="261" t="s">
        <v>20</v>
      </c>
      <c r="E388" s="257"/>
      <c r="F388" s="978" t="s">
        <v>161</v>
      </c>
      <c r="G388" s="252"/>
      <c r="H388" s="248"/>
      <c r="I388" s="255"/>
      <c r="J388" s="251"/>
      <c r="K388" s="256"/>
    </row>
    <row r="389" spans="1:11" ht="21" hidden="1" customHeight="1" x14ac:dyDescent="0.6">
      <c r="A389" s="1090" t="s">
        <v>44</v>
      </c>
      <c r="B389" s="1090"/>
      <c r="C389" s="526"/>
      <c r="D389" s="979" t="s">
        <v>50</v>
      </c>
      <c r="E389" s="979"/>
      <c r="F389" s="262" t="s">
        <v>222</v>
      </c>
      <c r="G389" s="979"/>
      <c r="H389" s="258"/>
      <c r="I389" s="259"/>
      <c r="J389" s="72"/>
      <c r="K389" s="256"/>
    </row>
    <row r="390" spans="1:11" ht="21" hidden="1" customHeight="1" x14ac:dyDescent="0.6">
      <c r="A390" s="231"/>
      <c r="B390" s="190"/>
      <c r="C390" s="547"/>
      <c r="D390" s="554"/>
      <c r="E390" s="554"/>
      <c r="F390" s="554"/>
      <c r="G390" s="555"/>
      <c r="H390" s="556"/>
      <c r="I390" s="557"/>
      <c r="J390" s="549">
        <f>+D390-E390-G390</f>
        <v>0</v>
      </c>
      <c r="K390" s="558"/>
    </row>
    <row r="391" spans="1:11" ht="21" hidden="1" customHeight="1" x14ac:dyDescent="0.6">
      <c r="A391" s="233"/>
      <c r="B391" s="190"/>
      <c r="C391" s="547"/>
      <c r="D391" s="554"/>
      <c r="E391" s="554"/>
      <c r="F391" s="554"/>
      <c r="G391" s="555"/>
      <c r="H391" s="556"/>
      <c r="I391" s="557"/>
      <c r="J391" s="549"/>
      <c r="K391" s="558"/>
    </row>
    <row r="392" spans="1:11" ht="21" hidden="1" customHeight="1" x14ac:dyDescent="0.6">
      <c r="A392" s="204"/>
      <c r="B392" s="234">
        <f>+[5]ระบบการควบคุมฯ!B1461</f>
        <v>0</v>
      </c>
      <c r="C392" s="559"/>
      <c r="D392" s="560">
        <f t="shared" ref="D392:J392" si="141">+D393+D434</f>
        <v>0</v>
      </c>
      <c r="E392" s="560">
        <f t="shared" si="141"/>
        <v>0</v>
      </c>
      <c r="F392" s="560">
        <f t="shared" si="141"/>
        <v>0</v>
      </c>
      <c r="G392" s="560">
        <f t="shared" si="141"/>
        <v>0</v>
      </c>
      <c r="H392" s="560">
        <f t="shared" si="141"/>
        <v>0</v>
      </c>
      <c r="I392" s="560">
        <f t="shared" si="141"/>
        <v>0</v>
      </c>
      <c r="J392" s="560">
        <f t="shared" si="141"/>
        <v>0</v>
      </c>
      <c r="K392" s="561"/>
    </row>
    <row r="393" spans="1:11" ht="40.799999999999997" hidden="1" customHeight="1" x14ac:dyDescent="0.25">
      <c r="A393" s="218" t="s">
        <v>153</v>
      </c>
      <c r="B393" s="219" t="str">
        <f>+[5]ระบบการควบคุมฯ!B1462</f>
        <v>ครุภัณฑ์งานบ้านงานครัว 120612</v>
      </c>
      <c r="C393" s="551">
        <f>+[5]ระบบการควบคุมฯ!C1462</f>
        <v>0</v>
      </c>
      <c r="D393" s="552">
        <f>+D394</f>
        <v>0</v>
      </c>
      <c r="E393" s="552">
        <f t="shared" ref="E393:J393" si="142">+E394</f>
        <v>0</v>
      </c>
      <c r="F393" s="552">
        <f t="shared" si="142"/>
        <v>0</v>
      </c>
      <c r="G393" s="552">
        <f t="shared" si="142"/>
        <v>0</v>
      </c>
      <c r="H393" s="552">
        <f t="shared" si="142"/>
        <v>0</v>
      </c>
      <c r="I393" s="552">
        <f t="shared" si="142"/>
        <v>0</v>
      </c>
      <c r="J393" s="552">
        <f t="shared" si="142"/>
        <v>0</v>
      </c>
      <c r="K393" s="553"/>
    </row>
    <row r="394" spans="1:11" ht="21" hidden="1" customHeight="1" x14ac:dyDescent="0.6">
      <c r="A394" s="29" t="s">
        <v>154</v>
      </c>
      <c r="B394" s="190" t="str">
        <f>+[5]ระบบการควบคุมฯ!B1463</f>
        <v xml:space="preserve">เครื่องตัดแต่งพุ่มไม้ ขนาด 22 นิ้ว </v>
      </c>
      <c r="C394" s="547" t="str">
        <f>+[5]ระบบการควบคุมฯ!C1463</f>
        <v>ศธ 04002/ว48516  ลว 11  พย 68 ครั้งที่ 66</v>
      </c>
      <c r="D394" s="548"/>
      <c r="E394" s="548"/>
      <c r="F394" s="548"/>
      <c r="G394" s="548"/>
      <c r="H394" s="548"/>
      <c r="I394" s="548"/>
      <c r="J394" s="549">
        <f>+D394-E394-G394</f>
        <v>0</v>
      </c>
      <c r="K394" s="558"/>
    </row>
    <row r="395" spans="1:11" ht="21" hidden="1" customHeight="1" x14ac:dyDescent="0.6">
      <c r="A395" s="211" t="str">
        <f>+[5]ระบบการควบคุมฯ!A1464</f>
        <v>1)</v>
      </c>
      <c r="B395" s="235" t="str">
        <f>+[5]ระบบการควบคุมฯ!B1464</f>
        <v>โรงเรียนเจริญดีวิทยา</v>
      </c>
      <c r="C395" s="547"/>
      <c r="D395" s="548"/>
      <c r="E395" s="548"/>
      <c r="F395" s="548"/>
      <c r="G395" s="548"/>
      <c r="H395" s="548"/>
      <c r="I395" s="548"/>
      <c r="J395" s="549">
        <f>+D395-E395-G395</f>
        <v>0</v>
      </c>
      <c r="K395" s="558"/>
    </row>
    <row r="396" spans="1:11" ht="20.399999999999999" hidden="1" x14ac:dyDescent="0.25">
      <c r="A396" s="236" t="s">
        <v>155</v>
      </c>
      <c r="B396" s="237" t="s">
        <v>156</v>
      </c>
      <c r="C396" s="562"/>
      <c r="D396" s="563">
        <f>+D397</f>
        <v>0</v>
      </c>
      <c r="E396" s="563">
        <f t="shared" ref="E396:J398" si="143">+E397</f>
        <v>0</v>
      </c>
      <c r="F396" s="563">
        <f t="shared" si="143"/>
        <v>0</v>
      </c>
      <c r="G396" s="563">
        <f t="shared" si="143"/>
        <v>0</v>
      </c>
      <c r="H396" s="563">
        <f t="shared" si="143"/>
        <v>0</v>
      </c>
      <c r="I396" s="563">
        <f t="shared" si="143"/>
        <v>0</v>
      </c>
      <c r="J396" s="563">
        <f t="shared" si="143"/>
        <v>0</v>
      </c>
      <c r="K396" s="564">
        <f>SUM(K412:K415)</f>
        <v>0</v>
      </c>
    </row>
    <row r="397" spans="1:11" hidden="1" x14ac:dyDescent="0.25">
      <c r="A397" s="195">
        <f>+[5]ระบบการควบคุมฯ!A536</f>
        <v>0</v>
      </c>
      <c r="B397" s="240">
        <f>+[5]ระบบการควบคุมฯ!B536</f>
        <v>0</v>
      </c>
      <c r="C397" s="551">
        <f>+[5]ระบบการควบคุมฯ!C536</f>
        <v>0</v>
      </c>
      <c r="D397" s="552">
        <f>+D398</f>
        <v>0</v>
      </c>
      <c r="E397" s="552">
        <f t="shared" si="143"/>
        <v>0</v>
      </c>
      <c r="F397" s="552">
        <f t="shared" si="143"/>
        <v>0</v>
      </c>
      <c r="G397" s="552">
        <f t="shared" si="143"/>
        <v>0</v>
      </c>
      <c r="H397" s="552">
        <f t="shared" si="143"/>
        <v>0</v>
      </c>
      <c r="I397" s="552">
        <f t="shared" si="143"/>
        <v>0</v>
      </c>
      <c r="J397" s="552">
        <f t="shared" si="143"/>
        <v>0</v>
      </c>
      <c r="K397" s="565"/>
    </row>
    <row r="398" spans="1:11" hidden="1" x14ac:dyDescent="0.25">
      <c r="A398" s="241">
        <f>+[5]ระบบการควบคุมฯ!A539</f>
        <v>0</v>
      </c>
      <c r="B398" s="16">
        <f>+[5]ระบบการควบคุมฯ!B539</f>
        <v>0</v>
      </c>
      <c r="C398" s="566">
        <f>+[5]ระบบการควบคุมฯ!C539</f>
        <v>0</v>
      </c>
      <c r="D398" s="567">
        <f>+D399</f>
        <v>0</v>
      </c>
      <c r="E398" s="567">
        <f t="shared" si="143"/>
        <v>0</v>
      </c>
      <c r="F398" s="567">
        <f t="shared" si="143"/>
        <v>0</v>
      </c>
      <c r="G398" s="567">
        <f t="shared" si="143"/>
        <v>0</v>
      </c>
      <c r="H398" s="567">
        <f t="shared" si="143"/>
        <v>0</v>
      </c>
      <c r="I398" s="567">
        <f t="shared" si="143"/>
        <v>0</v>
      </c>
      <c r="J398" s="567">
        <f t="shared" si="143"/>
        <v>0</v>
      </c>
      <c r="K398" s="568"/>
    </row>
    <row r="399" spans="1:11" hidden="1" x14ac:dyDescent="0.6">
      <c r="A399" s="201"/>
      <c r="B399" s="202">
        <f>+[5]ระบบการควบคุมฯ!B544</f>
        <v>0</v>
      </c>
      <c r="C399" s="569">
        <f>+[5]ระบบการควบคุมฯ!C544</f>
        <v>0</v>
      </c>
      <c r="D399" s="570">
        <f>+D402+D411</f>
        <v>0</v>
      </c>
      <c r="E399" s="570">
        <f t="shared" ref="E399:J399" si="144">+E402+E411</f>
        <v>0</v>
      </c>
      <c r="F399" s="570">
        <f t="shared" si="144"/>
        <v>0</v>
      </c>
      <c r="G399" s="570">
        <f t="shared" si="144"/>
        <v>0</v>
      </c>
      <c r="H399" s="570">
        <f t="shared" si="144"/>
        <v>0</v>
      </c>
      <c r="I399" s="570">
        <f t="shared" si="144"/>
        <v>0</v>
      </c>
      <c r="J399" s="570">
        <f t="shared" si="144"/>
        <v>0</v>
      </c>
      <c r="K399" s="571"/>
    </row>
    <row r="400" spans="1:11" hidden="1" x14ac:dyDescent="0.6">
      <c r="A400" s="350"/>
      <c r="B400" s="187">
        <f>+[5]ระบบการควบคุมฯ!B546</f>
        <v>0</v>
      </c>
      <c r="C400" s="569"/>
      <c r="D400" s="570"/>
      <c r="E400" s="570"/>
      <c r="F400" s="570"/>
      <c r="G400" s="570"/>
      <c r="H400" s="570"/>
      <c r="I400" s="570"/>
      <c r="J400" s="570"/>
      <c r="K400" s="572">
        <f>+K402</f>
        <v>0</v>
      </c>
    </row>
    <row r="401" spans="1:11" hidden="1" x14ac:dyDescent="0.6">
      <c r="A401" s="29"/>
      <c r="B401" s="189"/>
      <c r="C401" s="547"/>
      <c r="D401" s="548"/>
      <c r="E401" s="548"/>
      <c r="F401" s="548"/>
      <c r="G401" s="548"/>
      <c r="H401" s="548"/>
      <c r="I401" s="548"/>
      <c r="J401" s="548"/>
      <c r="K401" s="550"/>
    </row>
    <row r="402" spans="1:11" hidden="1" x14ac:dyDescent="0.25">
      <c r="A402" s="191">
        <f>+[5]ระบบการควบคุมฯ!A547</f>
        <v>0</v>
      </c>
      <c r="B402" s="192">
        <f>+[5]ระบบการควบคุมฯ!B547</f>
        <v>0</v>
      </c>
      <c r="C402" s="573">
        <f>+[5]ระบบการควบคุมฯ!C547</f>
        <v>0</v>
      </c>
      <c r="D402" s="574">
        <f>SUM(D403:D410)</f>
        <v>0</v>
      </c>
      <c r="E402" s="574">
        <f t="shared" ref="E402:K402" si="145">SUM(E403:E410)</f>
        <v>0</v>
      </c>
      <c r="F402" s="574">
        <f t="shared" si="145"/>
        <v>0</v>
      </c>
      <c r="G402" s="574">
        <f t="shared" si="145"/>
        <v>0</v>
      </c>
      <c r="H402" s="574">
        <f t="shared" si="145"/>
        <v>0</v>
      </c>
      <c r="I402" s="574">
        <f t="shared" si="145"/>
        <v>0</v>
      </c>
      <c r="J402" s="574">
        <f t="shared" si="145"/>
        <v>0</v>
      </c>
      <c r="K402" s="575">
        <f t="shared" si="145"/>
        <v>0</v>
      </c>
    </row>
    <row r="403" spans="1:11" hidden="1" x14ac:dyDescent="0.25">
      <c r="A403" s="29">
        <f>+[5]ระบบการควบคุมฯ!A548</f>
        <v>0</v>
      </c>
      <c r="B403" s="193">
        <f>+[5]ระบบการควบคุมฯ!B548</f>
        <v>0</v>
      </c>
      <c r="C403" s="576">
        <f>+[5]ระบบการควบคุมฯ!C548</f>
        <v>0</v>
      </c>
      <c r="D403" s="549">
        <f>+[5]ระบบการควบคุมฯ!F548</f>
        <v>0</v>
      </c>
      <c r="E403" s="549">
        <f>+[5]ระบบการควบคุมฯ!G548+[5]ระบบการควบคุมฯ!H548</f>
        <v>0</v>
      </c>
      <c r="F403" s="549">
        <f>+[5]ระบบการควบคุมฯ!I548+[5]ระบบการควบคุมฯ!J548</f>
        <v>0</v>
      </c>
      <c r="G403" s="549">
        <f>+[5]ระบบการควบคุมฯ!K548+[5]ระบบการควบคุมฯ!L548</f>
        <v>0</v>
      </c>
      <c r="H403" s="549"/>
      <c r="I403" s="549"/>
      <c r="J403" s="549">
        <f>+D403-E403-F403-G403</f>
        <v>0</v>
      </c>
      <c r="K403" s="577"/>
    </row>
    <row r="404" spans="1:11" hidden="1" x14ac:dyDescent="0.25">
      <c r="A404" s="29">
        <f>+[5]ระบบการควบคุมฯ!A549</f>
        <v>0</v>
      </c>
      <c r="B404" s="193">
        <f>+[5]ระบบการควบคุมฯ!B549</f>
        <v>0</v>
      </c>
      <c r="C404" s="576">
        <f>+[5]ระบบการควบคุมฯ!C549</f>
        <v>0</v>
      </c>
      <c r="D404" s="549">
        <f>+[5]ระบบการควบคุมฯ!F549</f>
        <v>0</v>
      </c>
      <c r="E404" s="549">
        <f>+[5]ระบบการควบคุมฯ!G549+[5]ระบบการควบคุมฯ!H549</f>
        <v>0</v>
      </c>
      <c r="F404" s="549">
        <f>+[5]ระบบการควบคุมฯ!I549+[5]ระบบการควบคุมฯ!J549</f>
        <v>0</v>
      </c>
      <c r="G404" s="549">
        <f>+[5]ระบบการควบคุมฯ!K549+[5]ระบบการควบคุมฯ!L549</f>
        <v>0</v>
      </c>
      <c r="H404" s="549"/>
      <c r="I404" s="549"/>
      <c r="J404" s="549">
        <f t="shared" ref="J404:J410" si="146">+D404-E404-F404-G404</f>
        <v>0</v>
      </c>
      <c r="K404" s="577"/>
    </row>
    <row r="405" spans="1:11" hidden="1" x14ac:dyDescent="0.25">
      <c r="A405" s="29">
        <f>+[5]ระบบการควบคุมฯ!A550</f>
        <v>0</v>
      </c>
      <c r="B405" s="193">
        <f>+[5]ระบบการควบคุมฯ!B550</f>
        <v>0</v>
      </c>
      <c r="C405" s="576">
        <f>+[5]ระบบการควบคุมฯ!C550</f>
        <v>0</v>
      </c>
      <c r="D405" s="549">
        <f>+[5]ระบบการควบคุมฯ!F550</f>
        <v>0</v>
      </c>
      <c r="E405" s="549">
        <f>+[5]ระบบการควบคุมฯ!G550+[5]ระบบการควบคุมฯ!H550</f>
        <v>0</v>
      </c>
      <c r="F405" s="549">
        <f>+[5]ระบบการควบคุมฯ!I550+[5]ระบบการควบคุมฯ!J550</f>
        <v>0</v>
      </c>
      <c r="G405" s="549">
        <f>+[5]ระบบการควบคุมฯ!K550+[5]ระบบการควบคุมฯ!L550</f>
        <v>0</v>
      </c>
      <c r="H405" s="549"/>
      <c r="I405" s="549"/>
      <c r="J405" s="549">
        <f t="shared" si="146"/>
        <v>0</v>
      </c>
      <c r="K405" s="577"/>
    </row>
    <row r="406" spans="1:11" hidden="1" x14ac:dyDescent="0.25">
      <c r="A406" s="29">
        <f>+[5]ระบบการควบคุมฯ!A551</f>
        <v>0</v>
      </c>
      <c r="B406" s="193">
        <f>+[5]ระบบการควบคุมฯ!B551</f>
        <v>0</v>
      </c>
      <c r="C406" s="576">
        <f>+[5]ระบบการควบคุมฯ!C551</f>
        <v>0</v>
      </c>
      <c r="D406" s="549">
        <f>+[5]ระบบการควบคุมฯ!F551</f>
        <v>0</v>
      </c>
      <c r="E406" s="549">
        <f>+[5]ระบบการควบคุมฯ!G551+[5]ระบบการควบคุมฯ!H551</f>
        <v>0</v>
      </c>
      <c r="F406" s="549">
        <f>+[5]ระบบการควบคุมฯ!I551+[5]ระบบการควบคุมฯ!J551</f>
        <v>0</v>
      </c>
      <c r="G406" s="549">
        <f>+[5]ระบบการควบคุมฯ!K551+[5]ระบบการควบคุมฯ!L551</f>
        <v>0</v>
      </c>
      <c r="H406" s="549"/>
      <c r="I406" s="549"/>
      <c r="J406" s="549">
        <f t="shared" si="146"/>
        <v>0</v>
      </c>
      <c r="K406" s="577"/>
    </row>
    <row r="407" spans="1:11" hidden="1" x14ac:dyDescent="0.25">
      <c r="A407" s="29">
        <f>+[5]ระบบการควบคุมฯ!A552</f>
        <v>0</v>
      </c>
      <c r="B407" s="193">
        <f>+[5]ระบบการควบคุมฯ!B552</f>
        <v>0</v>
      </c>
      <c r="C407" s="576">
        <f>+[5]ระบบการควบคุมฯ!C552</f>
        <v>0</v>
      </c>
      <c r="D407" s="549">
        <f>+[5]ระบบการควบคุมฯ!F552</f>
        <v>0</v>
      </c>
      <c r="E407" s="549">
        <f>+[5]ระบบการควบคุมฯ!G552+[5]ระบบการควบคุมฯ!H552</f>
        <v>0</v>
      </c>
      <c r="F407" s="549">
        <f>+[5]ระบบการควบคุมฯ!I552+[5]ระบบการควบคุมฯ!J552</f>
        <v>0</v>
      </c>
      <c r="G407" s="549">
        <f>+[5]ระบบการควบคุมฯ!K552+[5]ระบบการควบคุมฯ!L552</f>
        <v>0</v>
      </c>
      <c r="H407" s="549"/>
      <c r="I407" s="549"/>
      <c r="J407" s="549">
        <f t="shared" si="146"/>
        <v>0</v>
      </c>
      <c r="K407" s="577"/>
    </row>
    <row r="408" spans="1:11" ht="21" hidden="1" customHeight="1" x14ac:dyDescent="0.25">
      <c r="A408" s="29">
        <f>+[5]ระบบการควบคุมฯ!A553</f>
        <v>2</v>
      </c>
      <c r="B408" s="193" t="str">
        <f>+[5]ระบบการควบคุมฯ!B553</f>
        <v xml:space="preserve">โครงการพัฒนาสื่อและเทคโนโลยีสารสนเทศเพื่อการศึกษา </v>
      </c>
      <c r="C408" s="576" t="str">
        <f>+[5]ระบบการควบคุมฯ!C553</f>
        <v xml:space="preserve">20004 4520 4900 </v>
      </c>
      <c r="D408" s="549">
        <f>+[5]ระบบการควบคุมฯ!F553</f>
        <v>0</v>
      </c>
      <c r="E408" s="549">
        <f>+[5]ระบบการควบคุมฯ!G553+[5]ระบบการควบคุมฯ!H553</f>
        <v>0</v>
      </c>
      <c r="F408" s="549">
        <f>+[5]ระบบการควบคุมฯ!I553+[5]ระบบการควบคุมฯ!J553</f>
        <v>0</v>
      </c>
      <c r="G408" s="549">
        <f>+[5]ระบบการควบคุมฯ!K553+[5]ระบบการควบคุมฯ!L553</f>
        <v>0</v>
      </c>
      <c r="H408" s="549"/>
      <c r="I408" s="549"/>
      <c r="J408" s="549">
        <f t="shared" si="146"/>
        <v>0</v>
      </c>
      <c r="K408" s="577"/>
    </row>
    <row r="409" spans="1:11" ht="21" hidden="1" customHeight="1" x14ac:dyDescent="0.25">
      <c r="A409" s="29">
        <f>+[5]ระบบการควบคุมฯ!A554</f>
        <v>0</v>
      </c>
      <c r="B409" s="193" t="str">
        <f>+[5]ระบบการควบคุมฯ!B554</f>
        <v xml:space="preserve"> งบดำเนินงาน 69112xx</v>
      </c>
      <c r="C409" s="576" t="str">
        <f>+[5]ระบบการควบคุมฯ!C554</f>
        <v>20004 4520 04900 2000000</v>
      </c>
      <c r="D409" s="549">
        <f>+[5]ระบบการควบคุมฯ!F554</f>
        <v>0</v>
      </c>
      <c r="E409" s="549">
        <f>+[5]ระบบการควบคุมฯ!G554+[5]ระบบการควบคุมฯ!H554</f>
        <v>0</v>
      </c>
      <c r="F409" s="549">
        <f>+[5]ระบบการควบคุมฯ!I554+[5]ระบบการควบคุมฯ!J554</f>
        <v>0</v>
      </c>
      <c r="G409" s="549">
        <f>+[5]ระบบการควบคุมฯ!K554+[5]ระบบการควบคุมฯ!L554</f>
        <v>0</v>
      </c>
      <c r="H409" s="549"/>
      <c r="I409" s="549"/>
      <c r="J409" s="549">
        <f t="shared" si="146"/>
        <v>0</v>
      </c>
      <c r="K409" s="577"/>
    </row>
    <row r="410" spans="1:11" ht="24.6" hidden="1" customHeight="1" x14ac:dyDescent="0.25">
      <c r="A410" s="29">
        <f>+[5]ระบบการควบคุมฯ!A555</f>
        <v>0</v>
      </c>
      <c r="B410" s="193" t="str">
        <f>+[5]ระบบการควบคุมฯ!B555</f>
        <v xml:space="preserve"> งบลงทุน 6911310</v>
      </c>
      <c r="C410" s="576">
        <f>+[5]ระบบการควบคุมฯ!C555</f>
        <v>0</v>
      </c>
      <c r="D410" s="549">
        <f>+[5]ระบบการควบคุมฯ!F555</f>
        <v>0</v>
      </c>
      <c r="E410" s="549">
        <f>+[5]ระบบการควบคุมฯ!G555+[5]ระบบการควบคุมฯ!H555</f>
        <v>0</v>
      </c>
      <c r="F410" s="549">
        <f>+[5]ระบบการควบคุมฯ!I555+[5]ระบบการควบคุมฯ!J555</f>
        <v>0</v>
      </c>
      <c r="G410" s="549">
        <f>+[5]ระบบการควบคุมฯ!K555+[5]ระบบการควบคุมฯ!L555</f>
        <v>0</v>
      </c>
      <c r="H410" s="549"/>
      <c r="I410" s="549"/>
      <c r="J410" s="549">
        <f t="shared" si="146"/>
        <v>0</v>
      </c>
      <c r="K410" s="577"/>
    </row>
    <row r="411" spans="1:11" ht="24.6" hidden="1" customHeight="1" x14ac:dyDescent="0.25">
      <c r="A411" s="220">
        <f>+[5]ระบบการควบคุมฯ!A556</f>
        <v>2.1</v>
      </c>
      <c r="B411" s="212" t="str">
        <f>+[5]ระบบการควบคุมฯ!B556</f>
        <v xml:space="preserve">กิจกรรมการส่งเสริมการจัดการศึกษาทางไกล </v>
      </c>
      <c r="C411" s="578" t="str">
        <f>+[5]ระบบการควบคุมฯ!C556</f>
        <v>20004 69 86184 00000</v>
      </c>
      <c r="D411" s="579">
        <f>+[5]ระบบการควบคุมฯ!F556</f>
        <v>0</v>
      </c>
      <c r="E411" s="579">
        <f>+[5]ระบบการควบคุมฯ!G556+[5]ระบบการควบคุมฯ!H556</f>
        <v>0</v>
      </c>
      <c r="F411" s="579">
        <f>+[5]ระบบการควบคุมฯ!I556+[5]ระบบการควบคุมฯ!J556</f>
        <v>0</v>
      </c>
      <c r="G411" s="579">
        <f>+[5]ระบบการควบคุมฯ!K556+[5]ระบบการควบคุมฯ!L556</f>
        <v>0</v>
      </c>
      <c r="H411" s="579"/>
      <c r="I411" s="579"/>
      <c r="J411" s="579">
        <f>+D411-E411-F411-G411</f>
        <v>0</v>
      </c>
      <c r="K411" s="580"/>
    </row>
    <row r="412" spans="1:11" ht="24.6" hidden="1" customHeight="1" x14ac:dyDescent="0.45">
      <c r="A412" s="29" t="str">
        <f>+[5]ระบบการควบคุมฯ!A557</f>
        <v>2.1.1</v>
      </c>
      <c r="B412" s="193" t="str">
        <f>+[5]ระบบการควบคุมฯ!B557</f>
        <v xml:space="preserve"> งบดำเนินงาน 69112xx</v>
      </c>
      <c r="C412" s="576" t="str">
        <f>+[5]ระบบการควบคุมฯ!C557</f>
        <v xml:space="preserve">20004 4520 4900 2000000 </v>
      </c>
      <c r="D412" s="549">
        <f>+[5]ระบบการควบคุมฯ!F557</f>
        <v>0</v>
      </c>
      <c r="E412" s="549">
        <f>+[5]ระบบการควบคุมฯ!G557+[5]ระบบการควบคุมฯ!H557</f>
        <v>0</v>
      </c>
      <c r="F412" s="549">
        <f>+[5]ระบบการควบคุมฯ!I557+[5]ระบบการควบคุมฯ!J557</f>
        <v>0</v>
      </c>
      <c r="G412" s="549">
        <f>+[5]ระบบการควบคุมฯ!K557+[5]ระบบการควบคุมฯ!L557</f>
        <v>0</v>
      </c>
      <c r="H412" s="549"/>
      <c r="I412" s="549"/>
      <c r="J412" s="549">
        <f>+D412-E412-F412-G412</f>
        <v>0</v>
      </c>
      <c r="K412" s="558"/>
    </row>
    <row r="413" spans="1:11" ht="24.6" hidden="1" customHeight="1" x14ac:dyDescent="0.45">
      <c r="A413" s="29" t="str">
        <f>+[5]ระบบการควบคุมฯ!A558</f>
        <v>2.1.1.1</v>
      </c>
      <c r="B413" s="193" t="str">
        <f>+[5]ระบบการควบคุมฯ!B558</f>
        <v xml:space="preserve">1. ค่าใช้จ่ายในการซ่อมบำรุงชุดอุปกรณ์ (DLTV) โรงเรียนที่จัดการเรียนการสอนโดยใช้การศึกษาทางไกลผ่านดาวเทียม (DLTV) ประจำปีงบประมาณ พ.ศ. 2565 จำนวนเงิน 10,000.-บาท (หนึ่งหมื่นบาทถ้วน)           2.ค่าใช้จ่ายในการพัฒนาคุณภาพการศึกษาด้วยเทคโนโลยีการศึกษาทางไกล (DLTV)  ประจำปีงบประมาณ พ.ศ. 2568 จำนวนเงิน 25,000‬.-บาท (สองหมื่นห้าพันบาทถ้วน) </v>
      </c>
      <c r="C413" s="576" t="str">
        <f>+[5]ระบบการควบคุมฯ!C558</f>
        <v>ศธ 04002/ว72 ลว.7  มค 68 โอนครั้งที่ 174</v>
      </c>
      <c r="D413" s="549">
        <f>+[5]ระบบการควบคุมฯ!F558</f>
        <v>0</v>
      </c>
      <c r="E413" s="549">
        <f>+[5]ระบบการควบคุมฯ!G558+[5]ระบบการควบคุมฯ!H558</f>
        <v>0</v>
      </c>
      <c r="F413" s="549">
        <f>+[5]ระบบการควบคุมฯ!I558+[5]ระบบการควบคุมฯ!J558</f>
        <v>0</v>
      </c>
      <c r="G413" s="549">
        <f>+[5]ระบบการควบคุมฯ!K558+[5]ระบบการควบคุมฯ!L558</f>
        <v>0</v>
      </c>
      <c r="H413" s="549"/>
      <c r="I413" s="549"/>
      <c r="J413" s="549">
        <f>+D413-E413-F413-G413</f>
        <v>0</v>
      </c>
      <c r="K413" s="558"/>
    </row>
    <row r="414" spans="1:11" ht="21" hidden="1" customHeight="1" x14ac:dyDescent="0.6">
      <c r="A414" s="188"/>
      <c r="B414" s="361" t="s">
        <v>157</v>
      </c>
      <c r="C414" s="581">
        <f>+[5]ระบบการควบคุมฯ!C1577</f>
        <v>0</v>
      </c>
      <c r="D414" s="582">
        <f t="shared" ref="D414:J414" si="147">+D8+D137+D152+D399</f>
        <v>375200</v>
      </c>
      <c r="E414" s="582">
        <f t="shared" si="147"/>
        <v>0</v>
      </c>
      <c r="F414" s="582">
        <f t="shared" si="147"/>
        <v>0</v>
      </c>
      <c r="G414" s="582">
        <f t="shared" si="147"/>
        <v>374200</v>
      </c>
      <c r="H414" s="582">
        <f t="shared" si="147"/>
        <v>0</v>
      </c>
      <c r="I414" s="582">
        <f t="shared" si="147"/>
        <v>0</v>
      </c>
      <c r="J414" s="582">
        <f t="shared" si="147"/>
        <v>1000</v>
      </c>
      <c r="K414" s="583"/>
    </row>
    <row r="415" spans="1:11" ht="21" hidden="1" customHeight="1" x14ac:dyDescent="0.6">
      <c r="A415" s="188"/>
      <c r="B415" s="361" t="s">
        <v>158</v>
      </c>
      <c r="C415" s="581">
        <f>+[5]ระบบการควบคุมฯ!C1578</f>
        <v>0</v>
      </c>
      <c r="D415" s="582">
        <f t="shared" ref="D415:J415" si="148">+D153+D9</f>
        <v>84000</v>
      </c>
      <c r="E415" s="582">
        <f t="shared" si="148"/>
        <v>0</v>
      </c>
      <c r="F415" s="582">
        <f t="shared" si="148"/>
        <v>0</v>
      </c>
      <c r="G415" s="582">
        <f t="shared" si="148"/>
        <v>84000</v>
      </c>
      <c r="H415" s="582">
        <f t="shared" si="148"/>
        <v>0</v>
      </c>
      <c r="I415" s="582">
        <f t="shared" si="148"/>
        <v>0</v>
      </c>
      <c r="J415" s="582">
        <f t="shared" si="148"/>
        <v>0</v>
      </c>
      <c r="K415" s="583"/>
    </row>
    <row r="416" spans="1:11" hidden="1" x14ac:dyDescent="0.6">
      <c r="A416" s="214"/>
      <c r="B416" s="243" t="s">
        <v>18</v>
      </c>
      <c r="C416" s="362">
        <f>SUM(C414:C415)</f>
        <v>0</v>
      </c>
      <c r="D416" s="584">
        <f>SUM(D414:D415)</f>
        <v>459200</v>
      </c>
      <c r="E416" s="584">
        <f t="shared" ref="E416:J416" si="149">SUM(E414:E415)</f>
        <v>0</v>
      </c>
      <c r="F416" s="584">
        <f t="shared" si="149"/>
        <v>0</v>
      </c>
      <c r="G416" s="584">
        <f t="shared" si="149"/>
        <v>458200</v>
      </c>
      <c r="H416" s="584">
        <f t="shared" si="149"/>
        <v>0</v>
      </c>
      <c r="I416" s="584">
        <f t="shared" si="149"/>
        <v>0</v>
      </c>
      <c r="J416" s="584">
        <f t="shared" si="149"/>
        <v>1000</v>
      </c>
      <c r="K416" s="585"/>
    </row>
    <row r="417" spans="1:11" hidden="1" x14ac:dyDescent="0.6">
      <c r="A417" s="244"/>
      <c r="B417" s="245" t="s">
        <v>19</v>
      </c>
      <c r="C417" s="586"/>
      <c r="D417" s="587">
        <f>+E417+F417+G417+J417</f>
        <v>100</v>
      </c>
      <c r="E417" s="588">
        <f>+E416*100/D416</f>
        <v>0</v>
      </c>
      <c r="F417" s="589">
        <f>+F416*100/D416</f>
        <v>0</v>
      </c>
      <c r="G417" s="588">
        <f>+G416*100/D416</f>
        <v>99.782229965156787</v>
      </c>
      <c r="H417" s="588" t="e">
        <f>+H416*100/E416</f>
        <v>#DIV/0!</v>
      </c>
      <c r="I417" s="588" t="e">
        <f>+I416*100/F416</f>
        <v>#DIV/0!</v>
      </c>
      <c r="J417" s="588">
        <f>+J416*100/D416</f>
        <v>0.21777003484320556</v>
      </c>
      <c r="K417" s="590"/>
    </row>
    <row r="418" spans="1:11" hidden="1" x14ac:dyDescent="0.6">
      <c r="A418" s="354"/>
      <c r="B418" s="247"/>
      <c r="C418" s="365"/>
      <c r="D418" s="368"/>
      <c r="E418" s="368"/>
      <c r="F418" s="368"/>
      <c r="G418" s="258"/>
      <c r="H418" s="258"/>
      <c r="I418" s="369"/>
      <c r="J418" s="370"/>
      <c r="K418" s="371"/>
    </row>
    <row r="419" spans="1:11" hidden="1" x14ac:dyDescent="0.6">
      <c r="A419" s="250"/>
      <c r="B419" s="247"/>
      <c r="C419" s="364"/>
      <c r="D419" s="1105" t="s">
        <v>173</v>
      </c>
      <c r="E419" s="1105"/>
      <c r="F419" s="1105"/>
      <c r="G419" s="1105"/>
      <c r="H419" s="436"/>
      <c r="I419" s="436"/>
      <c r="J419" s="436"/>
      <c r="K419" s="372"/>
    </row>
    <row r="420" spans="1:11" hidden="1" x14ac:dyDescent="0.6">
      <c r="A420" s="367" t="s">
        <v>205</v>
      </c>
      <c r="B420" s="251"/>
      <c r="C420" s="364"/>
      <c r="D420" s="258"/>
      <c r="E420" s="368"/>
      <c r="F420" s="463"/>
      <c r="G420" s="258"/>
      <c r="H420" s="258"/>
      <c r="I420" s="464"/>
      <c r="J420" s="72"/>
      <c r="K420" s="373"/>
    </row>
    <row r="421" spans="1:11" hidden="1" x14ac:dyDescent="0.6">
      <c r="A421" s="1092" t="s">
        <v>206</v>
      </c>
      <c r="B421" s="1092"/>
      <c r="C421" s="364"/>
      <c r="D421" s="463"/>
      <c r="E421" s="463"/>
      <c r="F421" s="465"/>
      <c r="G421" s="258"/>
      <c r="H421" s="258"/>
      <c r="I421" s="464"/>
      <c r="J421" s="72"/>
      <c r="K421" s="373"/>
    </row>
    <row r="422" spans="1:11" ht="24.6" hidden="1" x14ac:dyDescent="0.7">
      <c r="A422" s="1092" t="s">
        <v>44</v>
      </c>
      <c r="B422" s="1092"/>
      <c r="C422" s="364"/>
      <c r="D422" s="466" t="s">
        <v>20</v>
      </c>
      <c r="E422" s="467"/>
      <c r="F422" s="468"/>
      <c r="G422" s="469"/>
      <c r="H422" s="469"/>
      <c r="I422" s="470"/>
      <c r="J422" s="471"/>
      <c r="K422" s="373"/>
    </row>
    <row r="423" spans="1:11" ht="24.6" hidden="1" x14ac:dyDescent="0.7">
      <c r="A423" s="367"/>
      <c r="B423" s="367"/>
      <c r="C423" s="472"/>
      <c r="D423" s="1093" t="s">
        <v>120</v>
      </c>
      <c r="E423" s="1093"/>
      <c r="F423" s="1093"/>
      <c r="G423" s="1093"/>
      <c r="H423" s="1093"/>
      <c r="I423" s="1093"/>
      <c r="J423" s="473"/>
      <c r="K423" s="373"/>
    </row>
    <row r="424" spans="1:11" ht="24.6" hidden="1" x14ac:dyDescent="0.7">
      <c r="A424" s="367"/>
      <c r="B424" s="367"/>
      <c r="C424" s="472"/>
      <c r="D424" s="474" t="s">
        <v>43</v>
      </c>
      <c r="E424" s="474"/>
      <c r="F424" s="474"/>
      <c r="G424" s="474"/>
      <c r="H424" s="474"/>
      <c r="I424" s="474"/>
      <c r="J424" s="474"/>
      <c r="K424" s="256"/>
    </row>
    <row r="425" spans="1:11" ht="24.6" hidden="1" x14ac:dyDescent="0.7">
      <c r="A425" s="367">
        <f t="array" aca="1" ref="A425" ca="1">A425:A426</f>
        <v>0</v>
      </c>
      <c r="B425" s="367"/>
      <c r="C425" s="1094" t="s">
        <v>207</v>
      </c>
      <c r="D425" s="1094"/>
      <c r="E425" s="1094"/>
      <c r="F425" s="1094"/>
      <c r="G425" s="1094"/>
      <c r="H425" s="1094"/>
      <c r="I425" s="1094"/>
      <c r="J425" s="1094"/>
      <c r="K425" s="256"/>
    </row>
    <row r="426" spans="1:11" hidden="1" x14ac:dyDescent="0.6">
      <c r="A426" s="250"/>
      <c r="B426" s="247"/>
      <c r="C426" s="472"/>
      <c r="D426" s="475"/>
      <c r="E426" s="475"/>
      <c r="F426" s="475"/>
      <c r="G426" s="475"/>
      <c r="H426" s="475"/>
      <c r="I426" s="475"/>
      <c r="J426" s="475"/>
      <c r="K426" s="247"/>
    </row>
    <row r="427" spans="1:11" hidden="1" x14ac:dyDescent="0.6">
      <c r="A427" s="250"/>
      <c r="B427" s="247"/>
      <c r="C427" s="472"/>
      <c r="D427" s="476"/>
      <c r="E427" s="476"/>
      <c r="F427" s="476"/>
      <c r="G427" s="476"/>
      <c r="H427" s="476"/>
      <c r="I427" s="477"/>
      <c r="J427" s="478"/>
      <c r="K427" s="247"/>
    </row>
    <row r="428" spans="1:11" hidden="1" x14ac:dyDescent="0.6">
      <c r="A428" s="367" t="s">
        <v>160</v>
      </c>
      <c r="B428" s="251"/>
      <c r="C428" s="363"/>
      <c r="D428" s="248"/>
      <c r="E428" s="591"/>
      <c r="F428" s="257" t="s">
        <v>159</v>
      </c>
      <c r="G428" s="248"/>
      <c r="H428" s="248"/>
      <c r="I428" s="255"/>
      <c r="J428" s="251"/>
      <c r="K428" s="256"/>
    </row>
    <row r="429" spans="1:11" hidden="1" x14ac:dyDescent="0.6">
      <c r="A429" s="260" t="s">
        <v>221</v>
      </c>
      <c r="B429" s="260"/>
      <c r="C429" s="363"/>
      <c r="D429" s="261" t="s">
        <v>20</v>
      </c>
      <c r="E429" s="257"/>
      <c r="F429" s="261" t="s">
        <v>161</v>
      </c>
      <c r="G429" s="248"/>
      <c r="H429" s="248"/>
      <c r="I429" s="255"/>
      <c r="J429" s="251"/>
      <c r="K429" s="256"/>
    </row>
    <row r="430" spans="1:11" hidden="1" x14ac:dyDescent="0.6">
      <c r="A430" s="1090" t="s">
        <v>44</v>
      </c>
      <c r="B430" s="1090"/>
      <c r="C430" s="364"/>
      <c r="D430" s="545" t="s">
        <v>50</v>
      </c>
      <c r="E430" s="545"/>
      <c r="F430" s="546" t="s">
        <v>222</v>
      </c>
      <c r="G430" s="545"/>
      <c r="H430" s="258"/>
      <c r="I430" s="259"/>
      <c r="J430" s="72"/>
      <c r="K430" s="256"/>
    </row>
    <row r="431" spans="1:11" hidden="1" x14ac:dyDescent="0.6">
      <c r="C431" s="592"/>
      <c r="D431" s="592"/>
      <c r="E431" s="592"/>
      <c r="F431" s="592"/>
      <c r="G431" s="593"/>
      <c r="H431" s="593"/>
      <c r="K431" s="2"/>
    </row>
    <row r="432" spans="1:11" hidden="1" x14ac:dyDescent="0.6">
      <c r="C432" s="592"/>
      <c r="D432" s="592"/>
      <c r="E432" s="592"/>
      <c r="F432" s="592"/>
      <c r="G432" s="593"/>
      <c r="H432" s="593"/>
      <c r="K432" s="2"/>
    </row>
    <row r="433" spans="3:11" hidden="1" x14ac:dyDescent="0.6">
      <c r="C433" s="592"/>
      <c r="D433" s="592"/>
      <c r="E433" s="592"/>
      <c r="F433" s="592"/>
      <c r="G433" s="593"/>
      <c r="H433" s="593"/>
      <c r="K433" s="2"/>
    </row>
    <row r="434" spans="3:11" hidden="1" x14ac:dyDescent="0.6">
      <c r="C434" s="592"/>
      <c r="D434" s="592"/>
      <c r="E434" s="592"/>
      <c r="F434" s="592"/>
      <c r="G434" s="593"/>
      <c r="H434" s="593"/>
      <c r="K434" s="2"/>
    </row>
    <row r="435" spans="3:11" hidden="1" x14ac:dyDescent="0.6">
      <c r="C435" s="592"/>
      <c r="D435" s="592"/>
      <c r="E435" s="592"/>
      <c r="F435" s="592"/>
      <c r="G435" s="593"/>
      <c r="H435" s="593"/>
      <c r="K435" s="2"/>
    </row>
    <row r="436" spans="3:11" hidden="1" x14ac:dyDescent="0.6">
      <c r="C436" s="592"/>
      <c r="D436" s="592"/>
      <c r="E436" s="592"/>
      <c r="F436" s="592"/>
      <c r="G436" s="593"/>
      <c r="H436" s="593"/>
      <c r="K436" s="2"/>
    </row>
    <row r="437" spans="3:11" hidden="1" x14ac:dyDescent="0.6">
      <c r="C437" s="592"/>
      <c r="D437" s="592"/>
      <c r="E437" s="592"/>
      <c r="F437" s="592"/>
      <c r="G437" s="593"/>
      <c r="H437" s="593"/>
      <c r="K437" s="2"/>
    </row>
    <row r="438" spans="3:11" hidden="1" x14ac:dyDescent="0.6">
      <c r="C438" s="592"/>
      <c r="D438" s="592"/>
      <c r="E438" s="592"/>
      <c r="F438" s="592"/>
      <c r="G438" s="593"/>
      <c r="H438" s="593"/>
      <c r="K438" s="2"/>
    </row>
    <row r="439" spans="3:11" hidden="1" x14ac:dyDescent="0.6">
      <c r="C439" s="592"/>
      <c r="D439" s="592"/>
      <c r="E439" s="592"/>
      <c r="F439" s="592"/>
      <c r="G439" s="593"/>
      <c r="H439" s="593"/>
      <c r="K439" s="2"/>
    </row>
    <row r="440" spans="3:11" hidden="1" x14ac:dyDescent="0.6">
      <c r="C440" s="592"/>
      <c r="D440" s="592"/>
      <c r="E440" s="592"/>
      <c r="F440" s="592"/>
      <c r="G440" s="593"/>
      <c r="H440" s="593"/>
      <c r="K440" s="2"/>
    </row>
    <row r="441" spans="3:11" hidden="1" x14ac:dyDescent="0.6">
      <c r="C441" s="592"/>
      <c r="D441" s="592"/>
      <c r="E441" s="592"/>
      <c r="F441" s="592"/>
      <c r="G441" s="593"/>
      <c r="H441" s="593"/>
      <c r="K441" s="2"/>
    </row>
    <row r="442" spans="3:11" hidden="1" x14ac:dyDescent="0.6">
      <c r="C442" s="592"/>
      <c r="D442" s="592"/>
      <c r="E442" s="592"/>
      <c r="F442" s="592"/>
      <c r="G442" s="593"/>
      <c r="H442" s="593"/>
      <c r="K442" s="2"/>
    </row>
    <row r="443" spans="3:11" x14ac:dyDescent="0.6">
      <c r="C443" s="592"/>
      <c r="D443" s="592"/>
      <c r="E443" s="592"/>
      <c r="F443" s="592"/>
      <c r="G443" s="593"/>
      <c r="H443" s="593"/>
      <c r="K443" s="2"/>
    </row>
    <row r="444" spans="3:11" x14ac:dyDescent="0.6">
      <c r="C444" s="592"/>
      <c r="D444" s="592"/>
      <c r="E444" s="592"/>
      <c r="F444" s="592"/>
      <c r="G444" s="593"/>
      <c r="H444" s="593"/>
      <c r="K444" s="2"/>
    </row>
    <row r="445" spans="3:11" x14ac:dyDescent="0.6">
      <c r="C445" s="592"/>
      <c r="D445" s="592"/>
      <c r="E445" s="592"/>
      <c r="F445" s="592"/>
      <c r="G445" s="593"/>
      <c r="H445" s="593"/>
      <c r="K445" s="2"/>
    </row>
    <row r="446" spans="3:11" x14ac:dyDescent="0.6">
      <c r="C446" s="592"/>
      <c r="D446" s="592"/>
      <c r="E446" s="592"/>
      <c r="F446" s="592"/>
      <c r="G446" s="593"/>
      <c r="H446" s="593"/>
      <c r="K446" s="2"/>
    </row>
    <row r="447" spans="3:11" x14ac:dyDescent="0.6">
      <c r="C447" s="592"/>
      <c r="D447" s="592"/>
      <c r="E447" s="592"/>
      <c r="F447" s="592"/>
      <c r="G447" s="593"/>
      <c r="H447" s="593"/>
      <c r="K447" s="2"/>
    </row>
    <row r="448" spans="3:11" x14ac:dyDescent="0.6">
      <c r="C448" s="592"/>
      <c r="D448" s="592"/>
      <c r="E448" s="592"/>
      <c r="F448" s="592"/>
      <c r="G448" s="593"/>
      <c r="H448" s="593"/>
      <c r="K448" s="2"/>
    </row>
  </sheetData>
  <mergeCells count="26">
    <mergeCell ref="A380:B380"/>
    <mergeCell ref="D382:I382"/>
    <mergeCell ref="C384:J384"/>
    <mergeCell ref="A389:B389"/>
    <mergeCell ref="A381:B381"/>
    <mergeCell ref="A430:B430"/>
    <mergeCell ref="D419:G419"/>
    <mergeCell ref="A421:B421"/>
    <mergeCell ref="A422:B422"/>
    <mergeCell ref="D423:I423"/>
    <mergeCell ref="C425:J425"/>
    <mergeCell ref="A2:K2"/>
    <mergeCell ref="A3:K3"/>
    <mergeCell ref="J1:K1"/>
    <mergeCell ref="A4:K4"/>
    <mergeCell ref="A5:A6"/>
    <mergeCell ref="B5:B6"/>
    <mergeCell ref="C5:C6"/>
    <mergeCell ref="D5:D6"/>
    <mergeCell ref="E5:E6"/>
    <mergeCell ref="F5:F6"/>
    <mergeCell ref="G5:G6"/>
    <mergeCell ref="I5:I6"/>
    <mergeCell ref="J5:J6"/>
    <mergeCell ref="K5:K6"/>
    <mergeCell ref="D378:G378"/>
  </mergeCells>
  <pageMargins left="0.11811023622047245" right="0.11811023622047245" top="0.74803149606299213" bottom="0.74803149606299213" header="0.31496062992125984" footer="0.3149606299212598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9C544-6325-4CB3-A750-B155B1F81603}">
  <dimension ref="A1:M44"/>
  <sheetViews>
    <sheetView workbookViewId="0">
      <selection sqref="A1:M41"/>
    </sheetView>
  </sheetViews>
  <sheetFormatPr defaultRowHeight="13.8" x14ac:dyDescent="0.25"/>
  <cols>
    <col min="1" max="1" width="4.5" customWidth="1"/>
    <col min="4" max="4" width="3.09765625" customWidth="1"/>
    <col min="5" max="5" width="3.19921875" hidden="1" customWidth="1"/>
    <col min="6" max="6" width="8.3984375" customWidth="1"/>
    <col min="7" max="8" width="10.796875" customWidth="1"/>
    <col min="9" max="9" width="5.09765625" customWidth="1"/>
    <col min="10" max="10" width="7.19921875" customWidth="1"/>
    <col min="11" max="11" width="11.5" customWidth="1"/>
    <col min="12" max="12" width="5.69921875" customWidth="1"/>
    <col min="13" max="13" width="16.69921875" customWidth="1"/>
  </cols>
  <sheetData>
    <row r="1" spans="1:13" ht="18.600000000000001" x14ac:dyDescent="0.55000000000000004">
      <c r="A1" s="1127" t="s">
        <v>177</v>
      </c>
      <c r="B1" s="1127"/>
      <c r="C1" s="1127"/>
      <c r="D1" s="1127"/>
      <c r="E1" s="1127"/>
      <c r="F1" s="1127"/>
      <c r="G1" s="1127"/>
      <c r="H1" s="1127"/>
      <c r="I1" s="1127"/>
      <c r="J1" s="1127"/>
      <c r="K1" s="1127"/>
      <c r="L1" s="1127"/>
      <c r="M1" s="1127"/>
    </row>
    <row r="2" spans="1:13" ht="18.600000000000001" x14ac:dyDescent="0.55000000000000004">
      <c r="A2" s="1128" t="s">
        <v>278</v>
      </c>
      <c r="B2" s="1128"/>
      <c r="C2" s="1128"/>
      <c r="D2" s="1128"/>
      <c r="E2" s="1128"/>
      <c r="F2" s="1128"/>
      <c r="G2" s="1128"/>
      <c r="H2" s="1128"/>
      <c r="I2" s="1128"/>
      <c r="J2" s="1128"/>
      <c r="K2" s="1128"/>
      <c r="L2" s="1128"/>
      <c r="M2" s="1128"/>
    </row>
    <row r="3" spans="1:13" ht="18.600000000000001" x14ac:dyDescent="0.55000000000000004">
      <c r="A3" s="1127" t="s">
        <v>223</v>
      </c>
      <c r="B3" s="1127"/>
      <c r="C3" s="1127"/>
      <c r="D3" s="1127"/>
      <c r="E3" s="1127"/>
      <c r="F3" s="1127"/>
      <c r="G3" s="1127"/>
      <c r="H3" s="1127"/>
      <c r="I3" s="1127"/>
      <c r="J3" s="1127"/>
      <c r="K3" s="1127"/>
      <c r="L3" s="1127"/>
      <c r="M3" s="1127"/>
    </row>
    <row r="4" spans="1:13" ht="18.600000000000001" x14ac:dyDescent="0.55000000000000004">
      <c r="A4" s="1127" t="s">
        <v>224</v>
      </c>
      <c r="B4" s="1127"/>
      <c r="C4" s="1127"/>
      <c r="D4" s="1127"/>
      <c r="E4" s="1127"/>
      <c r="F4" s="1127"/>
      <c r="G4" s="1127"/>
      <c r="H4" s="1127"/>
      <c r="I4" s="1127"/>
      <c r="J4" s="1127"/>
      <c r="K4" s="1127"/>
      <c r="L4" s="1127"/>
      <c r="M4" s="1127"/>
    </row>
    <row r="5" spans="1:13" ht="18.600000000000001" customHeight="1" x14ac:dyDescent="0.55000000000000004">
      <c r="A5" s="594"/>
      <c r="B5" s="595"/>
      <c r="C5" s="1129" t="str">
        <f>+[8]ระบบการควบคุมฯ!A4</f>
        <v>ประจำเดือน สิงหาคม 2569</v>
      </c>
      <c r="D5" s="1129"/>
      <c r="E5" s="1129"/>
      <c r="F5" s="1129"/>
      <c r="G5" s="1129"/>
      <c r="H5" s="1129"/>
      <c r="I5" s="1129"/>
      <c r="J5" s="1129"/>
      <c r="K5" s="1129"/>
      <c r="L5" s="1129"/>
      <c r="M5" s="596" t="s">
        <v>99</v>
      </c>
    </row>
    <row r="6" spans="1:13" ht="18.600000000000001" customHeight="1" x14ac:dyDescent="0.25">
      <c r="A6" s="1119" t="s">
        <v>23</v>
      </c>
      <c r="B6" s="1120"/>
      <c r="C6" s="1120"/>
      <c r="D6" s="1120"/>
      <c r="E6" s="1121"/>
      <c r="F6" s="1115" t="s">
        <v>171</v>
      </c>
      <c r="G6" s="1125" t="s">
        <v>71</v>
      </c>
      <c r="H6" s="1113" t="s">
        <v>72</v>
      </c>
      <c r="I6" s="1114"/>
      <c r="J6" s="1115" t="s">
        <v>172</v>
      </c>
      <c r="K6" s="1113" t="s">
        <v>73</v>
      </c>
      <c r="L6" s="1114"/>
      <c r="M6" s="1117" t="s">
        <v>100</v>
      </c>
    </row>
    <row r="7" spans="1:13" ht="93.6" customHeight="1" x14ac:dyDescent="0.25">
      <c r="A7" s="1122"/>
      <c r="B7" s="1123"/>
      <c r="C7" s="1123"/>
      <c r="D7" s="1123"/>
      <c r="E7" s="1124"/>
      <c r="F7" s="1116"/>
      <c r="G7" s="1126"/>
      <c r="H7" s="597" t="s">
        <v>74</v>
      </c>
      <c r="I7" s="598" t="s">
        <v>75</v>
      </c>
      <c r="J7" s="1116"/>
      <c r="K7" s="597" t="s">
        <v>74</v>
      </c>
      <c r="L7" s="598" t="s">
        <v>75</v>
      </c>
      <c r="M7" s="1118"/>
    </row>
    <row r="8" spans="1:13" ht="18.600000000000001" x14ac:dyDescent="0.55000000000000004">
      <c r="A8" s="599" t="s">
        <v>76</v>
      </c>
      <c r="B8" s="600" t="s">
        <v>77</v>
      </c>
      <c r="C8" s="601"/>
      <c r="D8" s="601"/>
      <c r="E8" s="602"/>
      <c r="F8" s="603">
        <v>93</v>
      </c>
      <c r="G8" s="604"/>
      <c r="H8" s="605"/>
      <c r="I8" s="604"/>
      <c r="J8" s="603">
        <f>+J12</f>
        <v>100</v>
      </c>
      <c r="K8" s="604"/>
      <c r="L8" s="605"/>
      <c r="M8" s="606"/>
    </row>
    <row r="9" spans="1:13" ht="55.8" x14ac:dyDescent="0.25">
      <c r="A9" s="607" t="s">
        <v>78</v>
      </c>
      <c r="B9" s="608" t="s">
        <v>225</v>
      </c>
      <c r="C9" s="608"/>
      <c r="D9" s="608"/>
      <c r="E9" s="609"/>
      <c r="F9" s="610">
        <v>33</v>
      </c>
      <c r="G9" s="611">
        <f>+'[6]มาตการ รวมงบบุคลากร'!$G$9</f>
        <v>94420392</v>
      </c>
      <c r="H9" s="612">
        <f>+'[6]มาตการ รวมงบบุคลากร'!$H$9</f>
        <v>69966362.859999999</v>
      </c>
      <c r="I9" s="613">
        <f>+H9*100/G9</f>
        <v>74.100902758378723</v>
      </c>
      <c r="J9" s="610">
        <v>38</v>
      </c>
      <c r="K9" s="612">
        <f>+'[6]มาตการ รวมงบบุคลากร'!$K$9</f>
        <v>84105162.859999999</v>
      </c>
      <c r="L9" s="613">
        <f>+K9*100/G9</f>
        <v>89.075210427001835</v>
      </c>
      <c r="M9" s="614" t="s">
        <v>255</v>
      </c>
    </row>
    <row r="10" spans="1:13" ht="55.8" x14ac:dyDescent="0.25">
      <c r="A10" s="607" t="s">
        <v>79</v>
      </c>
      <c r="B10" s="608" t="s">
        <v>226</v>
      </c>
      <c r="C10" s="608"/>
      <c r="D10" s="608"/>
      <c r="E10" s="609"/>
      <c r="F10" s="610">
        <v>55</v>
      </c>
      <c r="G10" s="615">
        <f>+'[9]มาตการ รวมงบบุคลากร'!$G$10</f>
        <v>103356406</v>
      </c>
      <c r="H10" s="612">
        <f>+'[9]มาตการ รวมงบบุคลากร'!$H$10</f>
        <v>87026293.950000003</v>
      </c>
      <c r="I10" s="998">
        <f>+H10*100/G10</f>
        <v>84.200193599998045</v>
      </c>
      <c r="J10" s="610">
        <v>61</v>
      </c>
      <c r="K10" s="612">
        <f>+'[9]มาตการ รวมงบบุคลากร'!$K$10</f>
        <v>94881110.849999994</v>
      </c>
      <c r="L10" s="998">
        <f>+K10*100/G10</f>
        <v>91.799932410575494</v>
      </c>
      <c r="M10" s="614" t="s">
        <v>255</v>
      </c>
    </row>
    <row r="11" spans="1:13" ht="55.8" x14ac:dyDescent="0.25">
      <c r="A11" s="607" t="s">
        <v>80</v>
      </c>
      <c r="B11" s="608" t="s">
        <v>227</v>
      </c>
      <c r="C11" s="608"/>
      <c r="D11" s="608"/>
      <c r="E11" s="609"/>
      <c r="F11" s="610">
        <v>76</v>
      </c>
      <c r="G11" s="611">
        <f>+[7]ระบบการควบคุมฯ!F1638</f>
        <v>165091362</v>
      </c>
      <c r="H11" s="612">
        <f>+[7]ระบบการควบคุมฯ!K1650</f>
        <v>156430738.08000001</v>
      </c>
      <c r="I11" s="999">
        <f>+H11*100/G11</f>
        <v>94.754041752953754</v>
      </c>
      <c r="J11" s="610">
        <v>81</v>
      </c>
      <c r="K11" s="612">
        <f>+[7]ระบบการควบคุมฯ!K1650+[7]ระบบการควบคุมฯ!G1650</f>
        <v>158317771.88000003</v>
      </c>
      <c r="L11" s="999">
        <f>+K11*100/G11</f>
        <v>95.897065698688721</v>
      </c>
      <c r="M11" s="614" t="s">
        <v>255</v>
      </c>
    </row>
    <row r="12" spans="1:13" ht="18.600000000000001" x14ac:dyDescent="0.25">
      <c r="A12" s="607" t="s">
        <v>81</v>
      </c>
      <c r="B12" s="608" t="s">
        <v>228</v>
      </c>
      <c r="C12" s="608"/>
      <c r="D12" s="608"/>
      <c r="E12" s="609"/>
      <c r="F12" s="610">
        <v>93</v>
      </c>
      <c r="G12" s="611">
        <f>+[8]ระบบการควบคุมฯ!F1681</f>
        <v>211784974</v>
      </c>
      <c r="H12" s="612">
        <f>+[8]ระบบการควบคุมฯ!K1693</f>
        <v>202045881.40000001</v>
      </c>
      <c r="I12" s="998">
        <f>+H12*100/G12</f>
        <v>95.401424182246288</v>
      </c>
      <c r="J12" s="610">
        <v>100</v>
      </c>
      <c r="K12" s="612">
        <f>+[8]ระบบการควบคุมฯ!K1693+[8]ระบบการควบคุมฯ!G1693</f>
        <v>203668317.70000002</v>
      </c>
      <c r="L12" s="1000">
        <f>+K12*100/G12</f>
        <v>96.167501335576333</v>
      </c>
      <c r="M12" s="614"/>
    </row>
    <row r="13" spans="1:13" ht="18.600000000000001" x14ac:dyDescent="0.55000000000000004">
      <c r="A13" s="616" t="s">
        <v>82</v>
      </c>
      <c r="B13" s="617" t="s">
        <v>83</v>
      </c>
      <c r="C13" s="618"/>
      <c r="D13" s="618"/>
      <c r="E13" s="619"/>
      <c r="F13" s="620">
        <v>98</v>
      </c>
      <c r="G13" s="621"/>
      <c r="H13" s="621"/>
      <c r="I13" s="619"/>
      <c r="J13" s="620">
        <f>+J17</f>
        <v>100</v>
      </c>
      <c r="K13" s="621"/>
      <c r="L13" s="619"/>
      <c r="M13" s="614"/>
    </row>
    <row r="14" spans="1:13" ht="55.8" x14ac:dyDescent="0.25">
      <c r="A14" s="607" t="s">
        <v>84</v>
      </c>
      <c r="B14" s="608" t="s">
        <v>225</v>
      </c>
      <c r="C14" s="608"/>
      <c r="D14" s="608"/>
      <c r="E14" s="609"/>
      <c r="F14" s="610">
        <v>37</v>
      </c>
      <c r="G14" s="611">
        <f>+'[6]มาตการ รวมงบบุคลากร'!$G$14</f>
        <v>73078392</v>
      </c>
      <c r="H14" s="612">
        <f>+'[6]มาตการ รวมงบบุคลากร'!$H$14</f>
        <v>66001975.549999997</v>
      </c>
      <c r="I14" s="622">
        <f>+H14*100/G14</f>
        <v>90.316677397608856</v>
      </c>
      <c r="J14" s="610">
        <v>38</v>
      </c>
      <c r="K14" s="612">
        <f>+'[6]มาตการ รวมงบบุคลากร'!$K$14</f>
        <v>66001975.549999997</v>
      </c>
      <c r="L14" s="622">
        <f>+K14*100/G14</f>
        <v>90.316677397608856</v>
      </c>
      <c r="M14" s="614" t="s">
        <v>272</v>
      </c>
    </row>
    <row r="15" spans="1:13" ht="55.8" x14ac:dyDescent="0.25">
      <c r="A15" s="607" t="s">
        <v>85</v>
      </c>
      <c r="B15" s="608" t="s">
        <v>226</v>
      </c>
      <c r="C15" s="608"/>
      <c r="D15" s="608"/>
      <c r="E15" s="609"/>
      <c r="F15" s="610">
        <v>60</v>
      </c>
      <c r="G15" s="615">
        <f>+'[9]มาตการ รวมงบบุคลากร'!$G$15</f>
        <v>82014406</v>
      </c>
      <c r="H15" s="612">
        <f>+'[9]มาตการ รวมงบบุคลากร'!$H$15</f>
        <v>74343256.640000001</v>
      </c>
      <c r="I15" s="622">
        <f>+H15*100/G15</f>
        <v>90.646583040545337</v>
      </c>
      <c r="J15" s="610">
        <v>61</v>
      </c>
      <c r="K15" s="612">
        <f>+'[9]มาตการ รวมงบบุคลากร'!$K$15</f>
        <v>74451473.540000007</v>
      </c>
      <c r="L15" s="622">
        <f>+K15*100/G15</f>
        <v>90.778531688688943</v>
      </c>
      <c r="M15" s="614" t="s">
        <v>272</v>
      </c>
    </row>
    <row r="16" spans="1:13" ht="18.600000000000001" x14ac:dyDescent="0.25">
      <c r="A16" s="623">
        <v>2.2999999999999998</v>
      </c>
      <c r="B16" s="608" t="s">
        <v>227</v>
      </c>
      <c r="C16" s="608"/>
      <c r="D16" s="608"/>
      <c r="E16" s="609"/>
      <c r="F16" s="610">
        <v>83</v>
      </c>
      <c r="G16" s="611">
        <v>143052112</v>
      </c>
      <c r="H16" s="612">
        <v>137289901.93000001</v>
      </c>
      <c r="I16" s="624">
        <f>+H16*100/G16</f>
        <v>95.971950368688027</v>
      </c>
      <c r="J16" s="610">
        <v>84</v>
      </c>
      <c r="K16" s="612">
        <v>137506335.72999999</v>
      </c>
      <c r="L16" s="624">
        <f>+K16*100/G16</f>
        <v>96.123247540728357</v>
      </c>
      <c r="M16" s="614"/>
    </row>
    <row r="17" spans="1:13" ht="18.600000000000001" x14ac:dyDescent="0.25">
      <c r="A17" s="607" t="s">
        <v>86</v>
      </c>
      <c r="B17" s="608" t="s">
        <v>228</v>
      </c>
      <c r="C17" s="608"/>
      <c r="D17" s="608"/>
      <c r="E17" s="609"/>
      <c r="F17" s="610">
        <v>98</v>
      </c>
      <c r="G17" s="611">
        <f>+S9</f>
        <v>0</v>
      </c>
      <c r="H17" s="612">
        <f>+U9</f>
        <v>0</v>
      </c>
      <c r="I17" s="1001" t="e">
        <f>+H17*100/G17</f>
        <v>#DIV/0!</v>
      </c>
      <c r="J17" s="610">
        <v>100</v>
      </c>
      <c r="K17" s="612">
        <f>+T9+U9</f>
        <v>0</v>
      </c>
      <c r="L17" s="1002" t="e">
        <f>+K17*100/G17</f>
        <v>#DIV/0!</v>
      </c>
      <c r="M17" s="614"/>
    </row>
    <row r="18" spans="1:13" ht="18.600000000000001" x14ac:dyDescent="0.55000000000000004">
      <c r="A18" s="616" t="s">
        <v>87</v>
      </c>
      <c r="B18" s="617" t="s">
        <v>88</v>
      </c>
      <c r="C18" s="618"/>
      <c r="D18" s="618"/>
      <c r="E18" s="619"/>
      <c r="F18" s="620">
        <v>80</v>
      </c>
      <c r="G18" s="625"/>
      <c r="H18" s="621"/>
      <c r="I18" s="626"/>
      <c r="J18" s="620">
        <v>100</v>
      </c>
      <c r="K18" s="621"/>
      <c r="L18" s="626"/>
      <c r="M18" s="627"/>
    </row>
    <row r="19" spans="1:13" ht="55.8" x14ac:dyDescent="0.25">
      <c r="A19" s="607" t="s">
        <v>89</v>
      </c>
      <c r="B19" s="608" t="s">
        <v>225</v>
      </c>
      <c r="C19" s="608"/>
      <c r="D19" s="608"/>
      <c r="E19" s="609"/>
      <c r="F19" s="610">
        <v>20</v>
      </c>
      <c r="G19" s="611">
        <f>+'[6]มาตการ รวมงบบุคลากร'!$G$19</f>
        <v>21342000</v>
      </c>
      <c r="H19" s="612">
        <f>+'[6]มาตการ รวมงบบุคลากร'!$H$19</f>
        <v>3964387.31</v>
      </c>
      <c r="I19" s="628">
        <f>+H19*100/G19</f>
        <v>18.575519210945554</v>
      </c>
      <c r="J19" s="610">
        <v>36</v>
      </c>
      <c r="K19" s="612">
        <f>+'[6]มาตการ รวมงบบุคลากร'!$K$19</f>
        <v>18002987.309999999</v>
      </c>
      <c r="L19" s="629">
        <f>+K19*100/G19</f>
        <v>84.354733904976086</v>
      </c>
      <c r="M19" s="614" t="s">
        <v>256</v>
      </c>
    </row>
    <row r="20" spans="1:13" ht="55.8" x14ac:dyDescent="0.25">
      <c r="A20" s="607" t="s">
        <v>90</v>
      </c>
      <c r="B20" s="608" t="s">
        <v>226</v>
      </c>
      <c r="C20" s="608"/>
      <c r="D20" s="608"/>
      <c r="E20" s="609"/>
      <c r="F20" s="610">
        <v>38</v>
      </c>
      <c r="G20" s="612">
        <f>+'[9]มาตการ รวมงบบุคลากร'!$G$20</f>
        <v>21342000</v>
      </c>
      <c r="H20" s="1003">
        <f>+'[9]มาตการ รวมงบบุคลากร'!$H$20</f>
        <v>12683037.310000001</v>
      </c>
      <c r="I20" s="1004">
        <f>+H20*100/G20</f>
        <v>59.427594930184611</v>
      </c>
      <c r="J20" s="610">
        <v>59</v>
      </c>
      <c r="K20" s="611">
        <f>+'[9]มาตการ รวมงบบุคลากร'!$K$20</f>
        <v>20429637.309999999</v>
      </c>
      <c r="L20" s="1004">
        <f>+K20*100/G20</f>
        <v>95.725036594508467</v>
      </c>
      <c r="M20" s="614" t="s">
        <v>272</v>
      </c>
    </row>
    <row r="21" spans="1:13" ht="55.8" x14ac:dyDescent="0.25">
      <c r="A21" s="607" t="s">
        <v>91</v>
      </c>
      <c r="B21" s="608" t="s">
        <v>227</v>
      </c>
      <c r="C21" s="608"/>
      <c r="D21" s="608"/>
      <c r="E21" s="609"/>
      <c r="F21" s="610">
        <v>55</v>
      </c>
      <c r="G21" s="1005">
        <v>21044950</v>
      </c>
      <c r="H21" s="1006">
        <v>18730575.41</v>
      </c>
      <c r="I21" s="1007">
        <f>+H21*100/G21</f>
        <v>89.002708060603609</v>
      </c>
      <c r="J21" s="610">
        <v>69</v>
      </c>
      <c r="K21" s="1006">
        <v>20401175.41</v>
      </c>
      <c r="L21" s="1007">
        <f>+K21*100/G21</f>
        <v>96.940954528283513</v>
      </c>
      <c r="M21" s="614" t="s">
        <v>272</v>
      </c>
    </row>
    <row r="22" spans="1:13" ht="18.600000000000001" x14ac:dyDescent="0.25">
      <c r="A22" s="607" t="s">
        <v>92</v>
      </c>
      <c r="B22" s="608" t="s">
        <v>228</v>
      </c>
      <c r="C22" s="608"/>
      <c r="D22" s="608"/>
      <c r="E22" s="609"/>
      <c r="F22" s="610">
        <v>75</v>
      </c>
      <c r="G22" s="612">
        <f>+[8]ระบบการควบคุมฯ!F1680</f>
        <v>21044250</v>
      </c>
      <c r="H22" s="1003">
        <f>+[8]ระบบการควบคุมฯ!L1680+[8]ระบบการควบคุมฯ!K1680</f>
        <v>20401175.41</v>
      </c>
      <c r="I22" s="630">
        <f>+H22*100/G22</f>
        <v>96.944179098803716</v>
      </c>
      <c r="J22" s="610">
        <v>100</v>
      </c>
      <c r="K22" s="611">
        <f>+[8]ระบบการควบคุมฯ!G1680+[8]ระบบการควบคุมฯ!H1680+[8]ระบบการควบคุมฯ!K1680+[8]ระบบการควบคุมฯ!L1680</f>
        <v>20401175.41</v>
      </c>
      <c r="L22" s="1008">
        <f>+K22*100/G22</f>
        <v>96.944179098803716</v>
      </c>
      <c r="M22" s="614"/>
    </row>
    <row r="23" spans="1:13" ht="18.600000000000001" x14ac:dyDescent="0.55000000000000004">
      <c r="A23" s="631"/>
      <c r="B23" s="632" t="s">
        <v>93</v>
      </c>
      <c r="C23" s="429"/>
      <c r="D23" s="429"/>
      <c r="E23" s="619"/>
      <c r="F23" s="620"/>
      <c r="G23" s="633"/>
      <c r="H23" s="1009">
        <f>+[8]ระบบการควบคุมฯ!H1680+[8]ระบบการควบคุมฯ!G1680</f>
        <v>0</v>
      </c>
      <c r="I23" s="634">
        <f>+H23*100/G22</f>
        <v>0</v>
      </c>
      <c r="J23" s="620"/>
      <c r="K23" s="621"/>
      <c r="L23" s="635"/>
      <c r="M23" s="636"/>
    </row>
    <row r="24" spans="1:13" ht="18.600000000000001" x14ac:dyDescent="0.55000000000000004">
      <c r="A24" s="631"/>
      <c r="B24" s="632" t="s">
        <v>94</v>
      </c>
      <c r="C24" s="429"/>
      <c r="D24" s="429"/>
      <c r="E24" s="619"/>
      <c r="F24" s="620"/>
      <c r="G24" s="633"/>
      <c r="H24" s="1010"/>
      <c r="I24" s="637"/>
      <c r="J24" s="620"/>
      <c r="K24" s="621"/>
      <c r="L24" s="635"/>
      <c r="M24" s="636"/>
    </row>
    <row r="25" spans="1:13" ht="18.600000000000001" x14ac:dyDescent="0.55000000000000004">
      <c r="A25" s="631"/>
      <c r="B25" s="632" t="s">
        <v>95</v>
      </c>
      <c r="C25" s="429"/>
      <c r="D25" s="429"/>
      <c r="E25" s="619"/>
      <c r="F25" s="620"/>
      <c r="G25" s="633"/>
      <c r="H25" s="1010">
        <f>+[8]ระบบการควบคุมฯ!M1680</f>
        <v>643074.59</v>
      </c>
      <c r="I25" s="637">
        <f>+H25*100/G22</f>
        <v>3.0558209011962889</v>
      </c>
      <c r="J25" s="620"/>
      <c r="K25" s="621"/>
      <c r="L25" s="635" t="s">
        <v>270</v>
      </c>
      <c r="M25" s="638">
        <f>+[8]ระบบการควบคุมฯ!M1423</f>
        <v>4.59</v>
      </c>
    </row>
    <row r="26" spans="1:13" ht="18.600000000000001" x14ac:dyDescent="0.55000000000000004">
      <c r="A26" s="639"/>
      <c r="B26" s="640" t="s">
        <v>96</v>
      </c>
      <c r="C26" s="641"/>
      <c r="D26" s="641"/>
      <c r="E26" s="642"/>
      <c r="F26" s="643"/>
      <c r="G26" s="644"/>
      <c r="H26" s="645"/>
      <c r="I26" s="980">
        <f>+H26*100/G22</f>
        <v>0</v>
      </c>
      <c r="J26" s="643"/>
      <c r="K26" s="644"/>
      <c r="L26" s="646"/>
      <c r="M26" s="647"/>
    </row>
    <row r="27" spans="1:13" ht="18.600000000000001" hidden="1" customHeight="1" x14ac:dyDescent="0.55000000000000004">
      <c r="A27" s="429"/>
      <c r="B27" s="429"/>
      <c r="C27" s="429"/>
      <c r="D27" s="429"/>
      <c r="E27" s="429"/>
      <c r="F27" s="648" t="s">
        <v>97</v>
      </c>
      <c r="G27" s="649"/>
      <c r="H27" s="650" t="s">
        <v>188</v>
      </c>
      <c r="I27" s="429"/>
      <c r="J27" s="648" t="s">
        <v>97</v>
      </c>
      <c r="K27" s="649"/>
      <c r="L27" s="429"/>
      <c r="M27" s="429"/>
    </row>
    <row r="28" spans="1:13" ht="18.600000000000001" hidden="1" customHeight="1" x14ac:dyDescent="0.55000000000000004">
      <c r="A28" s="429"/>
      <c r="B28" s="651"/>
      <c r="C28" s="651"/>
      <c r="D28" s="651"/>
      <c r="E28" s="651"/>
      <c r="F28" s="1107" t="s">
        <v>189</v>
      </c>
      <c r="G28" s="1107"/>
      <c r="H28" s="651"/>
      <c r="I28" s="651"/>
      <c r="J28" s="651"/>
      <c r="K28" s="651"/>
      <c r="L28" s="651"/>
      <c r="M28" s="651"/>
    </row>
    <row r="29" spans="1:13" ht="21" hidden="1" customHeight="1" x14ac:dyDescent="0.55000000000000004">
      <c r="A29" s="429"/>
      <c r="B29" s="651"/>
      <c r="C29" s="651"/>
      <c r="D29" s="651" t="s">
        <v>190</v>
      </c>
      <c r="E29" s="651"/>
      <c r="F29" s="653"/>
      <c r="G29" s="651"/>
      <c r="H29" s="651"/>
      <c r="I29" s="651"/>
      <c r="J29" s="653"/>
      <c r="K29" s="651"/>
      <c r="L29" s="651"/>
      <c r="M29" s="651"/>
    </row>
    <row r="30" spans="1:13" ht="21" hidden="1" customHeight="1" x14ac:dyDescent="0.55000000000000004">
      <c r="A30" s="429"/>
      <c r="B30" s="429"/>
      <c r="C30" s="429"/>
      <c r="D30" s="429"/>
      <c r="E30" s="429"/>
      <c r="F30" s="1108" t="s">
        <v>173</v>
      </c>
      <c r="G30" s="1108"/>
      <c r="H30" s="649"/>
      <c r="I30" s="429"/>
      <c r="J30" s="429"/>
      <c r="K30" s="649"/>
      <c r="L30" s="429"/>
      <c r="M30" s="429"/>
    </row>
    <row r="31" spans="1:13" ht="18.600000000000001" hidden="1" customHeight="1" x14ac:dyDescent="0.55000000000000004">
      <c r="A31" s="429"/>
      <c r="B31" s="429"/>
      <c r="C31" s="429"/>
      <c r="D31" s="429"/>
      <c r="E31" s="429"/>
      <c r="F31" s="594"/>
      <c r="G31" s="649"/>
      <c r="H31" s="649"/>
      <c r="I31" s="429"/>
      <c r="J31" s="594"/>
      <c r="K31" s="649"/>
      <c r="L31" s="429"/>
      <c r="M31" s="429"/>
    </row>
    <row r="32" spans="1:13" ht="18.600000000000001" hidden="1" customHeight="1" x14ac:dyDescent="0.55000000000000004">
      <c r="A32" s="429"/>
      <c r="B32" s="429"/>
      <c r="C32" s="429"/>
      <c r="D32" s="1107" t="s">
        <v>20</v>
      </c>
      <c r="E32" s="1107"/>
      <c r="F32" s="1107"/>
      <c r="G32" s="649"/>
      <c r="H32" s="650" t="s">
        <v>191</v>
      </c>
      <c r="I32" s="429"/>
      <c r="J32" s="429"/>
      <c r="K32" s="649"/>
      <c r="L32" s="429"/>
      <c r="M32" s="429"/>
    </row>
    <row r="33" spans="1:13" ht="18.600000000000001" hidden="1" customHeight="1" x14ac:dyDescent="0.55000000000000004">
      <c r="A33" s="594"/>
      <c r="B33" s="594"/>
      <c r="C33" s="594"/>
      <c r="D33" s="594"/>
      <c r="E33" s="594"/>
      <c r="F33" s="1110" t="s">
        <v>50</v>
      </c>
      <c r="G33" s="1110"/>
      <c r="H33" s="654"/>
      <c r="I33" s="594"/>
      <c r="J33" s="594"/>
      <c r="K33" s="654"/>
      <c r="L33" s="594"/>
      <c r="M33" s="594"/>
    </row>
    <row r="34" spans="1:13" ht="18.600000000000001" hidden="1" customHeight="1" x14ac:dyDescent="0.55000000000000004">
      <c r="A34" s="594"/>
      <c r="B34" s="655"/>
      <c r="C34" s="655" t="s">
        <v>192</v>
      </c>
      <c r="D34" s="655"/>
      <c r="E34" s="655"/>
      <c r="F34" s="655"/>
      <c r="G34" s="654"/>
      <c r="H34" s="654"/>
      <c r="I34" s="655"/>
      <c r="J34" s="655"/>
      <c r="K34" s="654"/>
      <c r="L34" s="655"/>
      <c r="M34" s="655"/>
    </row>
    <row r="35" spans="1:13" ht="18.600000000000001" hidden="1" customHeight="1" x14ac:dyDescent="0.55000000000000004">
      <c r="A35" s="1111" t="s">
        <v>193</v>
      </c>
      <c r="B35" s="1111"/>
      <c r="C35" s="1111"/>
      <c r="D35" s="1111"/>
      <c r="E35" s="1111"/>
      <c r="F35" s="1111"/>
      <c r="G35" s="1111"/>
      <c r="H35" s="1111"/>
      <c r="I35" s="1111"/>
      <c r="J35" s="1111"/>
      <c r="K35" s="1111"/>
      <c r="L35" s="1111"/>
      <c r="M35" s="1111"/>
    </row>
    <row r="36" spans="1:13" ht="18.600000000000001" hidden="1" customHeight="1" x14ac:dyDescent="0.55000000000000004">
      <c r="A36" s="1111" t="s">
        <v>43</v>
      </c>
      <c r="B36" s="1111"/>
      <c r="C36" s="1111"/>
      <c r="D36" s="1111"/>
      <c r="E36" s="1111"/>
      <c r="F36" s="1111"/>
      <c r="G36" s="1111"/>
      <c r="H36" s="1111"/>
      <c r="I36" s="1111"/>
      <c r="J36" s="1111"/>
      <c r="K36" s="1111"/>
      <c r="L36" s="1111"/>
      <c r="M36" s="1111"/>
    </row>
    <row r="37" spans="1:13" ht="18.600000000000001" x14ac:dyDescent="0.55000000000000004">
      <c r="A37" s="656"/>
      <c r="B37" s="657"/>
      <c r="C37" s="658" t="s">
        <v>101</v>
      </c>
      <c r="D37" s="656"/>
      <c r="E37" s="656"/>
      <c r="F37" s="655"/>
      <c r="G37" s="659"/>
      <c r="H37" s="1112" t="s">
        <v>273</v>
      </c>
      <c r="I37" s="1112"/>
      <c r="J37" s="1112"/>
      <c r="K37" s="1112"/>
      <c r="L37" s="1112"/>
      <c r="M37" s="656"/>
    </row>
    <row r="38" spans="1:13" ht="18.600000000000001" x14ac:dyDescent="0.55000000000000004">
      <c r="A38" s="656"/>
      <c r="B38" s="660"/>
      <c r="C38" s="658" t="s">
        <v>102</v>
      </c>
      <c r="D38" s="656"/>
      <c r="E38" s="656"/>
      <c r="F38" s="655"/>
      <c r="G38" s="659"/>
      <c r="H38" s="650"/>
      <c r="I38" s="432"/>
      <c r="J38" s="432"/>
      <c r="K38" s="650"/>
      <c r="L38" s="432"/>
      <c r="M38" s="656"/>
    </row>
    <row r="39" spans="1:13" s="493" customFormat="1" ht="18.600000000000001" x14ac:dyDescent="0.55000000000000004">
      <c r="A39" s="661" t="s">
        <v>97</v>
      </c>
      <c r="B39" s="430"/>
      <c r="C39" s="429"/>
      <c r="D39" s="432" t="s">
        <v>176</v>
      </c>
      <c r="E39" s="662"/>
      <c r="F39" s="594"/>
      <c r="G39" s="659"/>
      <c r="H39" s="663" t="s">
        <v>20</v>
      </c>
      <c r="I39" s="429"/>
      <c r="J39" s="594"/>
      <c r="K39" s="650" t="s">
        <v>103</v>
      </c>
      <c r="L39" s="662"/>
      <c r="M39" s="662"/>
    </row>
    <row r="40" spans="1:13" ht="18.600000000000001" x14ac:dyDescent="0.55000000000000004">
      <c r="A40" s="1107" t="s">
        <v>98</v>
      </c>
      <c r="B40" s="1107"/>
      <c r="C40" s="1107"/>
      <c r="D40" s="429" t="s">
        <v>229</v>
      </c>
      <c r="E40" s="429"/>
      <c r="F40" s="594"/>
      <c r="G40" s="649"/>
      <c r="H40" s="659" t="s">
        <v>104</v>
      </c>
      <c r="I40" s="662"/>
      <c r="J40" s="594"/>
      <c r="K40" s="649" t="s">
        <v>230</v>
      </c>
      <c r="L40" s="429"/>
      <c r="M40" s="429"/>
    </row>
    <row r="41" spans="1:13" ht="18.600000000000001" x14ac:dyDescent="0.55000000000000004">
      <c r="A41" s="651" t="s">
        <v>44</v>
      </c>
      <c r="B41" s="652"/>
      <c r="C41" s="652"/>
      <c r="D41" s="429"/>
      <c r="E41" s="429"/>
      <c r="F41" s="594"/>
      <c r="G41" s="1111" t="s">
        <v>120</v>
      </c>
      <c r="H41" s="1111"/>
      <c r="I41" s="1111"/>
      <c r="J41" s="1111"/>
      <c r="K41" s="1111"/>
      <c r="L41" s="594"/>
      <c r="M41" s="594"/>
    </row>
    <row r="42" spans="1:13" ht="18.600000000000001" x14ac:dyDescent="0.55000000000000004">
      <c r="A42" s="81"/>
      <c r="B42" s="81"/>
      <c r="C42" s="81"/>
      <c r="D42" s="75"/>
      <c r="E42" s="75"/>
      <c r="F42" s="20"/>
      <c r="G42" s="1109" t="s">
        <v>197</v>
      </c>
      <c r="H42" s="1109"/>
      <c r="I42" s="1109"/>
      <c r="J42" s="1109"/>
      <c r="K42" s="1109"/>
      <c r="L42" s="82"/>
      <c r="M42" s="82"/>
    </row>
    <row r="43" spans="1:13" ht="18.600000000000001" hidden="1" x14ac:dyDescent="0.55000000000000004">
      <c r="A43" s="81"/>
      <c r="B43" s="81"/>
      <c r="C43" s="81"/>
      <c r="D43" s="75"/>
      <c r="E43" s="75"/>
      <c r="F43" s="20"/>
      <c r="G43" s="1106" t="s">
        <v>197</v>
      </c>
      <c r="H43" s="1106"/>
      <c r="I43" s="1106"/>
      <c r="J43" s="1106"/>
      <c r="K43" s="1106"/>
      <c r="L43" s="82"/>
      <c r="M43" s="82"/>
    </row>
    <row r="44" spans="1:13" ht="18.600000000000001" hidden="1" x14ac:dyDescent="0.55000000000000004">
      <c r="A44" s="81"/>
      <c r="B44" s="81"/>
      <c r="C44" s="81"/>
      <c r="D44" s="75"/>
      <c r="E44" s="75"/>
      <c r="F44" s="20"/>
      <c r="G44" s="1106" t="s">
        <v>192</v>
      </c>
      <c r="H44" s="1106"/>
      <c r="I44" s="1106"/>
      <c r="J44" s="1106"/>
      <c r="K44" s="1106"/>
      <c r="L44" s="20"/>
      <c r="M44" s="20"/>
    </row>
  </sheetData>
  <mergeCells count="24">
    <mergeCell ref="A1:M1"/>
    <mergeCell ref="A2:M2"/>
    <mergeCell ref="A3:M3"/>
    <mergeCell ref="A4:M4"/>
    <mergeCell ref="C5:L5"/>
    <mergeCell ref="H6:I6"/>
    <mergeCell ref="J6:J7"/>
    <mergeCell ref="K6:L6"/>
    <mergeCell ref="M6:M7"/>
    <mergeCell ref="A6:E7"/>
    <mergeCell ref="F6:F7"/>
    <mergeCell ref="G6:G7"/>
    <mergeCell ref="G44:K44"/>
    <mergeCell ref="F28:G28"/>
    <mergeCell ref="F30:G30"/>
    <mergeCell ref="D32:F32"/>
    <mergeCell ref="G42:K42"/>
    <mergeCell ref="G43:K43"/>
    <mergeCell ref="F33:G33"/>
    <mergeCell ref="A35:M35"/>
    <mergeCell ref="A36:M36"/>
    <mergeCell ref="H37:L37"/>
    <mergeCell ref="A40:C40"/>
    <mergeCell ref="G41:K41"/>
  </mergeCells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เงินกันไว้เบิกเหลื่อมปี งบปี </vt:lpstr>
      <vt:lpstr>งบประจำและงบพัฒนาคุณภาพการศึกษา</vt:lpstr>
      <vt:lpstr>งบสพฐ</vt:lpstr>
      <vt:lpstr>งบลงทุน</vt:lpstr>
      <vt:lpstr>รายงานผลการเบิกจ่าย</vt:lpstr>
      <vt:lpstr>งบประจำและงบพัฒนาคุณภาพการศึกษา!Print_Titles</vt:lpstr>
      <vt:lpstr>งบลงทุน!Print_Titles</vt:lpstr>
      <vt:lpstr>'เงินกันไว้เบิกเหลื่อมปี งบปี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2022-01-02T08:37:32Z</dcterms:created>
  <dcterms:modified xsi:type="dcterms:W3CDTF">2026-09-05T11:36:07Z</dcterms:modified>
</cp:coreProperties>
</file>