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ย้ายมาจากอันเก่า\งวด 69\ขึ้นระบบ 69\"/>
    </mc:Choice>
  </mc:AlternateContent>
  <xr:revisionPtr revIDLastSave="0" documentId="8_{4F3AD31B-CDE1-4A43-8DBB-069B7522A65F}" xr6:coauthVersionLast="47" xr6:coauthVersionMax="47" xr10:uidLastSave="{00000000-0000-0000-0000-000000000000}"/>
  <bookViews>
    <workbookView xWindow="-108" yWindow="-108" windowWidth="16608" windowHeight="8832" xr2:uid="{CA6ECDEC-3DB6-42B9-B9A3-AB49A7FE8FA7}"/>
  </bookViews>
  <sheets>
    <sheet name="เงินกันไว้เบิกเหลื่อมปี งบปี " sheetId="3" r:id="rId1"/>
    <sheet name="งบลงทุน" sheetId="4" r:id="rId2"/>
    <sheet name="งบประจำและงบพัฒนาคุณภาพการศึกษา" sheetId="1" r:id="rId3"/>
    <sheet name="งบสพฐ" sheetId="6" r:id="rId4"/>
    <sheet name="รายงานผลการเบิกจ่าย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Print_Titles" localSheetId="2">งบประจำและงบพัฒนาคุณภาพการศึกษา!$1:$7</definedName>
    <definedName name="_xlnm.Print_Titles" localSheetId="1">งบลงทุน!$1:$5</definedName>
    <definedName name="_xlnm.Print_Titles" localSheetId="0">'เงินกันไว้เบิกเหลื่อมปี งบปี '!$1:$4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4" i="3" l="1"/>
  <c r="B114" i="3"/>
  <c r="C112" i="3"/>
  <c r="B112" i="3"/>
  <c r="B110" i="3"/>
  <c r="J108" i="3"/>
  <c r="G108" i="3"/>
  <c r="F108" i="3"/>
  <c r="B108" i="3"/>
  <c r="K107" i="3"/>
  <c r="J107" i="3"/>
  <c r="I107" i="3"/>
  <c r="H107" i="3"/>
  <c r="G107" i="3"/>
  <c r="F107" i="3"/>
  <c r="E107" i="3"/>
  <c r="I106" i="3"/>
  <c r="G106" i="3"/>
  <c r="E106" i="3"/>
  <c r="K106" i="3" s="1"/>
  <c r="J105" i="3"/>
  <c r="I105" i="3"/>
  <c r="H105" i="3"/>
  <c r="G105" i="3"/>
  <c r="F105" i="3"/>
  <c r="E105" i="3"/>
  <c r="D105" i="3"/>
  <c r="K105" i="3" s="1"/>
  <c r="C105" i="3"/>
  <c r="B105" i="3"/>
  <c r="A105" i="3"/>
  <c r="J104" i="3"/>
  <c r="I104" i="3"/>
  <c r="I102" i="3" s="1"/>
  <c r="H104" i="3"/>
  <c r="G104" i="3"/>
  <c r="F104" i="3"/>
  <c r="E104" i="3"/>
  <c r="E102" i="3" s="1"/>
  <c r="D104" i="3"/>
  <c r="K104" i="3" s="1"/>
  <c r="C104" i="3"/>
  <c r="B104" i="3"/>
  <c r="A104" i="3"/>
  <c r="J103" i="3"/>
  <c r="J102" i="3" s="1"/>
  <c r="I103" i="3"/>
  <c r="H103" i="3"/>
  <c r="H102" i="3" s="1"/>
  <c r="G103" i="3"/>
  <c r="F103" i="3"/>
  <c r="F102" i="3" s="1"/>
  <c r="E103" i="3"/>
  <c r="D103" i="3"/>
  <c r="K103" i="3" s="1"/>
  <c r="C103" i="3"/>
  <c r="B103" i="3"/>
  <c r="A103" i="3"/>
  <c r="G102" i="3"/>
  <c r="C102" i="3"/>
  <c r="B102" i="3"/>
  <c r="J101" i="3"/>
  <c r="I101" i="3"/>
  <c r="H101" i="3"/>
  <c r="G101" i="3"/>
  <c r="F101" i="3"/>
  <c r="E101" i="3"/>
  <c r="K101" i="3" s="1"/>
  <c r="D101" i="3"/>
  <c r="C101" i="3"/>
  <c r="B101" i="3"/>
  <c r="A101" i="3"/>
  <c r="J100" i="3"/>
  <c r="I100" i="3"/>
  <c r="H100" i="3"/>
  <c r="G100" i="3"/>
  <c r="F100" i="3"/>
  <c r="E100" i="3"/>
  <c r="D100" i="3"/>
  <c r="K100" i="3" s="1"/>
  <c r="C100" i="3"/>
  <c r="B100" i="3"/>
  <c r="A100" i="3"/>
  <c r="J99" i="3"/>
  <c r="I99" i="3"/>
  <c r="H99" i="3"/>
  <c r="G99" i="3"/>
  <c r="G96" i="3" s="1"/>
  <c r="G95" i="3" s="1"/>
  <c r="F99" i="3"/>
  <c r="E99" i="3"/>
  <c r="D99" i="3"/>
  <c r="C99" i="3"/>
  <c r="B99" i="3"/>
  <c r="A99" i="3"/>
  <c r="J98" i="3"/>
  <c r="J96" i="3" s="1"/>
  <c r="I98" i="3"/>
  <c r="H98" i="3"/>
  <c r="G98" i="3"/>
  <c r="F98" i="3"/>
  <c r="F96" i="3" s="1"/>
  <c r="E98" i="3"/>
  <c r="D98" i="3"/>
  <c r="K98" i="3" s="1"/>
  <c r="C98" i="3"/>
  <c r="B98" i="3"/>
  <c r="A98" i="3"/>
  <c r="J97" i="3"/>
  <c r="I97" i="3"/>
  <c r="I96" i="3" s="1"/>
  <c r="H97" i="3"/>
  <c r="G97" i="3"/>
  <c r="F97" i="3"/>
  <c r="E97" i="3"/>
  <c r="K97" i="3" s="1"/>
  <c r="D97" i="3"/>
  <c r="C97" i="3"/>
  <c r="B97" i="3"/>
  <c r="A97" i="3"/>
  <c r="H96" i="3"/>
  <c r="H95" i="3" s="1"/>
  <c r="D96" i="3"/>
  <c r="C96" i="3"/>
  <c r="B96" i="3"/>
  <c r="C95" i="3"/>
  <c r="B95" i="3"/>
  <c r="B111" i="3" s="1"/>
  <c r="A95" i="3"/>
  <c r="B94" i="3"/>
  <c r="C93" i="3"/>
  <c r="B93" i="3"/>
  <c r="C92" i="3"/>
  <c r="B92" i="3"/>
  <c r="B91" i="3"/>
  <c r="A91" i="3"/>
  <c r="C90" i="3"/>
  <c r="J89" i="3"/>
  <c r="I89" i="3"/>
  <c r="I88" i="3" s="1"/>
  <c r="I81" i="3" s="1"/>
  <c r="H89" i="3"/>
  <c r="G89" i="3"/>
  <c r="F89" i="3"/>
  <c r="E89" i="3"/>
  <c r="E88" i="3" s="1"/>
  <c r="E81" i="3" s="1"/>
  <c r="E109" i="3" s="1"/>
  <c r="E110" i="3" s="1"/>
  <c r="D89" i="3"/>
  <c r="K89" i="3" s="1"/>
  <c r="K88" i="3" s="1"/>
  <c r="C89" i="3"/>
  <c r="B89" i="3"/>
  <c r="A89" i="3"/>
  <c r="J88" i="3"/>
  <c r="H88" i="3"/>
  <c r="F88" i="3"/>
  <c r="D88" i="3"/>
  <c r="C88" i="3"/>
  <c r="B88" i="3"/>
  <c r="C87" i="3"/>
  <c r="J86" i="3"/>
  <c r="I86" i="3"/>
  <c r="H86" i="3"/>
  <c r="G86" i="3"/>
  <c r="F86" i="3"/>
  <c r="E86" i="3"/>
  <c r="D86" i="3"/>
  <c r="C86" i="3"/>
  <c r="B86" i="3"/>
  <c r="J85" i="3"/>
  <c r="I85" i="3"/>
  <c r="H85" i="3"/>
  <c r="H81" i="3" s="1"/>
  <c r="G85" i="3"/>
  <c r="F85" i="3"/>
  <c r="E85" i="3"/>
  <c r="D85" i="3"/>
  <c r="C85" i="3"/>
  <c r="B85" i="3"/>
  <c r="B84" i="3"/>
  <c r="J83" i="3"/>
  <c r="I83" i="3"/>
  <c r="H83" i="3"/>
  <c r="G83" i="3"/>
  <c r="G82" i="3" s="1"/>
  <c r="G81" i="3" s="1"/>
  <c r="G109" i="3" s="1"/>
  <c r="G110" i="3" s="1"/>
  <c r="F83" i="3"/>
  <c r="E83" i="3"/>
  <c r="D83" i="3"/>
  <c r="C83" i="3"/>
  <c r="B83" i="3"/>
  <c r="A83" i="3"/>
  <c r="J82" i="3"/>
  <c r="J81" i="3" s="1"/>
  <c r="J109" i="3" s="1"/>
  <c r="J110" i="3" s="1"/>
  <c r="I82" i="3"/>
  <c r="H82" i="3"/>
  <c r="F82" i="3"/>
  <c r="F81" i="3" s="1"/>
  <c r="E82" i="3"/>
  <c r="D82" i="3"/>
  <c r="B82" i="3"/>
  <c r="C81" i="3"/>
  <c r="B81" i="3"/>
  <c r="B109" i="3" s="1"/>
  <c r="A81" i="3"/>
  <c r="J80" i="3"/>
  <c r="C80" i="3"/>
  <c r="B80" i="3"/>
  <c r="K79" i="3"/>
  <c r="J79" i="3"/>
  <c r="I79" i="3"/>
  <c r="H79" i="3"/>
  <c r="F79" i="3"/>
  <c r="E79" i="3"/>
  <c r="D79" i="3"/>
  <c r="C79" i="3"/>
  <c r="B79" i="3"/>
  <c r="A79" i="3"/>
  <c r="K78" i="3"/>
  <c r="J78" i="3"/>
  <c r="I78" i="3"/>
  <c r="H78" i="3"/>
  <c r="F78" i="3"/>
  <c r="E78" i="3"/>
  <c r="D78" i="3"/>
  <c r="B78" i="3"/>
  <c r="A78" i="3"/>
  <c r="K77" i="3"/>
  <c r="J77" i="3"/>
  <c r="I77" i="3"/>
  <c r="H77" i="3"/>
  <c r="F77" i="3"/>
  <c r="E77" i="3"/>
  <c r="D77" i="3"/>
  <c r="B77" i="3"/>
  <c r="A77" i="3"/>
  <c r="K76" i="3"/>
  <c r="J76" i="3"/>
  <c r="I76" i="3"/>
  <c r="H76" i="3"/>
  <c r="F76" i="3"/>
  <c r="E76" i="3"/>
  <c r="D76" i="3"/>
  <c r="C76" i="3"/>
  <c r="B76" i="3"/>
  <c r="A76" i="3"/>
  <c r="K75" i="3"/>
  <c r="J75" i="3"/>
  <c r="I75" i="3"/>
  <c r="H75" i="3"/>
  <c r="F75" i="3"/>
  <c r="E75" i="3"/>
  <c r="D75" i="3"/>
  <c r="C75" i="3"/>
  <c r="B75" i="3"/>
  <c r="A75" i="3"/>
  <c r="K74" i="3"/>
  <c r="J74" i="3"/>
  <c r="I74" i="3"/>
  <c r="H74" i="3"/>
  <c r="F74" i="3"/>
  <c r="E74" i="3"/>
  <c r="D74" i="3"/>
  <c r="B74" i="3"/>
  <c r="A74" i="3"/>
  <c r="J72" i="3"/>
  <c r="I72" i="3"/>
  <c r="H72" i="3"/>
  <c r="H68" i="3" s="1"/>
  <c r="H67" i="3" s="1"/>
  <c r="H53" i="3" s="1"/>
  <c r="G72" i="3"/>
  <c r="F72" i="3"/>
  <c r="E72" i="3"/>
  <c r="D72" i="3"/>
  <c r="K72" i="3" s="1"/>
  <c r="C72" i="3"/>
  <c r="B72" i="3"/>
  <c r="J71" i="3"/>
  <c r="J68" i="3" s="1"/>
  <c r="J67" i="3" s="1"/>
  <c r="J53" i="3" s="1"/>
  <c r="I71" i="3"/>
  <c r="H71" i="3"/>
  <c r="G71" i="3"/>
  <c r="F71" i="3"/>
  <c r="F68" i="3" s="1"/>
  <c r="F67" i="3" s="1"/>
  <c r="F53" i="3" s="1"/>
  <c r="F51" i="3" s="1"/>
  <c r="E71" i="3"/>
  <c r="D71" i="3"/>
  <c r="C71" i="3"/>
  <c r="B71" i="3"/>
  <c r="C70" i="3"/>
  <c r="K69" i="3"/>
  <c r="J69" i="3"/>
  <c r="I69" i="3"/>
  <c r="H69" i="3"/>
  <c r="F69" i="3"/>
  <c r="E69" i="3"/>
  <c r="D69" i="3"/>
  <c r="C69" i="3"/>
  <c r="B69" i="3"/>
  <c r="I68" i="3"/>
  <c r="G68" i="3"/>
  <c r="E68" i="3"/>
  <c r="C68" i="3"/>
  <c r="B68" i="3"/>
  <c r="I67" i="3"/>
  <c r="G67" i="3"/>
  <c r="E67" i="3"/>
  <c r="B67" i="3"/>
  <c r="K66" i="3"/>
  <c r="J66" i="3"/>
  <c r="I66" i="3"/>
  <c r="I65" i="3" s="1"/>
  <c r="H66" i="3"/>
  <c r="H65" i="3" s="1"/>
  <c r="E66" i="3"/>
  <c r="K65" i="3"/>
  <c r="J65" i="3"/>
  <c r="F65" i="3"/>
  <c r="E65" i="3"/>
  <c r="D65" i="3"/>
  <c r="K64" i="3"/>
  <c r="J64" i="3"/>
  <c r="I64" i="3"/>
  <c r="H64" i="3"/>
  <c r="E64" i="3"/>
  <c r="K62" i="3"/>
  <c r="K61" i="3" s="1"/>
  <c r="I62" i="3"/>
  <c r="H62" i="3"/>
  <c r="J61" i="3"/>
  <c r="I61" i="3"/>
  <c r="H61" i="3"/>
  <c r="G61" i="3"/>
  <c r="F61" i="3"/>
  <c r="E61" i="3"/>
  <c r="D61" i="3"/>
  <c r="D63" i="3" s="1"/>
  <c r="C61" i="3"/>
  <c r="B61" i="3"/>
  <c r="A61" i="3"/>
  <c r="C60" i="3"/>
  <c r="J58" i="3"/>
  <c r="H58" i="3"/>
  <c r="J56" i="3"/>
  <c r="I56" i="3"/>
  <c r="H56" i="3"/>
  <c r="H44" i="3" s="1"/>
  <c r="F56" i="3"/>
  <c r="E56" i="3"/>
  <c r="D56" i="3"/>
  <c r="J55" i="3"/>
  <c r="J54" i="3" s="1"/>
  <c r="I55" i="3"/>
  <c r="F55" i="3"/>
  <c r="F54" i="3" s="1"/>
  <c r="E55" i="3"/>
  <c r="I54" i="3"/>
  <c r="E54" i="3"/>
  <c r="B54" i="3"/>
  <c r="I53" i="3"/>
  <c r="G53" i="3"/>
  <c r="E53" i="3"/>
  <c r="J52" i="3"/>
  <c r="I52" i="3"/>
  <c r="F52" i="3"/>
  <c r="E52" i="3"/>
  <c r="D52" i="3"/>
  <c r="B52" i="3"/>
  <c r="I51" i="3"/>
  <c r="E51" i="3"/>
  <c r="C50" i="3"/>
  <c r="B50" i="3"/>
  <c r="G49" i="3"/>
  <c r="B49" i="3"/>
  <c r="K46" i="3"/>
  <c r="K45" i="3" s="1"/>
  <c r="J46" i="3"/>
  <c r="I46" i="3"/>
  <c r="H46" i="3"/>
  <c r="F46" i="3"/>
  <c r="F45" i="3" s="1"/>
  <c r="E46" i="3"/>
  <c r="D46" i="3"/>
  <c r="C46" i="3"/>
  <c r="B46" i="3"/>
  <c r="A46" i="3"/>
  <c r="J45" i="3"/>
  <c r="I45" i="3"/>
  <c r="I44" i="3" s="1"/>
  <c r="H45" i="3"/>
  <c r="E45" i="3"/>
  <c r="D45" i="3"/>
  <c r="C45" i="3"/>
  <c r="B45" i="3"/>
  <c r="A45" i="3"/>
  <c r="J44" i="3"/>
  <c r="F44" i="3"/>
  <c r="E44" i="3"/>
  <c r="C44" i="3"/>
  <c r="B44" i="3"/>
  <c r="K43" i="3"/>
  <c r="J43" i="3"/>
  <c r="I43" i="3"/>
  <c r="H43" i="3"/>
  <c r="H42" i="3" s="1"/>
  <c r="F43" i="3"/>
  <c r="E43" i="3"/>
  <c r="D43" i="3"/>
  <c r="C43" i="3"/>
  <c r="B43" i="3"/>
  <c r="A43" i="3"/>
  <c r="K42" i="3"/>
  <c r="J42" i="3"/>
  <c r="I42" i="3"/>
  <c r="F42" i="3"/>
  <c r="E42" i="3"/>
  <c r="D42" i="3"/>
  <c r="C42" i="3"/>
  <c r="B42" i="3"/>
  <c r="A42" i="3"/>
  <c r="K41" i="3"/>
  <c r="J41" i="3"/>
  <c r="I41" i="3"/>
  <c r="H41" i="3"/>
  <c r="H40" i="3" s="1"/>
  <c r="F41" i="3"/>
  <c r="E41" i="3"/>
  <c r="D41" i="3"/>
  <c r="C41" i="3"/>
  <c r="B41" i="3"/>
  <c r="A41" i="3"/>
  <c r="K40" i="3"/>
  <c r="J40" i="3"/>
  <c r="I40" i="3"/>
  <c r="F40" i="3"/>
  <c r="E40" i="3"/>
  <c r="D40" i="3"/>
  <c r="C40" i="3"/>
  <c r="B40" i="3"/>
  <c r="A40" i="3"/>
  <c r="K39" i="3"/>
  <c r="J39" i="3"/>
  <c r="I39" i="3"/>
  <c r="H39" i="3"/>
  <c r="H38" i="3" s="1"/>
  <c r="F39" i="3"/>
  <c r="E39" i="3"/>
  <c r="D39" i="3"/>
  <c r="C39" i="3"/>
  <c r="B39" i="3"/>
  <c r="A39" i="3"/>
  <c r="K38" i="3"/>
  <c r="J38" i="3"/>
  <c r="I38" i="3"/>
  <c r="F38" i="3"/>
  <c r="E38" i="3"/>
  <c r="E37" i="3" s="1"/>
  <c r="D38" i="3"/>
  <c r="C38" i="3"/>
  <c r="B38" i="3"/>
  <c r="A38" i="3"/>
  <c r="K37" i="3"/>
  <c r="I37" i="3"/>
  <c r="H37" i="3"/>
  <c r="F37" i="3"/>
  <c r="D37" i="3"/>
  <c r="C37" i="3"/>
  <c r="B37" i="3"/>
  <c r="K36" i="3"/>
  <c r="J36" i="3"/>
  <c r="I36" i="3"/>
  <c r="I35" i="3" s="1"/>
  <c r="I28" i="3" s="1"/>
  <c r="H36" i="3"/>
  <c r="G36" i="3"/>
  <c r="F36" i="3"/>
  <c r="F35" i="3" s="1"/>
  <c r="F28" i="3" s="1"/>
  <c r="E36" i="3"/>
  <c r="E35" i="3" s="1"/>
  <c r="D36" i="3"/>
  <c r="C36" i="3"/>
  <c r="B36" i="3"/>
  <c r="A36" i="3"/>
  <c r="K35" i="3"/>
  <c r="J35" i="3"/>
  <c r="H35" i="3"/>
  <c r="D35" i="3"/>
  <c r="C35" i="3"/>
  <c r="B35" i="3"/>
  <c r="A35" i="3"/>
  <c r="K34" i="3"/>
  <c r="J34" i="3"/>
  <c r="J33" i="3" s="1"/>
  <c r="J28" i="3" s="1"/>
  <c r="I34" i="3"/>
  <c r="H34" i="3"/>
  <c r="F34" i="3"/>
  <c r="E34" i="3"/>
  <c r="E33" i="3" s="1"/>
  <c r="D34" i="3"/>
  <c r="C34" i="3"/>
  <c r="B34" i="3"/>
  <c r="A34" i="3"/>
  <c r="K33" i="3"/>
  <c r="I33" i="3"/>
  <c r="H33" i="3"/>
  <c r="F33" i="3"/>
  <c r="D33" i="3"/>
  <c r="C33" i="3"/>
  <c r="B33" i="3"/>
  <c r="A33" i="3"/>
  <c r="K32" i="3"/>
  <c r="J32" i="3"/>
  <c r="J31" i="3" s="1"/>
  <c r="I32" i="3"/>
  <c r="H32" i="3"/>
  <c r="F32" i="3"/>
  <c r="E32" i="3"/>
  <c r="E31" i="3" s="1"/>
  <c r="E28" i="3" s="1"/>
  <c r="D32" i="3"/>
  <c r="C32" i="3"/>
  <c r="B32" i="3"/>
  <c r="A32" i="3"/>
  <c r="K31" i="3"/>
  <c r="I31" i="3"/>
  <c r="H31" i="3"/>
  <c r="H28" i="3" s="1"/>
  <c r="F31" i="3"/>
  <c r="D31" i="3"/>
  <c r="C31" i="3"/>
  <c r="B31" i="3"/>
  <c r="A31" i="3"/>
  <c r="K30" i="3"/>
  <c r="J30" i="3"/>
  <c r="J29" i="3" s="1"/>
  <c r="I30" i="3"/>
  <c r="H30" i="3"/>
  <c r="F30" i="3"/>
  <c r="E30" i="3"/>
  <c r="E29" i="3" s="1"/>
  <c r="D30" i="3"/>
  <c r="C30" i="3"/>
  <c r="B30" i="3"/>
  <c r="A30" i="3"/>
  <c r="K29" i="3"/>
  <c r="I29" i="3"/>
  <c r="H29" i="3"/>
  <c r="F29" i="3"/>
  <c r="D29" i="3"/>
  <c r="C29" i="3"/>
  <c r="B29" i="3"/>
  <c r="A29" i="3"/>
  <c r="K28" i="3"/>
  <c r="D28" i="3"/>
  <c r="C28" i="3"/>
  <c r="C27" i="3"/>
  <c r="J26" i="3"/>
  <c r="I26" i="3"/>
  <c r="H26" i="3"/>
  <c r="G26" i="3"/>
  <c r="K26" i="3" s="1"/>
  <c r="K25" i="3" s="1"/>
  <c r="F26" i="3"/>
  <c r="E26" i="3"/>
  <c r="D26" i="3"/>
  <c r="C26" i="3"/>
  <c r="B26" i="3"/>
  <c r="J25" i="3"/>
  <c r="I25" i="3"/>
  <c r="H25" i="3"/>
  <c r="F25" i="3"/>
  <c r="E25" i="3"/>
  <c r="D25" i="3"/>
  <c r="C25" i="3"/>
  <c r="B25" i="3"/>
  <c r="C24" i="3"/>
  <c r="J23" i="3"/>
  <c r="I23" i="3"/>
  <c r="H23" i="3"/>
  <c r="H22" i="3" s="1"/>
  <c r="G23" i="3"/>
  <c r="K23" i="3" s="1"/>
  <c r="K22" i="3" s="1"/>
  <c r="F23" i="3"/>
  <c r="E23" i="3"/>
  <c r="D23" i="3"/>
  <c r="C23" i="3"/>
  <c r="B23" i="3"/>
  <c r="J22" i="3"/>
  <c r="I22" i="3"/>
  <c r="F22" i="3"/>
  <c r="E22" i="3"/>
  <c r="D22" i="3"/>
  <c r="C22" i="3"/>
  <c r="B22" i="3"/>
  <c r="C21" i="3"/>
  <c r="J20" i="3"/>
  <c r="I20" i="3"/>
  <c r="H20" i="3"/>
  <c r="G20" i="3"/>
  <c r="K20" i="3" s="1"/>
  <c r="F20" i="3"/>
  <c r="E20" i="3"/>
  <c r="D20" i="3"/>
  <c r="C20" i="3"/>
  <c r="B20" i="3"/>
  <c r="C19" i="3"/>
  <c r="J18" i="3"/>
  <c r="J17" i="3" s="1"/>
  <c r="I18" i="3"/>
  <c r="H18" i="3"/>
  <c r="G18" i="3"/>
  <c r="F18" i="3"/>
  <c r="E18" i="3"/>
  <c r="D18" i="3"/>
  <c r="C18" i="3"/>
  <c r="B18" i="3"/>
  <c r="I17" i="3"/>
  <c r="H17" i="3"/>
  <c r="H16" i="3" s="1"/>
  <c r="H15" i="3" s="1"/>
  <c r="H14" i="3" s="1"/>
  <c r="E17" i="3"/>
  <c r="E16" i="3" s="1"/>
  <c r="E15" i="3" s="1"/>
  <c r="E14" i="3" s="1"/>
  <c r="D17" i="3"/>
  <c r="C17" i="3"/>
  <c r="B17" i="3"/>
  <c r="J16" i="3"/>
  <c r="J15" i="3" s="1"/>
  <c r="J14" i="3" s="1"/>
  <c r="B16" i="3"/>
  <c r="C15" i="3"/>
  <c r="B15" i="3"/>
  <c r="C14" i="3"/>
  <c r="B14" i="3"/>
  <c r="J13" i="3"/>
  <c r="I13" i="3"/>
  <c r="H13" i="3"/>
  <c r="F13" i="3"/>
  <c r="E13" i="3"/>
  <c r="D13" i="3"/>
  <c r="J12" i="3"/>
  <c r="I12" i="3"/>
  <c r="H12" i="3"/>
  <c r="G12" i="3"/>
  <c r="K12" i="3" s="1"/>
  <c r="F12" i="3"/>
  <c r="E12" i="3"/>
  <c r="D12" i="3"/>
  <c r="J11" i="3"/>
  <c r="I11" i="3"/>
  <c r="H11" i="3"/>
  <c r="G11" i="3"/>
  <c r="K11" i="3" s="1"/>
  <c r="F11" i="3"/>
  <c r="E11" i="3"/>
  <c r="D11" i="3"/>
  <c r="B11" i="3"/>
  <c r="J10" i="3"/>
  <c r="I10" i="3"/>
  <c r="H10" i="3"/>
  <c r="H9" i="3" s="1"/>
  <c r="F10" i="3"/>
  <c r="E10" i="3"/>
  <c r="D10" i="3"/>
  <c r="C10" i="3"/>
  <c r="B10" i="3"/>
  <c r="J9" i="3"/>
  <c r="I9" i="3"/>
  <c r="F9" i="3"/>
  <c r="E9" i="3"/>
  <c r="E108" i="3" s="1"/>
  <c r="D9" i="3"/>
  <c r="C9" i="3"/>
  <c r="B9" i="3"/>
  <c r="J8" i="3"/>
  <c r="J7" i="3" s="1"/>
  <c r="J6" i="3" s="1"/>
  <c r="G8" i="3"/>
  <c r="F8" i="3"/>
  <c r="F7" i="3" s="1"/>
  <c r="E8" i="3"/>
  <c r="E7" i="3" s="1"/>
  <c r="C8" i="3"/>
  <c r="B8" i="3"/>
  <c r="C7" i="3"/>
  <c r="B7" i="3"/>
  <c r="G6" i="3"/>
  <c r="E6" i="3"/>
  <c r="B6" i="3"/>
  <c r="A2" i="3"/>
  <c r="K10" i="3" l="1"/>
  <c r="K9" i="3" s="1"/>
  <c r="F109" i="3"/>
  <c r="F110" i="3" s="1"/>
  <c r="F80" i="3"/>
  <c r="F50" i="3" s="1"/>
  <c r="F49" i="3" s="1"/>
  <c r="G94" i="3"/>
  <c r="G93" i="3"/>
  <c r="G92" i="3" s="1"/>
  <c r="G91" i="3" s="1"/>
  <c r="G111" i="3"/>
  <c r="G112" i="3" s="1"/>
  <c r="I108" i="3"/>
  <c r="I8" i="3"/>
  <c r="I7" i="3" s="1"/>
  <c r="I16" i="3"/>
  <c r="I15" i="3" s="1"/>
  <c r="I14" i="3" s="1"/>
  <c r="D68" i="3"/>
  <c r="D67" i="3" s="1"/>
  <c r="D53" i="3" s="1"/>
  <c r="I80" i="3"/>
  <c r="I50" i="3" s="1"/>
  <c r="I49" i="3" s="1"/>
  <c r="I109" i="3"/>
  <c r="I110" i="3" s="1"/>
  <c r="H94" i="3"/>
  <c r="H93" i="3"/>
  <c r="H92" i="3" s="1"/>
  <c r="H91" i="3" s="1"/>
  <c r="H111" i="3"/>
  <c r="F95" i="3"/>
  <c r="J95" i="3"/>
  <c r="D108" i="3"/>
  <c r="D8" i="3"/>
  <c r="D7" i="3" s="1"/>
  <c r="D6" i="3" s="1"/>
  <c r="D16" i="3"/>
  <c r="D15" i="3" s="1"/>
  <c r="D14" i="3" s="1"/>
  <c r="F17" i="3"/>
  <c r="F16" i="3" s="1"/>
  <c r="F15" i="3" s="1"/>
  <c r="F14" i="3" s="1"/>
  <c r="F6" i="3" s="1"/>
  <c r="K18" i="3"/>
  <c r="K17" i="3" s="1"/>
  <c r="K16" i="3" s="1"/>
  <c r="K15" i="3" s="1"/>
  <c r="K14" i="3" s="1"/>
  <c r="D44" i="3"/>
  <c r="H55" i="3"/>
  <c r="H54" i="3" s="1"/>
  <c r="E80" i="3"/>
  <c r="K83" i="3"/>
  <c r="K82" i="3" s="1"/>
  <c r="K85" i="3"/>
  <c r="D81" i="3"/>
  <c r="H109" i="3"/>
  <c r="H110" i="3" s="1"/>
  <c r="H80" i="3"/>
  <c r="I95" i="3"/>
  <c r="K102" i="3"/>
  <c r="H108" i="3"/>
  <c r="H112" i="3" s="1"/>
  <c r="H113" i="3" s="1"/>
  <c r="H8" i="3"/>
  <c r="H7" i="3" s="1"/>
  <c r="H6" i="3" s="1"/>
  <c r="D51" i="3"/>
  <c r="E50" i="3"/>
  <c r="E49" i="3" s="1"/>
  <c r="J51" i="3"/>
  <c r="J50" i="3" s="1"/>
  <c r="J49" i="3" s="1"/>
  <c r="G17" i="3"/>
  <c r="G16" i="3" s="1"/>
  <c r="J37" i="3"/>
  <c r="H52" i="3"/>
  <c r="H51" i="3" s="1"/>
  <c r="D55" i="3"/>
  <c r="D54" i="3" s="1"/>
  <c r="K71" i="3"/>
  <c r="K68" i="3" s="1"/>
  <c r="K67" i="3" s="1"/>
  <c r="K53" i="3" s="1"/>
  <c r="K86" i="3"/>
  <c r="E96" i="3"/>
  <c r="E95" i="3" s="1"/>
  <c r="D102" i="3"/>
  <c r="D95" i="3" s="1"/>
  <c r="K99" i="3"/>
  <c r="K96" i="3" s="1"/>
  <c r="K95" i="3" s="1"/>
  <c r="K111" i="3" l="1"/>
  <c r="K94" i="3"/>
  <c r="K93" i="3"/>
  <c r="K92" i="3" s="1"/>
  <c r="K91" i="3" s="1"/>
  <c r="G113" i="3"/>
  <c r="D94" i="3"/>
  <c r="D93" i="3"/>
  <c r="D92" i="3" s="1"/>
  <c r="D91" i="3" s="1"/>
  <c r="D111" i="3"/>
  <c r="F111" i="3"/>
  <c r="F112" i="3" s="1"/>
  <c r="F93" i="3"/>
  <c r="F92" i="3" s="1"/>
  <c r="F91" i="3" s="1"/>
  <c r="F94" i="3"/>
  <c r="I6" i="3"/>
  <c r="K108" i="3"/>
  <c r="K8" i="3"/>
  <c r="K7" i="3" s="1"/>
  <c r="K6" i="3" s="1"/>
  <c r="E93" i="3"/>
  <c r="E92" i="3" s="1"/>
  <c r="E91" i="3" s="1"/>
  <c r="E111" i="3"/>
  <c r="E112" i="3" s="1"/>
  <c r="E113" i="3" s="1"/>
  <c r="E94" i="3"/>
  <c r="H50" i="3"/>
  <c r="H49" i="3" s="1"/>
  <c r="I112" i="3"/>
  <c r="K81" i="3"/>
  <c r="I93" i="3"/>
  <c r="I92" i="3" s="1"/>
  <c r="I91" i="3" s="1"/>
  <c r="I94" i="3"/>
  <c r="I111" i="3"/>
  <c r="D109" i="3"/>
  <c r="D110" i="3" s="1"/>
  <c r="D112" i="3" s="1"/>
  <c r="D80" i="3"/>
  <c r="D50" i="3" s="1"/>
  <c r="D49" i="3" s="1"/>
  <c r="J111" i="3"/>
  <c r="J112" i="3" s="1"/>
  <c r="J93" i="3"/>
  <c r="J92" i="3" s="1"/>
  <c r="J91" i="3" s="1"/>
  <c r="J94" i="3"/>
  <c r="D113" i="3" l="1"/>
  <c r="H114" i="3" s="1"/>
  <c r="G114" i="3"/>
  <c r="K109" i="3"/>
  <c r="K110" i="3" s="1"/>
  <c r="K112" i="3" s="1"/>
  <c r="K113" i="3" s="1"/>
  <c r="K80" i="3"/>
  <c r="E114" i="3"/>
  <c r="I113" i="3"/>
  <c r="I114" i="3" s="1"/>
  <c r="D114" i="3" l="1"/>
  <c r="C364" i="4" l="1"/>
  <c r="C363" i="4"/>
  <c r="C365" i="4" s="1"/>
  <c r="G362" i="4"/>
  <c r="F362" i="4"/>
  <c r="E362" i="4"/>
  <c r="D362" i="4"/>
  <c r="J362" i="4" s="1"/>
  <c r="C362" i="4"/>
  <c r="B362" i="4"/>
  <c r="A362" i="4"/>
  <c r="G361" i="4"/>
  <c r="F361" i="4"/>
  <c r="E361" i="4"/>
  <c r="D361" i="4"/>
  <c r="J361" i="4" s="1"/>
  <c r="C361" i="4"/>
  <c r="B361" i="4"/>
  <c r="A361" i="4"/>
  <c r="G360" i="4"/>
  <c r="F360" i="4"/>
  <c r="E360" i="4"/>
  <c r="D360" i="4"/>
  <c r="J360" i="4" s="1"/>
  <c r="C360" i="4"/>
  <c r="B360" i="4"/>
  <c r="A360" i="4"/>
  <c r="G359" i="4"/>
  <c r="F359" i="4"/>
  <c r="E359" i="4"/>
  <c r="D359" i="4"/>
  <c r="J359" i="4" s="1"/>
  <c r="C359" i="4"/>
  <c r="B359" i="4"/>
  <c r="A359" i="4"/>
  <c r="G358" i="4"/>
  <c r="F358" i="4"/>
  <c r="E358" i="4"/>
  <c r="D358" i="4"/>
  <c r="J358" i="4" s="1"/>
  <c r="C358" i="4"/>
  <c r="B358" i="4"/>
  <c r="A358" i="4"/>
  <c r="G357" i="4"/>
  <c r="F357" i="4"/>
  <c r="E357" i="4"/>
  <c r="D357" i="4"/>
  <c r="J357" i="4" s="1"/>
  <c r="C357" i="4"/>
  <c r="B357" i="4"/>
  <c r="A357" i="4"/>
  <c r="G356" i="4"/>
  <c r="F356" i="4"/>
  <c r="E356" i="4"/>
  <c r="D356" i="4"/>
  <c r="J356" i="4" s="1"/>
  <c r="C356" i="4"/>
  <c r="B356" i="4"/>
  <c r="A356" i="4"/>
  <c r="G355" i="4"/>
  <c r="F355" i="4"/>
  <c r="E355" i="4"/>
  <c r="D355" i="4"/>
  <c r="J355" i="4" s="1"/>
  <c r="C355" i="4"/>
  <c r="B355" i="4"/>
  <c r="A355" i="4"/>
  <c r="G354" i="4"/>
  <c r="F354" i="4"/>
  <c r="E354" i="4"/>
  <c r="D354" i="4"/>
  <c r="J354" i="4" s="1"/>
  <c r="C354" i="4"/>
  <c r="B354" i="4"/>
  <c r="A354" i="4"/>
  <c r="G353" i="4"/>
  <c r="F353" i="4"/>
  <c r="E353" i="4"/>
  <c r="D353" i="4"/>
  <c r="J353" i="4" s="1"/>
  <c r="C353" i="4"/>
  <c r="B353" i="4"/>
  <c r="A353" i="4"/>
  <c r="G352" i="4"/>
  <c r="F352" i="4"/>
  <c r="F351" i="4" s="1"/>
  <c r="F348" i="4" s="1"/>
  <c r="E352" i="4"/>
  <c r="D352" i="4"/>
  <c r="D351" i="4" s="1"/>
  <c r="D348" i="4" s="1"/>
  <c r="D347" i="4" s="1"/>
  <c r="C352" i="4"/>
  <c r="B352" i="4"/>
  <c r="A352" i="4"/>
  <c r="K351" i="4"/>
  <c r="K349" i="4" s="1"/>
  <c r="I351" i="4"/>
  <c r="H351" i="4"/>
  <c r="G351" i="4"/>
  <c r="E351" i="4"/>
  <c r="C351" i="4"/>
  <c r="B351" i="4"/>
  <c r="A351" i="4"/>
  <c r="B349" i="4"/>
  <c r="I348" i="4"/>
  <c r="I347" i="4" s="1"/>
  <c r="I346" i="4" s="1"/>
  <c r="I345" i="4" s="1"/>
  <c r="H348" i="4"/>
  <c r="G348" i="4"/>
  <c r="G347" i="4" s="1"/>
  <c r="G346" i="4" s="1"/>
  <c r="E348" i="4"/>
  <c r="E347" i="4" s="1"/>
  <c r="E346" i="4" s="1"/>
  <c r="E345" i="4" s="1"/>
  <c r="C348" i="4"/>
  <c r="B348" i="4"/>
  <c r="H347" i="4"/>
  <c r="H346" i="4" s="1"/>
  <c r="H345" i="4" s="1"/>
  <c r="F347" i="4"/>
  <c r="C347" i="4"/>
  <c r="B347" i="4"/>
  <c r="A347" i="4"/>
  <c r="F346" i="4"/>
  <c r="F345" i="4" s="1"/>
  <c r="D346" i="4"/>
  <c r="D345" i="4" s="1"/>
  <c r="C346" i="4"/>
  <c r="B346" i="4"/>
  <c r="A346" i="4"/>
  <c r="K345" i="4"/>
  <c r="G345" i="4"/>
  <c r="J344" i="4"/>
  <c r="B344" i="4"/>
  <c r="A344" i="4"/>
  <c r="J343" i="4"/>
  <c r="C343" i="4"/>
  <c r="B343" i="4"/>
  <c r="J342" i="4"/>
  <c r="J341" i="4" s="1"/>
  <c r="I342" i="4"/>
  <c r="H342" i="4"/>
  <c r="H341" i="4" s="1"/>
  <c r="H316" i="4" s="1"/>
  <c r="H285" i="4" s="1"/>
  <c r="G342" i="4"/>
  <c r="F342" i="4"/>
  <c r="F341" i="4" s="1"/>
  <c r="E342" i="4"/>
  <c r="D342" i="4"/>
  <c r="D341" i="4" s="1"/>
  <c r="D316" i="4" s="1"/>
  <c r="C342" i="4"/>
  <c r="B342" i="4"/>
  <c r="I341" i="4"/>
  <c r="I316" i="4" s="1"/>
  <c r="I285" i="4" s="1"/>
  <c r="I284" i="4" s="1"/>
  <c r="G341" i="4"/>
  <c r="G316" i="4" s="1"/>
  <c r="E341" i="4"/>
  <c r="E316" i="4" s="1"/>
  <c r="B341" i="4"/>
  <c r="J339" i="4"/>
  <c r="J338" i="4"/>
  <c r="J337" i="4"/>
  <c r="I337" i="4"/>
  <c r="I321" i="4" s="1"/>
  <c r="H337" i="4"/>
  <c r="J335" i="4"/>
  <c r="C335" i="4"/>
  <c r="B335" i="4"/>
  <c r="A335" i="4"/>
  <c r="J334" i="4"/>
  <c r="C334" i="4"/>
  <c r="B334" i="4"/>
  <c r="A334" i="4"/>
  <c r="J333" i="4"/>
  <c r="I333" i="4"/>
  <c r="H333" i="4"/>
  <c r="H301" i="4" s="1"/>
  <c r="G333" i="4"/>
  <c r="F333" i="4"/>
  <c r="E333" i="4"/>
  <c r="D333" i="4"/>
  <c r="C333" i="4"/>
  <c r="B333" i="4"/>
  <c r="A333" i="4"/>
  <c r="J332" i="4"/>
  <c r="C332" i="4"/>
  <c r="B332" i="4"/>
  <c r="A332" i="4"/>
  <c r="J331" i="4"/>
  <c r="C331" i="4"/>
  <c r="B331" i="4"/>
  <c r="A331" i="4"/>
  <c r="J330" i="4"/>
  <c r="I330" i="4"/>
  <c r="H330" i="4"/>
  <c r="G330" i="4"/>
  <c r="F330" i="4"/>
  <c r="E330" i="4"/>
  <c r="D330" i="4"/>
  <c r="C330" i="4"/>
  <c r="B330" i="4"/>
  <c r="A330" i="4"/>
  <c r="J329" i="4"/>
  <c r="C329" i="4"/>
  <c r="B329" i="4"/>
  <c r="A329" i="4"/>
  <c r="J328" i="4"/>
  <c r="C328" i="4"/>
  <c r="B328" i="4"/>
  <c r="A328" i="4"/>
  <c r="J327" i="4"/>
  <c r="I327" i="4"/>
  <c r="H327" i="4"/>
  <c r="G327" i="4"/>
  <c r="F327" i="4"/>
  <c r="E327" i="4"/>
  <c r="D327" i="4"/>
  <c r="C327" i="4"/>
  <c r="B327" i="4"/>
  <c r="A327" i="4"/>
  <c r="J326" i="4"/>
  <c r="C326" i="4"/>
  <c r="B326" i="4"/>
  <c r="A326" i="4"/>
  <c r="J325" i="4"/>
  <c r="C325" i="4"/>
  <c r="B325" i="4"/>
  <c r="A325" i="4"/>
  <c r="J324" i="4"/>
  <c r="C324" i="4"/>
  <c r="B324" i="4"/>
  <c r="A324" i="4"/>
  <c r="J323" i="4"/>
  <c r="C323" i="4"/>
  <c r="B323" i="4"/>
  <c r="A323" i="4"/>
  <c r="J322" i="4"/>
  <c r="I322" i="4"/>
  <c r="H322" i="4"/>
  <c r="H321" i="4" s="1"/>
  <c r="H298" i="4" s="1"/>
  <c r="G322" i="4"/>
  <c r="F322" i="4"/>
  <c r="E322" i="4"/>
  <c r="D322" i="4"/>
  <c r="D321" i="4" s="1"/>
  <c r="D315" i="4" s="1"/>
  <c r="D314" i="4" s="1"/>
  <c r="D306" i="4" s="1"/>
  <c r="C322" i="4"/>
  <c r="B322" i="4"/>
  <c r="A322" i="4"/>
  <c r="K321" i="4"/>
  <c r="G321" i="4"/>
  <c r="G315" i="4" s="1"/>
  <c r="E321" i="4"/>
  <c r="E315" i="4" s="1"/>
  <c r="E314" i="4" s="1"/>
  <c r="B321" i="4"/>
  <c r="A321" i="4"/>
  <c r="J320" i="4"/>
  <c r="C320" i="4"/>
  <c r="B320" i="4"/>
  <c r="A320" i="4"/>
  <c r="J319" i="4"/>
  <c r="C319" i="4"/>
  <c r="B319" i="4"/>
  <c r="A319" i="4"/>
  <c r="J318" i="4"/>
  <c r="I318" i="4"/>
  <c r="H318" i="4"/>
  <c r="H317" i="4" s="1"/>
  <c r="G318" i="4"/>
  <c r="F318" i="4"/>
  <c r="E318" i="4"/>
  <c r="D318" i="4"/>
  <c r="D317" i="4" s="1"/>
  <c r="C318" i="4"/>
  <c r="B318" i="4"/>
  <c r="A318" i="4"/>
  <c r="J317" i="4"/>
  <c r="I317" i="4"/>
  <c r="G317" i="4"/>
  <c r="F317" i="4"/>
  <c r="E317" i="4"/>
  <c r="B317" i="4"/>
  <c r="J316" i="4"/>
  <c r="F316" i="4"/>
  <c r="B316" i="4"/>
  <c r="C314" i="4"/>
  <c r="B314" i="4"/>
  <c r="A314" i="4"/>
  <c r="C311" i="4"/>
  <c r="B311" i="4"/>
  <c r="C310" i="4"/>
  <c r="B310" i="4"/>
  <c r="J309" i="4"/>
  <c r="C309" i="4"/>
  <c r="B309" i="4"/>
  <c r="C308" i="4"/>
  <c r="B308" i="4"/>
  <c r="G307" i="4"/>
  <c r="F307" i="4"/>
  <c r="E307" i="4"/>
  <c r="D307" i="4"/>
  <c r="J307" i="4" s="1"/>
  <c r="C307" i="4"/>
  <c r="B307" i="4"/>
  <c r="A307" i="4"/>
  <c r="C306" i="4"/>
  <c r="B306" i="4"/>
  <c r="A306" i="4"/>
  <c r="J305" i="4"/>
  <c r="C305" i="4"/>
  <c r="B305" i="4"/>
  <c r="G304" i="4"/>
  <c r="F304" i="4"/>
  <c r="F303" i="4" s="1"/>
  <c r="E304" i="4"/>
  <c r="D304" i="4"/>
  <c r="C304" i="4"/>
  <c r="B304" i="4"/>
  <c r="A304" i="4"/>
  <c r="I303" i="4"/>
  <c r="H303" i="4"/>
  <c r="G303" i="4"/>
  <c r="E303" i="4"/>
  <c r="D303" i="4"/>
  <c r="C303" i="4"/>
  <c r="B303" i="4"/>
  <c r="A303" i="4"/>
  <c r="K302" i="4"/>
  <c r="J301" i="4"/>
  <c r="I301" i="4"/>
  <c r="G301" i="4"/>
  <c r="F301" i="4"/>
  <c r="E301" i="4"/>
  <c r="D301" i="4"/>
  <c r="C301" i="4"/>
  <c r="B301" i="4"/>
  <c r="A301" i="4"/>
  <c r="I300" i="4"/>
  <c r="H300" i="4"/>
  <c r="G300" i="4"/>
  <c r="F300" i="4"/>
  <c r="E300" i="4"/>
  <c r="D300" i="4"/>
  <c r="J300" i="4" s="1"/>
  <c r="C300" i="4"/>
  <c r="B300" i="4"/>
  <c r="A300" i="4"/>
  <c r="I299" i="4"/>
  <c r="H299" i="4"/>
  <c r="G299" i="4"/>
  <c r="F299" i="4"/>
  <c r="J299" i="4" s="1"/>
  <c r="E299" i="4"/>
  <c r="D299" i="4"/>
  <c r="C299" i="4"/>
  <c r="B299" i="4"/>
  <c r="A299" i="4"/>
  <c r="G298" i="4"/>
  <c r="F298" i="4"/>
  <c r="E298" i="4"/>
  <c r="D298" i="4"/>
  <c r="C298" i="4"/>
  <c r="B298" i="4"/>
  <c r="A298" i="4"/>
  <c r="I297" i="4"/>
  <c r="I296" i="4" s="1"/>
  <c r="H297" i="4"/>
  <c r="H296" i="4" s="1"/>
  <c r="G297" i="4"/>
  <c r="F297" i="4"/>
  <c r="E297" i="4"/>
  <c r="E296" i="4" s="1"/>
  <c r="D297" i="4"/>
  <c r="J297" i="4" s="1"/>
  <c r="J296" i="4" s="1"/>
  <c r="C297" i="4"/>
  <c r="B297" i="4"/>
  <c r="A297" i="4"/>
  <c r="G296" i="4"/>
  <c r="F296" i="4"/>
  <c r="C296" i="4"/>
  <c r="B296" i="4"/>
  <c r="A296" i="4"/>
  <c r="G294" i="4"/>
  <c r="F294" i="4"/>
  <c r="J294" i="4" s="1"/>
  <c r="J293" i="4" s="1"/>
  <c r="E294" i="4"/>
  <c r="E293" i="4" s="1"/>
  <c r="E283" i="4" s="1"/>
  <c r="E281" i="4" s="1"/>
  <c r="D294" i="4"/>
  <c r="C294" i="4"/>
  <c r="B294" i="4"/>
  <c r="A294" i="4"/>
  <c r="G293" i="4"/>
  <c r="D293" i="4"/>
  <c r="C293" i="4"/>
  <c r="B293" i="4"/>
  <c r="A293" i="4"/>
  <c r="G292" i="4"/>
  <c r="F292" i="4"/>
  <c r="F291" i="4" s="1"/>
  <c r="E292" i="4"/>
  <c r="D292" i="4"/>
  <c r="J292" i="4" s="1"/>
  <c r="J291" i="4" s="1"/>
  <c r="C292" i="4"/>
  <c r="B292" i="4"/>
  <c r="A292" i="4"/>
  <c r="G291" i="4"/>
  <c r="E291" i="4"/>
  <c r="D291" i="4"/>
  <c r="C291" i="4"/>
  <c r="B291" i="4"/>
  <c r="A291" i="4"/>
  <c r="G290" i="4"/>
  <c r="F290" i="4"/>
  <c r="E290" i="4"/>
  <c r="D290" i="4"/>
  <c r="D289" i="4" s="1"/>
  <c r="C290" i="4"/>
  <c r="B290" i="4"/>
  <c r="A290" i="4"/>
  <c r="G289" i="4"/>
  <c r="F289" i="4"/>
  <c r="E289" i="4"/>
  <c r="C289" i="4"/>
  <c r="B289" i="4"/>
  <c r="A289" i="4"/>
  <c r="G288" i="4"/>
  <c r="F288" i="4"/>
  <c r="F287" i="4" s="1"/>
  <c r="E288" i="4"/>
  <c r="D288" i="4"/>
  <c r="C288" i="4"/>
  <c r="B288" i="4"/>
  <c r="A288" i="4"/>
  <c r="G287" i="4"/>
  <c r="E287" i="4"/>
  <c r="D287" i="4"/>
  <c r="C287" i="4"/>
  <c r="B287" i="4"/>
  <c r="A287" i="4"/>
  <c r="J286" i="4"/>
  <c r="I286" i="4"/>
  <c r="G286" i="4"/>
  <c r="F286" i="4"/>
  <c r="E286" i="4"/>
  <c r="D286" i="4"/>
  <c r="C286" i="4"/>
  <c r="B286" i="4"/>
  <c r="A286" i="4"/>
  <c r="G285" i="4"/>
  <c r="F285" i="4"/>
  <c r="E285" i="4"/>
  <c r="D285" i="4"/>
  <c r="J285" i="4" s="1"/>
  <c r="J284" i="4" s="1"/>
  <c r="C285" i="4"/>
  <c r="B285" i="4"/>
  <c r="A285" i="4"/>
  <c r="H284" i="4"/>
  <c r="G284" i="4"/>
  <c r="E284" i="4"/>
  <c r="D284" i="4"/>
  <c r="D283" i="4" s="1"/>
  <c r="C284" i="4"/>
  <c r="B284" i="4"/>
  <c r="A284" i="4"/>
  <c r="G283" i="4"/>
  <c r="B283" i="4"/>
  <c r="B282" i="4"/>
  <c r="G281" i="4"/>
  <c r="B281" i="4"/>
  <c r="C280" i="4"/>
  <c r="B280" i="4"/>
  <c r="A280" i="4"/>
  <c r="C279" i="4"/>
  <c r="B279" i="4"/>
  <c r="G278" i="4"/>
  <c r="F278" i="4"/>
  <c r="F277" i="4" s="1"/>
  <c r="E278" i="4"/>
  <c r="E277" i="4" s="1"/>
  <c r="D278" i="4"/>
  <c r="J278" i="4" s="1"/>
  <c r="J277" i="4" s="1"/>
  <c r="C278" i="4"/>
  <c r="B278" i="4"/>
  <c r="A278" i="4"/>
  <c r="I277" i="4"/>
  <c r="H277" i="4"/>
  <c r="G277" i="4"/>
  <c r="D277" i="4"/>
  <c r="C277" i="4"/>
  <c r="B277" i="4"/>
  <c r="G256" i="4"/>
  <c r="F256" i="4"/>
  <c r="F255" i="4" s="1"/>
  <c r="E256" i="4"/>
  <c r="D256" i="4"/>
  <c r="C256" i="4"/>
  <c r="B256" i="4"/>
  <c r="A256" i="4"/>
  <c r="I255" i="4"/>
  <c r="H255" i="4"/>
  <c r="G255" i="4"/>
  <c r="E255" i="4"/>
  <c r="D255" i="4"/>
  <c r="C255" i="4"/>
  <c r="B255" i="4"/>
  <c r="G254" i="4"/>
  <c r="G253" i="4" s="1"/>
  <c r="F254" i="4"/>
  <c r="E254" i="4"/>
  <c r="D254" i="4"/>
  <c r="D253" i="4" s="1"/>
  <c r="J253" i="4" s="1"/>
  <c r="C254" i="4"/>
  <c r="B254" i="4"/>
  <c r="A254" i="4"/>
  <c r="I253" i="4"/>
  <c r="H253" i="4"/>
  <c r="F253" i="4"/>
  <c r="E253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C240" i="4"/>
  <c r="B240" i="4"/>
  <c r="B239" i="4"/>
  <c r="B238" i="4"/>
  <c r="G237" i="4"/>
  <c r="G236" i="4" s="1"/>
  <c r="F237" i="4"/>
  <c r="F236" i="4" s="1"/>
  <c r="E237" i="4"/>
  <c r="D237" i="4"/>
  <c r="C237" i="4"/>
  <c r="B237" i="4"/>
  <c r="A237" i="4"/>
  <c r="I236" i="4"/>
  <c r="H236" i="4"/>
  <c r="E236" i="4"/>
  <c r="D236" i="4"/>
  <c r="C236" i="4"/>
  <c r="B236" i="4"/>
  <c r="A236" i="4"/>
  <c r="J235" i="4"/>
  <c r="J234" i="4"/>
  <c r="J232" i="4"/>
  <c r="J230" i="4"/>
  <c r="J229" i="4"/>
  <c r="I229" i="4"/>
  <c r="H229" i="4"/>
  <c r="J228" i="4"/>
  <c r="C228" i="4"/>
  <c r="B228" i="4"/>
  <c r="J227" i="4"/>
  <c r="C227" i="4"/>
  <c r="B227" i="4"/>
  <c r="G226" i="4"/>
  <c r="G225" i="4" s="1"/>
  <c r="F226" i="4"/>
  <c r="F225" i="4" s="1"/>
  <c r="E226" i="4"/>
  <c r="D226" i="4"/>
  <c r="J226" i="4" s="1"/>
  <c r="J225" i="4" s="1"/>
  <c r="C226" i="4"/>
  <c r="B226" i="4"/>
  <c r="A226" i="4"/>
  <c r="I225" i="4"/>
  <c r="H225" i="4"/>
  <c r="E225" i="4"/>
  <c r="D225" i="4"/>
  <c r="C225" i="4"/>
  <c r="B225" i="4"/>
  <c r="A225" i="4"/>
  <c r="J224" i="4"/>
  <c r="C224" i="4"/>
  <c r="B224" i="4"/>
  <c r="A224" i="4"/>
  <c r="J223" i="4"/>
  <c r="C223" i="4"/>
  <c r="B223" i="4"/>
  <c r="A223" i="4"/>
  <c r="J222" i="4"/>
  <c r="C222" i="4"/>
  <c r="B222" i="4"/>
  <c r="A222" i="4"/>
  <c r="J221" i="4"/>
  <c r="C221" i="4"/>
  <c r="B221" i="4"/>
  <c r="J220" i="4"/>
  <c r="C220" i="4"/>
  <c r="B220" i="4"/>
  <c r="A220" i="4"/>
  <c r="J219" i="4"/>
  <c r="C219" i="4"/>
  <c r="B219" i="4"/>
  <c r="J218" i="4"/>
  <c r="C218" i="4"/>
  <c r="B218" i="4"/>
  <c r="A218" i="4"/>
  <c r="J217" i="4"/>
  <c r="C217" i="4"/>
  <c r="B217" i="4"/>
  <c r="J216" i="4"/>
  <c r="C216" i="4"/>
  <c r="B216" i="4"/>
  <c r="A216" i="4"/>
  <c r="J215" i="4"/>
  <c r="C215" i="4"/>
  <c r="B215" i="4"/>
  <c r="J214" i="4"/>
  <c r="C214" i="4"/>
  <c r="B214" i="4"/>
  <c r="A214" i="4"/>
  <c r="B213" i="4"/>
  <c r="J212" i="4"/>
  <c r="C212" i="4"/>
  <c r="B212" i="4"/>
  <c r="G211" i="4"/>
  <c r="F211" i="4"/>
  <c r="E211" i="4"/>
  <c r="D211" i="4"/>
  <c r="J211" i="4" s="1"/>
  <c r="C211" i="4"/>
  <c r="B211" i="4"/>
  <c r="A211" i="4"/>
  <c r="J210" i="4"/>
  <c r="C210" i="4"/>
  <c r="B210" i="4"/>
  <c r="J209" i="4"/>
  <c r="C209" i="4"/>
  <c r="B209" i="4"/>
  <c r="A209" i="4"/>
  <c r="J208" i="4"/>
  <c r="C208" i="4"/>
  <c r="B208" i="4"/>
  <c r="J207" i="4"/>
  <c r="C207" i="4"/>
  <c r="B207" i="4"/>
  <c r="A207" i="4"/>
  <c r="J206" i="4"/>
  <c r="C206" i="4"/>
  <c r="B206" i="4"/>
  <c r="J205" i="4"/>
  <c r="C205" i="4"/>
  <c r="B205" i="4"/>
  <c r="A205" i="4"/>
  <c r="J204" i="4"/>
  <c r="C204" i="4"/>
  <c r="B204" i="4"/>
  <c r="J203" i="4"/>
  <c r="C203" i="4"/>
  <c r="B203" i="4"/>
  <c r="A203" i="4"/>
  <c r="J202" i="4"/>
  <c r="C202" i="4"/>
  <c r="B202" i="4"/>
  <c r="J201" i="4"/>
  <c r="C201" i="4"/>
  <c r="B201" i="4"/>
  <c r="A201" i="4"/>
  <c r="J200" i="4"/>
  <c r="C200" i="4"/>
  <c r="B200" i="4"/>
  <c r="J199" i="4"/>
  <c r="C199" i="4"/>
  <c r="B199" i="4"/>
  <c r="A199" i="4"/>
  <c r="J198" i="4"/>
  <c r="C198" i="4"/>
  <c r="B198" i="4"/>
  <c r="J197" i="4"/>
  <c r="C197" i="4"/>
  <c r="B197" i="4"/>
  <c r="A197" i="4"/>
  <c r="J196" i="4"/>
  <c r="C196" i="4"/>
  <c r="B196" i="4"/>
  <c r="J195" i="4"/>
  <c r="C195" i="4"/>
  <c r="B195" i="4"/>
  <c r="A195" i="4"/>
  <c r="J194" i="4"/>
  <c r="C194" i="4"/>
  <c r="B194" i="4"/>
  <c r="J193" i="4"/>
  <c r="C193" i="4"/>
  <c r="B193" i="4"/>
  <c r="J192" i="4"/>
  <c r="C192" i="4"/>
  <c r="B192" i="4"/>
  <c r="J191" i="4"/>
  <c r="C191" i="4"/>
  <c r="B191" i="4"/>
  <c r="A191" i="4"/>
  <c r="J190" i="4"/>
  <c r="C190" i="4"/>
  <c r="B190" i="4"/>
  <c r="J189" i="4"/>
  <c r="C189" i="4"/>
  <c r="B189" i="4"/>
  <c r="A189" i="4"/>
  <c r="J188" i="4"/>
  <c r="C188" i="4"/>
  <c r="B188" i="4"/>
  <c r="G187" i="4"/>
  <c r="G184" i="4" s="1"/>
  <c r="F187" i="4"/>
  <c r="E187" i="4"/>
  <c r="D187" i="4"/>
  <c r="C187" i="4"/>
  <c r="B187" i="4"/>
  <c r="A187" i="4"/>
  <c r="J186" i="4"/>
  <c r="C186" i="4"/>
  <c r="B186" i="4"/>
  <c r="G185" i="4"/>
  <c r="F185" i="4"/>
  <c r="E185" i="4"/>
  <c r="E184" i="4" s="1"/>
  <c r="D185" i="4"/>
  <c r="J185" i="4" s="1"/>
  <c r="C185" i="4"/>
  <c r="B185" i="4"/>
  <c r="A185" i="4"/>
  <c r="I184" i="4"/>
  <c r="H184" i="4"/>
  <c r="D184" i="4"/>
  <c r="C184" i="4"/>
  <c r="B184" i="4"/>
  <c r="A184" i="4"/>
  <c r="G183" i="4"/>
  <c r="F183" i="4"/>
  <c r="E183" i="4"/>
  <c r="D183" i="4"/>
  <c r="J183" i="4" s="1"/>
  <c r="C183" i="4"/>
  <c r="B183" i="4"/>
  <c r="A183" i="4"/>
  <c r="G182" i="4"/>
  <c r="F182" i="4"/>
  <c r="E182" i="4"/>
  <c r="D182" i="4"/>
  <c r="J182" i="4" s="1"/>
  <c r="C182" i="4"/>
  <c r="B182" i="4"/>
  <c r="A182" i="4"/>
  <c r="G181" i="4"/>
  <c r="F181" i="4"/>
  <c r="E181" i="4"/>
  <c r="D181" i="4"/>
  <c r="J181" i="4" s="1"/>
  <c r="C181" i="4"/>
  <c r="B181" i="4"/>
  <c r="A181" i="4"/>
  <c r="J180" i="4"/>
  <c r="C180" i="4"/>
  <c r="B180" i="4"/>
  <c r="G179" i="4"/>
  <c r="G178" i="4" s="1"/>
  <c r="G177" i="4" s="1"/>
  <c r="F179" i="4"/>
  <c r="E179" i="4"/>
  <c r="D179" i="4"/>
  <c r="J179" i="4" s="1"/>
  <c r="J178" i="4" s="1"/>
  <c r="C179" i="4"/>
  <c r="B179" i="4"/>
  <c r="A179" i="4"/>
  <c r="I178" i="4"/>
  <c r="H178" i="4"/>
  <c r="F178" i="4"/>
  <c r="E178" i="4"/>
  <c r="D178" i="4"/>
  <c r="D177" i="4" s="1"/>
  <c r="C178" i="4"/>
  <c r="B178" i="4"/>
  <c r="A178" i="4"/>
  <c r="B177" i="4"/>
  <c r="G176" i="4"/>
  <c r="C176" i="4"/>
  <c r="B176" i="4"/>
  <c r="A176" i="4"/>
  <c r="C174" i="4"/>
  <c r="B174" i="4"/>
  <c r="A174" i="4"/>
  <c r="B173" i="4"/>
  <c r="A173" i="4"/>
  <c r="C172" i="4"/>
  <c r="B172" i="4"/>
  <c r="A172" i="4"/>
  <c r="G171" i="4"/>
  <c r="F171" i="4"/>
  <c r="E171" i="4"/>
  <c r="D171" i="4"/>
  <c r="C171" i="4"/>
  <c r="B171" i="4"/>
  <c r="A171" i="4"/>
  <c r="G170" i="4"/>
  <c r="F170" i="4"/>
  <c r="F169" i="4" s="1"/>
  <c r="E170" i="4"/>
  <c r="D170" i="4"/>
  <c r="C170" i="4"/>
  <c r="B170" i="4"/>
  <c r="A170" i="4"/>
  <c r="I169" i="4"/>
  <c r="H169" i="4"/>
  <c r="E169" i="4"/>
  <c r="D169" i="4"/>
  <c r="C169" i="4"/>
  <c r="B169" i="4"/>
  <c r="A169" i="4"/>
  <c r="J167" i="4"/>
  <c r="J166" i="4" s="1"/>
  <c r="I166" i="4"/>
  <c r="H166" i="4"/>
  <c r="G166" i="4"/>
  <c r="F166" i="4"/>
  <c r="E166" i="4"/>
  <c r="D166" i="4"/>
  <c r="J163" i="4"/>
  <c r="I163" i="4"/>
  <c r="H163" i="4"/>
  <c r="H160" i="4" s="1"/>
  <c r="G163" i="4"/>
  <c r="F163" i="4"/>
  <c r="E163" i="4"/>
  <c r="D163" i="4"/>
  <c r="G162" i="4"/>
  <c r="F162" i="4"/>
  <c r="E162" i="4"/>
  <c r="E161" i="4" s="1"/>
  <c r="D162" i="4"/>
  <c r="D161" i="4" s="1"/>
  <c r="C162" i="4"/>
  <c r="B162" i="4"/>
  <c r="A162" i="4"/>
  <c r="I161" i="4"/>
  <c r="H161" i="4"/>
  <c r="G161" i="4"/>
  <c r="G160" i="4" s="1"/>
  <c r="F161" i="4"/>
  <c r="C161" i="4"/>
  <c r="B161" i="4"/>
  <c r="A161" i="4"/>
  <c r="K160" i="4"/>
  <c r="I160" i="4"/>
  <c r="I146" i="4" s="1"/>
  <c r="I145" i="4" s="1"/>
  <c r="F160" i="4"/>
  <c r="E160" i="4"/>
  <c r="D160" i="4"/>
  <c r="B160" i="4"/>
  <c r="A160" i="4"/>
  <c r="G159" i="4"/>
  <c r="G158" i="4" s="1"/>
  <c r="F159" i="4"/>
  <c r="E159" i="4"/>
  <c r="D159" i="4"/>
  <c r="D158" i="4" s="1"/>
  <c r="C159" i="4"/>
  <c r="B159" i="4"/>
  <c r="A159" i="4"/>
  <c r="I158" i="4"/>
  <c r="H158" i="4"/>
  <c r="F158" i="4"/>
  <c r="E158" i="4"/>
  <c r="C158" i="4"/>
  <c r="B158" i="4"/>
  <c r="A158" i="4"/>
  <c r="G157" i="4"/>
  <c r="F157" i="4"/>
  <c r="E157" i="4"/>
  <c r="E155" i="4" s="1"/>
  <c r="E154" i="4" s="1"/>
  <c r="D157" i="4"/>
  <c r="J157" i="4" s="1"/>
  <c r="C157" i="4"/>
  <c r="B157" i="4"/>
  <c r="A157" i="4"/>
  <c r="G156" i="4"/>
  <c r="G155" i="4" s="1"/>
  <c r="G154" i="4" s="1"/>
  <c r="F156" i="4"/>
  <c r="F155" i="4" s="1"/>
  <c r="E156" i="4"/>
  <c r="D156" i="4"/>
  <c r="C156" i="4"/>
  <c r="B156" i="4"/>
  <c r="A156" i="4"/>
  <c r="I155" i="4"/>
  <c r="H155" i="4"/>
  <c r="H154" i="4" s="1"/>
  <c r="D155" i="4"/>
  <c r="C155" i="4"/>
  <c r="B155" i="4"/>
  <c r="A155" i="4"/>
  <c r="I154" i="4"/>
  <c r="B154" i="4"/>
  <c r="A154" i="4"/>
  <c r="G153" i="4"/>
  <c r="F153" i="4"/>
  <c r="F152" i="4" s="1"/>
  <c r="E153" i="4"/>
  <c r="E152" i="4" s="1"/>
  <c r="D153" i="4"/>
  <c r="C153" i="4"/>
  <c r="B153" i="4"/>
  <c r="A153" i="4"/>
  <c r="I152" i="4"/>
  <c r="H152" i="4"/>
  <c r="G152" i="4"/>
  <c r="D152" i="4"/>
  <c r="C152" i="4"/>
  <c r="B152" i="4"/>
  <c r="A152" i="4"/>
  <c r="G151" i="4"/>
  <c r="E151" i="4"/>
  <c r="D151" i="4"/>
  <c r="C151" i="4"/>
  <c r="B151" i="4"/>
  <c r="A151" i="4"/>
  <c r="I150" i="4"/>
  <c r="H150" i="4"/>
  <c r="G150" i="4"/>
  <c r="G147" i="4" s="1"/>
  <c r="G146" i="4" s="1"/>
  <c r="G145" i="4" s="1"/>
  <c r="F150" i="4"/>
  <c r="D150" i="4"/>
  <c r="B150" i="4"/>
  <c r="A150" i="4"/>
  <c r="G149" i="4"/>
  <c r="G148" i="4" s="1"/>
  <c r="F149" i="4"/>
  <c r="E149" i="4"/>
  <c r="D149" i="4"/>
  <c r="J149" i="4" s="1"/>
  <c r="J148" i="4" s="1"/>
  <c r="C149" i="4"/>
  <c r="B149" i="4"/>
  <c r="A149" i="4"/>
  <c r="I148" i="4"/>
  <c r="I147" i="4" s="1"/>
  <c r="H148" i="4"/>
  <c r="F148" i="4"/>
  <c r="E148" i="4"/>
  <c r="D148" i="4"/>
  <c r="C148" i="4"/>
  <c r="B148" i="4"/>
  <c r="A148" i="4"/>
  <c r="H147" i="4"/>
  <c r="H146" i="4" s="1"/>
  <c r="D147" i="4"/>
  <c r="B147" i="4"/>
  <c r="A147" i="4"/>
  <c r="K146" i="4"/>
  <c r="B146" i="4"/>
  <c r="K145" i="4"/>
  <c r="B145" i="4"/>
  <c r="A145" i="4"/>
  <c r="J143" i="4"/>
  <c r="C143" i="4"/>
  <c r="B143" i="4"/>
  <c r="A143" i="4"/>
  <c r="J142" i="4"/>
  <c r="I142" i="4"/>
  <c r="H142" i="4"/>
  <c r="H141" i="4" s="1"/>
  <c r="G142" i="4"/>
  <c r="G141" i="4" s="1"/>
  <c r="F142" i="4"/>
  <c r="E142" i="4"/>
  <c r="D142" i="4"/>
  <c r="C142" i="4"/>
  <c r="B142" i="4"/>
  <c r="K141" i="4"/>
  <c r="J141" i="4"/>
  <c r="I141" i="4"/>
  <c r="F141" i="4"/>
  <c r="E141" i="4"/>
  <c r="D141" i="4"/>
  <c r="B141" i="4"/>
  <c r="A141" i="4"/>
  <c r="G138" i="4"/>
  <c r="F138" i="4"/>
  <c r="E138" i="4"/>
  <c r="D138" i="4"/>
  <c r="J138" i="4" s="1"/>
  <c r="C138" i="4"/>
  <c r="B138" i="4"/>
  <c r="A138" i="4"/>
  <c r="J137" i="4"/>
  <c r="J136" i="4" s="1"/>
  <c r="I137" i="4"/>
  <c r="I135" i="4" s="1"/>
  <c r="I134" i="4" s="1"/>
  <c r="H137" i="4"/>
  <c r="G137" i="4"/>
  <c r="G136" i="4" s="1"/>
  <c r="F137" i="4"/>
  <c r="E137" i="4"/>
  <c r="E136" i="4" s="1"/>
  <c r="D137" i="4"/>
  <c r="C137" i="4"/>
  <c r="B137" i="4"/>
  <c r="A137" i="4"/>
  <c r="K136" i="4"/>
  <c r="I136" i="4"/>
  <c r="H136" i="4"/>
  <c r="D136" i="4"/>
  <c r="C136" i="4"/>
  <c r="B136" i="4"/>
  <c r="A136" i="4"/>
  <c r="H135" i="4"/>
  <c r="H134" i="4" s="1"/>
  <c r="E135" i="4"/>
  <c r="E134" i="4" s="1"/>
  <c r="D135" i="4"/>
  <c r="D134" i="4" s="1"/>
  <c r="C135" i="4"/>
  <c r="B135" i="4"/>
  <c r="A135" i="4"/>
  <c r="C134" i="4"/>
  <c r="B134" i="4"/>
  <c r="A134" i="4"/>
  <c r="C133" i="4"/>
  <c r="B133" i="4"/>
  <c r="A133" i="4"/>
  <c r="J132" i="4"/>
  <c r="C132" i="4"/>
  <c r="B132" i="4"/>
  <c r="A132" i="4"/>
  <c r="C131" i="4"/>
  <c r="B131" i="4"/>
  <c r="A131" i="4"/>
  <c r="J130" i="4"/>
  <c r="C130" i="4"/>
  <c r="B130" i="4"/>
  <c r="A130" i="4"/>
  <c r="C129" i="4"/>
  <c r="B129" i="4"/>
  <c r="A129" i="4"/>
  <c r="J128" i="4"/>
  <c r="J127" i="4" s="1"/>
  <c r="C128" i="4"/>
  <c r="B128" i="4"/>
  <c r="A128" i="4"/>
  <c r="I127" i="4"/>
  <c r="H127" i="4"/>
  <c r="G127" i="4"/>
  <c r="F127" i="4"/>
  <c r="E127" i="4"/>
  <c r="D127" i="4"/>
  <c r="C127" i="4"/>
  <c r="B127" i="4"/>
  <c r="C126" i="4"/>
  <c r="B126" i="4"/>
  <c r="A126" i="4"/>
  <c r="J125" i="4"/>
  <c r="C125" i="4"/>
  <c r="B125" i="4"/>
  <c r="A125" i="4"/>
  <c r="J124" i="4"/>
  <c r="I124" i="4"/>
  <c r="I123" i="4" s="1"/>
  <c r="H124" i="4"/>
  <c r="G124" i="4"/>
  <c r="F124" i="4"/>
  <c r="F123" i="4" s="1"/>
  <c r="E124" i="4"/>
  <c r="E123" i="4" s="1"/>
  <c r="D124" i="4"/>
  <c r="C124" i="4"/>
  <c r="B124" i="4"/>
  <c r="K123" i="4"/>
  <c r="H123" i="4"/>
  <c r="G123" i="4"/>
  <c r="D123" i="4"/>
  <c r="B123" i="4"/>
  <c r="C122" i="4"/>
  <c r="B122" i="4"/>
  <c r="J121" i="4"/>
  <c r="G119" i="4"/>
  <c r="F119" i="4"/>
  <c r="E119" i="4"/>
  <c r="E118" i="4" s="1"/>
  <c r="D119" i="4"/>
  <c r="D118" i="4" s="1"/>
  <c r="C119" i="4"/>
  <c r="B119" i="4"/>
  <c r="A119" i="4"/>
  <c r="I118" i="4"/>
  <c r="H118" i="4"/>
  <c r="G118" i="4"/>
  <c r="F118" i="4"/>
  <c r="C118" i="4"/>
  <c r="B118" i="4"/>
  <c r="A118" i="4"/>
  <c r="C117" i="4"/>
  <c r="B117" i="4"/>
  <c r="A117" i="4"/>
  <c r="G116" i="4"/>
  <c r="F116" i="4"/>
  <c r="F115" i="4" s="1"/>
  <c r="E116" i="4"/>
  <c r="E115" i="4" s="1"/>
  <c r="D116" i="4"/>
  <c r="C116" i="4"/>
  <c r="B116" i="4"/>
  <c r="A116" i="4"/>
  <c r="I115" i="4"/>
  <c r="I114" i="4" s="1"/>
  <c r="H115" i="4"/>
  <c r="H114" i="4" s="1"/>
  <c r="H104" i="4" s="1"/>
  <c r="H103" i="4" s="1"/>
  <c r="G115" i="4"/>
  <c r="G114" i="4" s="1"/>
  <c r="G104" i="4" s="1"/>
  <c r="D115" i="4"/>
  <c r="C115" i="4"/>
  <c r="B115" i="4"/>
  <c r="A115" i="4"/>
  <c r="K114" i="4"/>
  <c r="F114" i="4"/>
  <c r="B114" i="4"/>
  <c r="A114" i="4"/>
  <c r="C112" i="4"/>
  <c r="B112" i="4"/>
  <c r="A112" i="4"/>
  <c r="J111" i="4"/>
  <c r="C111" i="4"/>
  <c r="B111" i="4"/>
  <c r="A111" i="4"/>
  <c r="C110" i="4"/>
  <c r="B110" i="4"/>
  <c r="A110" i="4"/>
  <c r="J109" i="4"/>
  <c r="C109" i="4"/>
  <c r="B109" i="4"/>
  <c r="A109" i="4"/>
  <c r="C108" i="4"/>
  <c r="B108" i="4"/>
  <c r="A108" i="4"/>
  <c r="J107" i="4"/>
  <c r="C107" i="4"/>
  <c r="B107" i="4"/>
  <c r="A107" i="4"/>
  <c r="G106" i="4"/>
  <c r="G105" i="4" s="1"/>
  <c r="F106" i="4"/>
  <c r="E106" i="4"/>
  <c r="D106" i="4"/>
  <c r="D105" i="4" s="1"/>
  <c r="C106" i="4"/>
  <c r="B106" i="4"/>
  <c r="A106" i="4"/>
  <c r="K105" i="4"/>
  <c r="I105" i="4"/>
  <c r="H105" i="4"/>
  <c r="F105" i="4"/>
  <c r="F104" i="4" s="1"/>
  <c r="E105" i="4"/>
  <c r="B105" i="4"/>
  <c r="A105" i="4"/>
  <c r="B104" i="4"/>
  <c r="B103" i="4"/>
  <c r="A103" i="4"/>
  <c r="B102" i="4"/>
  <c r="B101" i="4"/>
  <c r="B315" i="4" s="1"/>
  <c r="C100" i="4"/>
  <c r="B100" i="4"/>
  <c r="A100" i="4"/>
  <c r="G99" i="4"/>
  <c r="F99" i="4"/>
  <c r="E99" i="4"/>
  <c r="D99" i="4"/>
  <c r="J99" i="4" s="1"/>
  <c r="C99" i="4"/>
  <c r="B99" i="4"/>
  <c r="G98" i="4"/>
  <c r="F98" i="4"/>
  <c r="E98" i="4"/>
  <c r="D98" i="4"/>
  <c r="J98" i="4" s="1"/>
  <c r="C98" i="4"/>
  <c r="B98" i="4"/>
  <c r="A98" i="4"/>
  <c r="J97" i="4"/>
  <c r="J95" i="4" s="1"/>
  <c r="C97" i="4"/>
  <c r="B97" i="4"/>
  <c r="J96" i="4"/>
  <c r="C96" i="4"/>
  <c r="B96" i="4"/>
  <c r="A96" i="4"/>
  <c r="I95" i="4"/>
  <c r="H95" i="4"/>
  <c r="H87" i="4" s="1"/>
  <c r="H86" i="4" s="1"/>
  <c r="H85" i="4" s="1"/>
  <c r="H84" i="4" s="1"/>
  <c r="G95" i="4"/>
  <c r="F95" i="4"/>
  <c r="E95" i="4"/>
  <c r="D95" i="4"/>
  <c r="D87" i="4" s="1"/>
  <c r="D86" i="4" s="1"/>
  <c r="D85" i="4" s="1"/>
  <c r="D84" i="4" s="1"/>
  <c r="C95" i="4"/>
  <c r="B95" i="4"/>
  <c r="A95" i="4"/>
  <c r="J94" i="4"/>
  <c r="J88" i="4" s="1"/>
  <c r="J87" i="4" s="1"/>
  <c r="J86" i="4" s="1"/>
  <c r="J85" i="4" s="1"/>
  <c r="J84" i="4" s="1"/>
  <c r="C94" i="4"/>
  <c r="B94" i="4"/>
  <c r="J93" i="4"/>
  <c r="C93" i="4"/>
  <c r="B93" i="4"/>
  <c r="A93" i="4"/>
  <c r="J92" i="4"/>
  <c r="C92" i="4"/>
  <c r="B92" i="4"/>
  <c r="J91" i="4"/>
  <c r="C91" i="4"/>
  <c r="B91" i="4"/>
  <c r="A91" i="4"/>
  <c r="J90" i="4"/>
  <c r="C90" i="4"/>
  <c r="B90" i="4"/>
  <c r="J89" i="4"/>
  <c r="C89" i="4"/>
  <c r="B89" i="4"/>
  <c r="A89" i="4"/>
  <c r="I88" i="4"/>
  <c r="H88" i="4"/>
  <c r="G88" i="4"/>
  <c r="F88" i="4"/>
  <c r="F87" i="4" s="1"/>
  <c r="F86" i="4" s="1"/>
  <c r="F85" i="4" s="1"/>
  <c r="E88" i="4"/>
  <c r="D88" i="4"/>
  <c r="C88" i="4"/>
  <c r="B88" i="4"/>
  <c r="I87" i="4"/>
  <c r="G87" i="4"/>
  <c r="G86" i="4" s="1"/>
  <c r="G85" i="4" s="1"/>
  <c r="G84" i="4" s="1"/>
  <c r="E87" i="4"/>
  <c r="B87" i="4"/>
  <c r="I86" i="4"/>
  <c r="E86" i="4"/>
  <c r="B86" i="4"/>
  <c r="K85" i="4"/>
  <c r="I85" i="4"/>
  <c r="I84" i="4" s="1"/>
  <c r="E85" i="4"/>
  <c r="E84" i="4" s="1"/>
  <c r="C85" i="4"/>
  <c r="B85" i="4"/>
  <c r="K84" i="4"/>
  <c r="K83" i="4" s="1"/>
  <c r="F84" i="4"/>
  <c r="C84" i="4"/>
  <c r="B84" i="4"/>
  <c r="A84" i="4"/>
  <c r="B83" i="4"/>
  <c r="A83" i="4"/>
  <c r="J82" i="4"/>
  <c r="J81" i="4"/>
  <c r="C81" i="4"/>
  <c r="B81" i="4"/>
  <c r="A81" i="4"/>
  <c r="J80" i="4"/>
  <c r="C80" i="4"/>
  <c r="B80" i="4"/>
  <c r="A80" i="4"/>
  <c r="J79" i="4"/>
  <c r="C79" i="4"/>
  <c r="B79" i="4"/>
  <c r="A79" i="4"/>
  <c r="J78" i="4"/>
  <c r="I78" i="4"/>
  <c r="H78" i="4"/>
  <c r="H77" i="4" s="1"/>
  <c r="G78" i="4"/>
  <c r="G77" i="4" s="1"/>
  <c r="F78" i="4"/>
  <c r="E78" i="4"/>
  <c r="D78" i="4"/>
  <c r="D77" i="4" s="1"/>
  <c r="C78" i="4"/>
  <c r="B78" i="4"/>
  <c r="A78" i="4"/>
  <c r="J77" i="4"/>
  <c r="I77" i="4"/>
  <c r="F77" i="4"/>
  <c r="E77" i="4"/>
  <c r="B77" i="4"/>
  <c r="C76" i="4"/>
  <c r="B76" i="4"/>
  <c r="J75" i="4"/>
  <c r="C75" i="4"/>
  <c r="B75" i="4"/>
  <c r="A75" i="4"/>
  <c r="J74" i="4"/>
  <c r="I74" i="4"/>
  <c r="H74" i="4"/>
  <c r="G74" i="4"/>
  <c r="F74" i="4"/>
  <c r="E74" i="4"/>
  <c r="D74" i="4"/>
  <c r="C74" i="4"/>
  <c r="B74" i="4"/>
  <c r="J73" i="4"/>
  <c r="I73" i="4"/>
  <c r="H73" i="4"/>
  <c r="F73" i="4"/>
  <c r="E73" i="4"/>
  <c r="D73" i="4"/>
  <c r="B73" i="4"/>
  <c r="J72" i="4"/>
  <c r="I72" i="4"/>
  <c r="H72" i="4"/>
  <c r="F72" i="4"/>
  <c r="E72" i="4"/>
  <c r="D72" i="4"/>
  <c r="C72" i="4"/>
  <c r="B72" i="4"/>
  <c r="B71" i="4"/>
  <c r="J70" i="4"/>
  <c r="J69" i="4" s="1"/>
  <c r="I70" i="4"/>
  <c r="H70" i="4"/>
  <c r="G70" i="4"/>
  <c r="G69" i="4" s="1"/>
  <c r="G68" i="4" s="1"/>
  <c r="F70" i="4"/>
  <c r="F69" i="4" s="1"/>
  <c r="E70" i="4"/>
  <c r="D70" i="4"/>
  <c r="C70" i="4"/>
  <c r="B70" i="4"/>
  <c r="A70" i="4"/>
  <c r="I69" i="4"/>
  <c r="I68" i="4" s="1"/>
  <c r="I67" i="4" s="1"/>
  <c r="H69" i="4"/>
  <c r="H68" i="4" s="1"/>
  <c r="E69" i="4"/>
  <c r="D69" i="4"/>
  <c r="D68" i="4" s="1"/>
  <c r="C69" i="4"/>
  <c r="B69" i="4"/>
  <c r="J68" i="4"/>
  <c r="J67" i="4" s="1"/>
  <c r="F68" i="4"/>
  <c r="F67" i="4" s="1"/>
  <c r="E68" i="4"/>
  <c r="E67" i="4" s="1"/>
  <c r="H67" i="4"/>
  <c r="D67" i="4"/>
  <c r="C67" i="4"/>
  <c r="B67" i="4"/>
  <c r="B62" i="4"/>
  <c r="G61" i="4"/>
  <c r="F61" i="4"/>
  <c r="E61" i="4"/>
  <c r="D61" i="4"/>
  <c r="J61" i="4" s="1"/>
  <c r="C61" i="4"/>
  <c r="B61" i="4"/>
  <c r="A61" i="4"/>
  <c r="B60" i="4"/>
  <c r="G59" i="4"/>
  <c r="G58" i="4" s="1"/>
  <c r="F59" i="4"/>
  <c r="F58" i="4" s="1"/>
  <c r="E59" i="4"/>
  <c r="D59" i="4"/>
  <c r="C59" i="4"/>
  <c r="B59" i="4"/>
  <c r="A59" i="4"/>
  <c r="I58" i="4"/>
  <c r="H58" i="4"/>
  <c r="E58" i="4"/>
  <c r="D58" i="4"/>
  <c r="C58" i="4"/>
  <c r="B58" i="4"/>
  <c r="A58" i="4"/>
  <c r="J57" i="4"/>
  <c r="J56" i="4"/>
  <c r="J55" i="4"/>
  <c r="B55" i="4"/>
  <c r="G54" i="4"/>
  <c r="J54" i="4" s="1"/>
  <c r="E54" i="4"/>
  <c r="D54" i="4"/>
  <c r="C54" i="4"/>
  <c r="B54" i="4"/>
  <c r="A54" i="4"/>
  <c r="J53" i="4"/>
  <c r="B53" i="4"/>
  <c r="J52" i="4"/>
  <c r="G52" i="4"/>
  <c r="E52" i="4"/>
  <c r="D52" i="4"/>
  <c r="C52" i="4"/>
  <c r="B52" i="4"/>
  <c r="A52" i="4"/>
  <c r="G51" i="4"/>
  <c r="F51" i="4"/>
  <c r="E51" i="4"/>
  <c r="D51" i="4"/>
  <c r="J51" i="4" s="1"/>
  <c r="C51" i="4"/>
  <c r="B51" i="4"/>
  <c r="A51" i="4"/>
  <c r="C50" i="4"/>
  <c r="B50" i="4"/>
  <c r="J49" i="4"/>
  <c r="C49" i="4"/>
  <c r="B49" i="4"/>
  <c r="A49" i="4"/>
  <c r="B48" i="4"/>
  <c r="G47" i="4"/>
  <c r="G46" i="4" s="1"/>
  <c r="F47" i="4"/>
  <c r="F46" i="4" s="1"/>
  <c r="F45" i="4" s="1"/>
  <c r="F44" i="4" s="1"/>
  <c r="E47" i="4"/>
  <c r="D47" i="4"/>
  <c r="J47" i="4" s="1"/>
  <c r="J46" i="4" s="1"/>
  <c r="C47" i="4"/>
  <c r="B47" i="4"/>
  <c r="A47" i="4"/>
  <c r="I46" i="4"/>
  <c r="I45" i="4" s="1"/>
  <c r="I44" i="4" s="1"/>
  <c r="H46" i="4"/>
  <c r="E46" i="4"/>
  <c r="E45" i="4" s="1"/>
  <c r="E44" i="4" s="1"/>
  <c r="D46" i="4"/>
  <c r="C46" i="4"/>
  <c r="B46" i="4"/>
  <c r="A46" i="4"/>
  <c r="H45" i="4"/>
  <c r="H44" i="4" s="1"/>
  <c r="D45" i="4"/>
  <c r="D44" i="4" s="1"/>
  <c r="B45" i="4"/>
  <c r="C44" i="4"/>
  <c r="B44" i="4"/>
  <c r="A44" i="4"/>
  <c r="G41" i="4"/>
  <c r="F41" i="4"/>
  <c r="F39" i="4" s="1"/>
  <c r="E41" i="4"/>
  <c r="D41" i="4"/>
  <c r="J41" i="4" s="1"/>
  <c r="J39" i="4" s="1"/>
  <c r="C41" i="4"/>
  <c r="B41" i="4"/>
  <c r="A41" i="4"/>
  <c r="C40" i="4"/>
  <c r="B40" i="4"/>
  <c r="A40" i="4"/>
  <c r="I39" i="4"/>
  <c r="I11" i="4" s="1"/>
  <c r="I10" i="4" s="1"/>
  <c r="H39" i="4"/>
  <c r="G39" i="4"/>
  <c r="E39" i="4"/>
  <c r="E9" i="4" s="1"/>
  <c r="D39" i="4"/>
  <c r="D9" i="4" s="1"/>
  <c r="G37" i="4"/>
  <c r="E37" i="4"/>
  <c r="E36" i="4" s="1"/>
  <c r="E33" i="4" s="1"/>
  <c r="D37" i="4"/>
  <c r="D36" i="4" s="1"/>
  <c r="C37" i="4"/>
  <c r="B37" i="4"/>
  <c r="A37" i="4"/>
  <c r="I36" i="4"/>
  <c r="H36" i="4"/>
  <c r="G36" i="4"/>
  <c r="F36" i="4"/>
  <c r="F33" i="4" s="1"/>
  <c r="C36" i="4"/>
  <c r="B36" i="4"/>
  <c r="A36" i="4"/>
  <c r="G35" i="4"/>
  <c r="G34" i="4" s="1"/>
  <c r="G33" i="4" s="1"/>
  <c r="E35" i="4"/>
  <c r="E34" i="4" s="1"/>
  <c r="D35" i="4"/>
  <c r="J35" i="4" s="1"/>
  <c r="J34" i="4" s="1"/>
  <c r="C35" i="4"/>
  <c r="B35" i="4"/>
  <c r="A35" i="4"/>
  <c r="I34" i="4"/>
  <c r="H34" i="4"/>
  <c r="H33" i="4" s="1"/>
  <c r="H25" i="4" s="1"/>
  <c r="H24" i="4" s="1"/>
  <c r="F34" i="4"/>
  <c r="D34" i="4"/>
  <c r="D33" i="4" s="1"/>
  <c r="C34" i="4"/>
  <c r="B34" i="4"/>
  <c r="A34" i="4"/>
  <c r="I33" i="4"/>
  <c r="C33" i="4"/>
  <c r="B33" i="4"/>
  <c r="A33" i="4"/>
  <c r="G32" i="4"/>
  <c r="E32" i="4"/>
  <c r="E31" i="4" s="1"/>
  <c r="E26" i="4" s="1"/>
  <c r="E25" i="4" s="1"/>
  <c r="E24" i="4" s="1"/>
  <c r="D32" i="4"/>
  <c r="D31" i="4" s="1"/>
  <c r="C32" i="4"/>
  <c r="B32" i="4"/>
  <c r="A32" i="4"/>
  <c r="I31" i="4"/>
  <c r="H31" i="4"/>
  <c r="G31" i="4"/>
  <c r="F31" i="4"/>
  <c r="F26" i="4" s="1"/>
  <c r="F25" i="4" s="1"/>
  <c r="F24" i="4" s="1"/>
  <c r="C31" i="4"/>
  <c r="B31" i="4"/>
  <c r="A31" i="4"/>
  <c r="G30" i="4"/>
  <c r="G29" i="4" s="1"/>
  <c r="E30" i="4"/>
  <c r="E29" i="4" s="1"/>
  <c r="D30" i="4"/>
  <c r="J30" i="4" s="1"/>
  <c r="C30" i="4"/>
  <c r="B30" i="4"/>
  <c r="A30" i="4"/>
  <c r="J29" i="4"/>
  <c r="I29" i="4"/>
  <c r="H29" i="4"/>
  <c r="F29" i="4"/>
  <c r="D29" i="4"/>
  <c r="C29" i="4"/>
  <c r="B29" i="4"/>
  <c r="A29" i="4"/>
  <c r="J28" i="4"/>
  <c r="J27" i="4" s="1"/>
  <c r="G28" i="4"/>
  <c r="E28" i="4"/>
  <c r="D28" i="4"/>
  <c r="C28" i="4"/>
  <c r="B28" i="4"/>
  <c r="A28" i="4"/>
  <c r="I27" i="4"/>
  <c r="I26" i="4" s="1"/>
  <c r="I25" i="4" s="1"/>
  <c r="I24" i="4" s="1"/>
  <c r="H27" i="4"/>
  <c r="H26" i="4" s="1"/>
  <c r="G27" i="4"/>
  <c r="F27" i="4"/>
  <c r="E27" i="4"/>
  <c r="D27" i="4"/>
  <c r="D26" i="4" s="1"/>
  <c r="C27" i="4"/>
  <c r="B27" i="4"/>
  <c r="A27" i="4"/>
  <c r="C26" i="4"/>
  <c r="B26" i="4"/>
  <c r="C25" i="4"/>
  <c r="B25" i="4"/>
  <c r="A25" i="4"/>
  <c r="C24" i="4"/>
  <c r="B24" i="4"/>
  <c r="A24" i="4"/>
  <c r="J23" i="4"/>
  <c r="J22" i="4" s="1"/>
  <c r="G23" i="4"/>
  <c r="E23" i="4"/>
  <c r="D23" i="4"/>
  <c r="D22" i="4" s="1"/>
  <c r="C23" i="4"/>
  <c r="B23" i="4"/>
  <c r="A23" i="4"/>
  <c r="I22" i="4"/>
  <c r="H22" i="4"/>
  <c r="G22" i="4"/>
  <c r="F22" i="4"/>
  <c r="F19" i="4" s="1"/>
  <c r="F18" i="4" s="1"/>
  <c r="F17" i="4" s="1"/>
  <c r="F16" i="4" s="1"/>
  <c r="E22" i="4"/>
  <c r="E19" i="4" s="1"/>
  <c r="E18" i="4" s="1"/>
  <c r="C22" i="4"/>
  <c r="B22" i="4"/>
  <c r="A22" i="4"/>
  <c r="G21" i="4"/>
  <c r="G20" i="4" s="1"/>
  <c r="G19" i="4" s="1"/>
  <c r="G18" i="4" s="1"/>
  <c r="E21" i="4"/>
  <c r="E20" i="4" s="1"/>
  <c r="D21" i="4"/>
  <c r="C21" i="4"/>
  <c r="B21" i="4"/>
  <c r="A21" i="4"/>
  <c r="I20" i="4"/>
  <c r="H20" i="4"/>
  <c r="H19" i="4" s="1"/>
  <c r="H18" i="4" s="1"/>
  <c r="F20" i="4"/>
  <c r="D20" i="4"/>
  <c r="C20" i="4"/>
  <c r="B20" i="4"/>
  <c r="A20" i="4"/>
  <c r="I19" i="4"/>
  <c r="I18" i="4" s="1"/>
  <c r="D19" i="4"/>
  <c r="D18" i="4" s="1"/>
  <c r="B19" i="4"/>
  <c r="B18" i="4"/>
  <c r="C17" i="4"/>
  <c r="B17" i="4"/>
  <c r="A17" i="4"/>
  <c r="C16" i="4"/>
  <c r="B16" i="4"/>
  <c r="A16" i="4"/>
  <c r="G15" i="4"/>
  <c r="F15" i="4"/>
  <c r="E15" i="4"/>
  <c r="D15" i="4"/>
  <c r="J15" i="4" s="1"/>
  <c r="C15" i="4"/>
  <c r="B15" i="4"/>
  <c r="A15" i="4"/>
  <c r="G14" i="4"/>
  <c r="F14" i="4"/>
  <c r="F12" i="4" s="1"/>
  <c r="E14" i="4"/>
  <c r="D14" i="4"/>
  <c r="J14" i="4" s="1"/>
  <c r="C14" i="4"/>
  <c r="B14" i="4"/>
  <c r="A14" i="4"/>
  <c r="C13" i="4"/>
  <c r="B13" i="4"/>
  <c r="A13" i="4"/>
  <c r="I12" i="4"/>
  <c r="H12" i="4"/>
  <c r="G12" i="4"/>
  <c r="G11" i="4" s="1"/>
  <c r="G10" i="4" s="1"/>
  <c r="E12" i="4"/>
  <c r="E11" i="4" s="1"/>
  <c r="E10" i="4" s="1"/>
  <c r="D12" i="4"/>
  <c r="B12" i="4"/>
  <c r="H11" i="4"/>
  <c r="H10" i="4" s="1"/>
  <c r="C11" i="4"/>
  <c r="B11" i="4"/>
  <c r="A11" i="4"/>
  <c r="B10" i="4"/>
  <c r="A10" i="4"/>
  <c r="K9" i="4"/>
  <c r="H9" i="4"/>
  <c r="B9" i="4"/>
  <c r="B8" i="4"/>
  <c r="B7" i="4"/>
  <c r="A7" i="4"/>
  <c r="A4" i="4"/>
  <c r="C209" i="6"/>
  <c r="C210" i="6"/>
  <c r="B209" i="6"/>
  <c r="B210" i="6"/>
  <c r="G506" i="6"/>
  <c r="F506" i="6"/>
  <c r="E506" i="6"/>
  <c r="D506" i="6"/>
  <c r="C506" i="6"/>
  <c r="B506" i="6"/>
  <c r="A506" i="6"/>
  <c r="G505" i="6"/>
  <c r="F505" i="6"/>
  <c r="E505" i="6"/>
  <c r="D505" i="6"/>
  <c r="C505" i="6"/>
  <c r="B505" i="6"/>
  <c r="A505" i="6"/>
  <c r="G504" i="6"/>
  <c r="G503" i="6" s="1"/>
  <c r="G502" i="6" s="1"/>
  <c r="F504" i="6"/>
  <c r="F503" i="6" s="1"/>
  <c r="F502" i="6" s="1"/>
  <c r="E504" i="6"/>
  <c r="E503" i="6" s="1"/>
  <c r="E502" i="6" s="1"/>
  <c r="D504" i="6"/>
  <c r="C504" i="6"/>
  <c r="B504" i="6"/>
  <c r="A504" i="6"/>
  <c r="D503" i="6"/>
  <c r="C503" i="6"/>
  <c r="B503" i="6"/>
  <c r="D502" i="6"/>
  <c r="C502" i="6"/>
  <c r="B502" i="6"/>
  <c r="A502" i="6"/>
  <c r="G501" i="6"/>
  <c r="F501" i="6"/>
  <c r="E501" i="6"/>
  <c r="D501" i="6"/>
  <c r="A501" i="6"/>
  <c r="G500" i="6"/>
  <c r="F500" i="6"/>
  <c r="E500" i="6"/>
  <c r="D500" i="6"/>
  <c r="C500" i="6"/>
  <c r="B500" i="6"/>
  <c r="A500" i="6"/>
  <c r="G499" i="6"/>
  <c r="F499" i="6"/>
  <c r="E499" i="6"/>
  <c r="D499" i="6"/>
  <c r="C499" i="6"/>
  <c r="B499" i="6"/>
  <c r="A499" i="6"/>
  <c r="F498" i="6"/>
  <c r="C498" i="6"/>
  <c r="B498" i="6"/>
  <c r="C497" i="6"/>
  <c r="B497" i="6"/>
  <c r="A497" i="6"/>
  <c r="G496" i="6"/>
  <c r="F496" i="6"/>
  <c r="E496" i="6"/>
  <c r="D496" i="6"/>
  <c r="C496" i="6"/>
  <c r="B496" i="6"/>
  <c r="A496" i="6"/>
  <c r="G495" i="6"/>
  <c r="G494" i="6" s="1"/>
  <c r="G493" i="6" s="1"/>
  <c r="F495" i="6"/>
  <c r="E495" i="6"/>
  <c r="D495" i="6"/>
  <c r="C495" i="6"/>
  <c r="B495" i="6"/>
  <c r="A495" i="6"/>
  <c r="F494" i="6"/>
  <c r="F493" i="6" s="1"/>
  <c r="E494" i="6"/>
  <c r="E493" i="6" s="1"/>
  <c r="B494" i="6"/>
  <c r="I493" i="6"/>
  <c r="C493" i="6"/>
  <c r="B493" i="6"/>
  <c r="A493" i="6"/>
  <c r="B492" i="6"/>
  <c r="C491" i="6"/>
  <c r="C494" i="6" s="1"/>
  <c r="B491" i="6"/>
  <c r="A491" i="6"/>
  <c r="C490" i="6"/>
  <c r="B490" i="6"/>
  <c r="A490" i="6"/>
  <c r="C485" i="6"/>
  <c r="G484" i="6"/>
  <c r="F484" i="6"/>
  <c r="E484" i="6"/>
  <c r="C484" i="6"/>
  <c r="B484" i="6"/>
  <c r="A484" i="6"/>
  <c r="C483" i="6"/>
  <c r="G482" i="6"/>
  <c r="F482" i="6"/>
  <c r="E482" i="6"/>
  <c r="D482" i="6"/>
  <c r="C482" i="6"/>
  <c r="B482" i="6"/>
  <c r="A482" i="6"/>
  <c r="C481" i="6"/>
  <c r="G480" i="6"/>
  <c r="F480" i="6"/>
  <c r="E480" i="6"/>
  <c r="D480" i="6"/>
  <c r="C480" i="6"/>
  <c r="B480" i="6"/>
  <c r="A480" i="6"/>
  <c r="H478" i="6"/>
  <c r="C478" i="6"/>
  <c r="B478" i="6"/>
  <c r="A478" i="6"/>
  <c r="G477" i="6"/>
  <c r="F477" i="6"/>
  <c r="E477" i="6"/>
  <c r="D477" i="6"/>
  <c r="C477" i="6"/>
  <c r="B477" i="6"/>
  <c r="A477" i="6"/>
  <c r="G476" i="6"/>
  <c r="F476" i="6"/>
  <c r="E476" i="6"/>
  <c r="D476" i="6"/>
  <c r="C476" i="6"/>
  <c r="B476" i="6"/>
  <c r="A476" i="6"/>
  <c r="G475" i="6"/>
  <c r="F475" i="6"/>
  <c r="E475" i="6"/>
  <c r="D475" i="6"/>
  <c r="C475" i="6"/>
  <c r="B475" i="6"/>
  <c r="A475" i="6"/>
  <c r="B474" i="6"/>
  <c r="C473" i="6"/>
  <c r="B473" i="6"/>
  <c r="A473" i="6"/>
  <c r="C472" i="6"/>
  <c r="C474" i="6" s="1"/>
  <c r="B472" i="6"/>
  <c r="A472" i="6"/>
  <c r="C471" i="6"/>
  <c r="B471" i="6"/>
  <c r="A471" i="6"/>
  <c r="G470" i="6"/>
  <c r="F470" i="6"/>
  <c r="E470" i="6"/>
  <c r="D470" i="6"/>
  <c r="G469" i="6"/>
  <c r="G468" i="6" s="1"/>
  <c r="G467" i="6" s="1"/>
  <c r="F469" i="6"/>
  <c r="F468" i="6" s="1"/>
  <c r="F467" i="6" s="1"/>
  <c r="E469" i="6"/>
  <c r="E468" i="6" s="1"/>
  <c r="E467" i="6" s="1"/>
  <c r="D469" i="6"/>
  <c r="D468" i="6" s="1"/>
  <c r="C468" i="6"/>
  <c r="B468" i="6"/>
  <c r="D467" i="6"/>
  <c r="C467" i="6"/>
  <c r="B467" i="6"/>
  <c r="G466" i="6"/>
  <c r="G465" i="6" s="1"/>
  <c r="G464" i="6" s="1"/>
  <c r="F466" i="6"/>
  <c r="E466" i="6"/>
  <c r="E465" i="6" s="1"/>
  <c r="E464" i="6" s="1"/>
  <c r="D466" i="6"/>
  <c r="D465" i="6" s="1"/>
  <c r="D464" i="6" s="1"/>
  <c r="C466" i="6"/>
  <c r="B466" i="6"/>
  <c r="A466" i="6"/>
  <c r="F465" i="6"/>
  <c r="C465" i="6"/>
  <c r="B465" i="6"/>
  <c r="F464" i="6"/>
  <c r="C464" i="6"/>
  <c r="B464" i="6"/>
  <c r="A464" i="6"/>
  <c r="G463" i="6"/>
  <c r="F463" i="6"/>
  <c r="E463" i="6"/>
  <c r="D463" i="6"/>
  <c r="C463" i="6"/>
  <c r="B463" i="6"/>
  <c r="A463" i="6"/>
  <c r="G462" i="6"/>
  <c r="F462" i="6"/>
  <c r="E462" i="6"/>
  <c r="D462" i="6"/>
  <c r="C462" i="6"/>
  <c r="B462" i="6"/>
  <c r="A462" i="6"/>
  <c r="G461" i="6"/>
  <c r="F461" i="6"/>
  <c r="E461" i="6"/>
  <c r="D461" i="6"/>
  <c r="C461" i="6"/>
  <c r="B461" i="6"/>
  <c r="A461" i="6"/>
  <c r="G460" i="6"/>
  <c r="F460" i="6"/>
  <c r="E460" i="6"/>
  <c r="D460" i="6"/>
  <c r="C460" i="6"/>
  <c r="B460" i="6"/>
  <c r="A460" i="6"/>
  <c r="E459" i="6"/>
  <c r="E458" i="6" s="1"/>
  <c r="C459" i="6"/>
  <c r="B459" i="6"/>
  <c r="C458" i="6"/>
  <c r="B458" i="6"/>
  <c r="A458" i="6"/>
  <c r="G457" i="6"/>
  <c r="E457" i="6"/>
  <c r="D457" i="6"/>
  <c r="C457" i="6"/>
  <c r="B457" i="6"/>
  <c r="A457" i="6"/>
  <c r="G456" i="6"/>
  <c r="E456" i="6"/>
  <c r="D456" i="6"/>
  <c r="C456" i="6"/>
  <c r="B456" i="6"/>
  <c r="A456" i="6"/>
  <c r="G455" i="6"/>
  <c r="E455" i="6"/>
  <c r="D455" i="6"/>
  <c r="C455" i="6"/>
  <c r="B455" i="6"/>
  <c r="A455" i="6"/>
  <c r="G454" i="6"/>
  <c r="E454" i="6"/>
  <c r="D454" i="6"/>
  <c r="C454" i="6"/>
  <c r="B454" i="6"/>
  <c r="A454" i="6"/>
  <c r="G453" i="6"/>
  <c r="F453" i="6"/>
  <c r="E453" i="6"/>
  <c r="D453" i="6"/>
  <c r="C453" i="6"/>
  <c r="B453" i="6"/>
  <c r="A453" i="6"/>
  <c r="G452" i="6"/>
  <c r="F452" i="6"/>
  <c r="F451" i="6" s="1"/>
  <c r="F450" i="6" s="1"/>
  <c r="E452" i="6"/>
  <c r="D452" i="6"/>
  <c r="C452" i="6"/>
  <c r="B452" i="6"/>
  <c r="A452" i="6"/>
  <c r="C451" i="6"/>
  <c r="B451" i="6"/>
  <c r="C450" i="6"/>
  <c r="B450" i="6"/>
  <c r="A450" i="6"/>
  <c r="G449" i="6"/>
  <c r="F449" i="6"/>
  <c r="E449" i="6"/>
  <c r="D449" i="6"/>
  <c r="C449" i="6"/>
  <c r="B449" i="6"/>
  <c r="A449" i="6"/>
  <c r="G448" i="6"/>
  <c r="F448" i="6"/>
  <c r="E448" i="6"/>
  <c r="D448" i="6"/>
  <c r="C448" i="6"/>
  <c r="B448" i="6"/>
  <c r="A448" i="6"/>
  <c r="G447" i="6"/>
  <c r="F447" i="6"/>
  <c r="E447" i="6"/>
  <c r="D447" i="6"/>
  <c r="C447" i="6"/>
  <c r="B447" i="6"/>
  <c r="A447" i="6"/>
  <c r="G446" i="6"/>
  <c r="F446" i="6"/>
  <c r="E446" i="6"/>
  <c r="D446" i="6"/>
  <c r="C446" i="6"/>
  <c r="B446" i="6"/>
  <c r="A446" i="6"/>
  <c r="G445" i="6"/>
  <c r="F445" i="6"/>
  <c r="E445" i="6"/>
  <c r="D445" i="6"/>
  <c r="C445" i="6"/>
  <c r="B445" i="6"/>
  <c r="A445" i="6"/>
  <c r="C444" i="6"/>
  <c r="B444" i="6"/>
  <c r="C443" i="6"/>
  <c r="B443" i="6"/>
  <c r="A443" i="6"/>
  <c r="G442" i="6"/>
  <c r="F442" i="6"/>
  <c r="E442" i="6"/>
  <c r="D442" i="6"/>
  <c r="C442" i="6"/>
  <c r="B442" i="6"/>
  <c r="A442" i="6"/>
  <c r="G441" i="6"/>
  <c r="F441" i="6"/>
  <c r="E441" i="6"/>
  <c r="D441" i="6"/>
  <c r="C441" i="6"/>
  <c r="B441" i="6"/>
  <c r="A441" i="6"/>
  <c r="G440" i="6"/>
  <c r="F440" i="6"/>
  <c r="E440" i="6"/>
  <c r="D440" i="6"/>
  <c r="C440" i="6"/>
  <c r="B440" i="6"/>
  <c r="A440" i="6"/>
  <c r="I439" i="6"/>
  <c r="G439" i="6"/>
  <c r="F439" i="6"/>
  <c r="E439" i="6"/>
  <c r="D439" i="6"/>
  <c r="C439" i="6"/>
  <c r="B439" i="6"/>
  <c r="A439" i="6"/>
  <c r="G438" i="6"/>
  <c r="F438" i="6"/>
  <c r="E438" i="6"/>
  <c r="D438" i="6"/>
  <c r="C438" i="6"/>
  <c r="B438" i="6"/>
  <c r="A438" i="6"/>
  <c r="G437" i="6"/>
  <c r="F437" i="6"/>
  <c r="E437" i="6"/>
  <c r="D437" i="6"/>
  <c r="C437" i="6"/>
  <c r="B437" i="6"/>
  <c r="A437" i="6"/>
  <c r="G436" i="6"/>
  <c r="F436" i="6"/>
  <c r="E436" i="6"/>
  <c r="D436" i="6"/>
  <c r="C436" i="6"/>
  <c r="B436" i="6"/>
  <c r="A436" i="6"/>
  <c r="G435" i="6"/>
  <c r="F435" i="6"/>
  <c r="E435" i="6"/>
  <c r="D435" i="6"/>
  <c r="D434" i="6" s="1"/>
  <c r="D433" i="6" s="1"/>
  <c r="C435" i="6"/>
  <c r="B435" i="6"/>
  <c r="A435" i="6"/>
  <c r="C434" i="6"/>
  <c r="B434" i="6"/>
  <c r="A434" i="6"/>
  <c r="C433" i="6"/>
  <c r="B433" i="6"/>
  <c r="A433" i="6"/>
  <c r="G432" i="6"/>
  <c r="F432" i="6"/>
  <c r="F430" i="6" s="1"/>
  <c r="E432" i="6"/>
  <c r="D432" i="6"/>
  <c r="C432" i="6"/>
  <c r="B432" i="6"/>
  <c r="A432" i="6"/>
  <c r="G431" i="6"/>
  <c r="F431" i="6"/>
  <c r="E431" i="6"/>
  <c r="D431" i="6"/>
  <c r="C431" i="6"/>
  <c r="B431" i="6"/>
  <c r="A431" i="6"/>
  <c r="G430" i="6"/>
  <c r="C430" i="6"/>
  <c r="B430" i="6"/>
  <c r="A430" i="6"/>
  <c r="G429" i="6"/>
  <c r="F429" i="6"/>
  <c r="E429" i="6"/>
  <c r="D429" i="6"/>
  <c r="C429" i="6"/>
  <c r="B429" i="6"/>
  <c r="A429" i="6"/>
  <c r="C428" i="6"/>
  <c r="B428" i="6"/>
  <c r="A428" i="6"/>
  <c r="H427" i="6"/>
  <c r="G427" i="6"/>
  <c r="F427" i="6"/>
  <c r="E427" i="6"/>
  <c r="D427" i="6"/>
  <c r="C427" i="6"/>
  <c r="B427" i="6"/>
  <c r="A427" i="6"/>
  <c r="H426" i="6"/>
  <c r="C426" i="6"/>
  <c r="B426" i="6"/>
  <c r="A426" i="6"/>
  <c r="H425" i="6"/>
  <c r="C425" i="6"/>
  <c r="B425" i="6"/>
  <c r="A425" i="6"/>
  <c r="H424" i="6"/>
  <c r="H423" i="6" s="1"/>
  <c r="H422" i="6" s="1"/>
  <c r="C424" i="6"/>
  <c r="B424" i="6"/>
  <c r="A424" i="6"/>
  <c r="G423" i="6"/>
  <c r="G422" i="6" s="1"/>
  <c r="F423" i="6"/>
  <c r="F422" i="6" s="1"/>
  <c r="E423" i="6"/>
  <c r="E422" i="6" s="1"/>
  <c r="D423" i="6"/>
  <c r="D422" i="6" s="1"/>
  <c r="B423" i="6"/>
  <c r="A423" i="6"/>
  <c r="B422" i="6"/>
  <c r="A422" i="6"/>
  <c r="D421" i="6"/>
  <c r="D420" i="6"/>
  <c r="D419" i="6"/>
  <c r="D418" i="6"/>
  <c r="D417" i="6"/>
  <c r="D416" i="6"/>
  <c r="D415" i="6"/>
  <c r="D414" i="6"/>
  <c r="D413" i="6"/>
  <c r="D412" i="6"/>
  <c r="D411" i="6"/>
  <c r="H404" i="6"/>
  <c r="G404" i="6"/>
  <c r="F404" i="6"/>
  <c r="E404" i="6"/>
  <c r="E401" i="6" s="1"/>
  <c r="E400" i="6" s="1"/>
  <c r="H402" i="6"/>
  <c r="H401" i="6" s="1"/>
  <c r="H400" i="6" s="1"/>
  <c r="G402" i="6"/>
  <c r="E402" i="6"/>
  <c r="D402" i="6"/>
  <c r="D401" i="6" s="1"/>
  <c r="D400" i="6" s="1"/>
  <c r="C402" i="6"/>
  <c r="B402" i="6"/>
  <c r="A402" i="6"/>
  <c r="G401" i="6"/>
  <c r="G400" i="6" s="1"/>
  <c r="F401" i="6"/>
  <c r="F400" i="6" s="1"/>
  <c r="B401" i="6"/>
  <c r="A401" i="6"/>
  <c r="B400" i="6"/>
  <c r="A400" i="6"/>
  <c r="H399" i="6"/>
  <c r="C399" i="6"/>
  <c r="B399" i="6"/>
  <c r="A399" i="6"/>
  <c r="C398" i="6"/>
  <c r="B398" i="6"/>
  <c r="H397" i="6"/>
  <c r="C397" i="6"/>
  <c r="B397" i="6"/>
  <c r="H396" i="6"/>
  <c r="C396" i="6"/>
  <c r="B396" i="6"/>
  <c r="A396" i="6"/>
  <c r="H395" i="6"/>
  <c r="C395" i="6"/>
  <c r="B395" i="6"/>
  <c r="A395" i="6"/>
  <c r="H394" i="6"/>
  <c r="C394" i="6"/>
  <c r="B394" i="6"/>
  <c r="A394" i="6"/>
  <c r="G393" i="6"/>
  <c r="G392" i="6" s="1"/>
  <c r="F393" i="6"/>
  <c r="F392" i="6" s="1"/>
  <c r="E393" i="6"/>
  <c r="E392" i="6" s="1"/>
  <c r="D393" i="6"/>
  <c r="C393" i="6"/>
  <c r="B393" i="6"/>
  <c r="A393" i="6"/>
  <c r="D392" i="6"/>
  <c r="C392" i="6"/>
  <c r="B392" i="6"/>
  <c r="A392" i="6"/>
  <c r="G391" i="6"/>
  <c r="F391" i="6"/>
  <c r="E391" i="6"/>
  <c r="D391" i="6"/>
  <c r="C391" i="6"/>
  <c r="B391" i="6"/>
  <c r="A391" i="6"/>
  <c r="G390" i="6"/>
  <c r="F390" i="6"/>
  <c r="F389" i="6" s="1"/>
  <c r="F388" i="6" s="1"/>
  <c r="E390" i="6"/>
  <c r="D390" i="6"/>
  <c r="C390" i="6"/>
  <c r="B390" i="6"/>
  <c r="A390" i="6"/>
  <c r="E389" i="6"/>
  <c r="E388" i="6" s="1"/>
  <c r="C389" i="6"/>
  <c r="B389" i="6"/>
  <c r="C388" i="6"/>
  <c r="B388" i="6"/>
  <c r="A388" i="6"/>
  <c r="G387" i="6"/>
  <c r="E387" i="6"/>
  <c r="D387" i="6"/>
  <c r="H387" i="6" s="1"/>
  <c r="C387" i="6"/>
  <c r="B387" i="6"/>
  <c r="A387" i="6"/>
  <c r="G386" i="6"/>
  <c r="G385" i="6" s="1"/>
  <c r="E386" i="6"/>
  <c r="D386" i="6"/>
  <c r="C386" i="6"/>
  <c r="B386" i="6"/>
  <c r="A386" i="6"/>
  <c r="I385" i="6"/>
  <c r="F385" i="6"/>
  <c r="C385" i="6"/>
  <c r="B385" i="6"/>
  <c r="A385" i="6"/>
  <c r="G384" i="6"/>
  <c r="F384" i="6"/>
  <c r="E384" i="6"/>
  <c r="D384" i="6"/>
  <c r="D382" i="6" s="1"/>
  <c r="C384" i="6"/>
  <c r="B384" i="6"/>
  <c r="A384" i="6"/>
  <c r="G383" i="6"/>
  <c r="G382" i="6" s="1"/>
  <c r="G381" i="6" s="1"/>
  <c r="F383" i="6"/>
  <c r="E383" i="6"/>
  <c r="D383" i="6"/>
  <c r="C383" i="6"/>
  <c r="B383" i="6"/>
  <c r="A383" i="6"/>
  <c r="C382" i="6"/>
  <c r="B382" i="6"/>
  <c r="I381" i="6"/>
  <c r="C381" i="6"/>
  <c r="B381" i="6"/>
  <c r="A381" i="6"/>
  <c r="G380" i="6"/>
  <c r="F380" i="6"/>
  <c r="F378" i="6" s="1"/>
  <c r="F377" i="6" s="1"/>
  <c r="E380" i="6"/>
  <c r="D380" i="6"/>
  <c r="C380" i="6"/>
  <c r="B380" i="6"/>
  <c r="A380" i="6"/>
  <c r="G379" i="6"/>
  <c r="F379" i="6"/>
  <c r="E379" i="6"/>
  <c r="E378" i="6" s="1"/>
  <c r="E377" i="6" s="1"/>
  <c r="D379" i="6"/>
  <c r="C379" i="6"/>
  <c r="B379" i="6"/>
  <c r="A379" i="6"/>
  <c r="D378" i="6"/>
  <c r="D377" i="6" s="1"/>
  <c r="C378" i="6"/>
  <c r="B378" i="6"/>
  <c r="C377" i="6"/>
  <c r="B377" i="6"/>
  <c r="A377" i="6"/>
  <c r="H376" i="6"/>
  <c r="B376" i="6"/>
  <c r="A376" i="6"/>
  <c r="H375" i="6"/>
  <c r="B375" i="6"/>
  <c r="A375" i="6"/>
  <c r="H374" i="6"/>
  <c r="B374" i="6"/>
  <c r="A374" i="6"/>
  <c r="H373" i="6"/>
  <c r="C373" i="6"/>
  <c r="B373" i="6"/>
  <c r="A373" i="6"/>
  <c r="G372" i="6"/>
  <c r="F372" i="6"/>
  <c r="E372" i="6"/>
  <c r="D372" i="6"/>
  <c r="C372" i="6"/>
  <c r="C376" i="6" s="1"/>
  <c r="B372" i="6"/>
  <c r="A372" i="6"/>
  <c r="G371" i="6"/>
  <c r="F371" i="6"/>
  <c r="E371" i="6"/>
  <c r="D371" i="6"/>
  <c r="C371" i="6"/>
  <c r="B371" i="6"/>
  <c r="A371" i="6"/>
  <c r="G370" i="6"/>
  <c r="F370" i="6"/>
  <c r="E370" i="6"/>
  <c r="D370" i="6"/>
  <c r="C370" i="6"/>
  <c r="B370" i="6"/>
  <c r="A370" i="6"/>
  <c r="G369" i="6"/>
  <c r="F369" i="6"/>
  <c r="E369" i="6"/>
  <c r="D369" i="6"/>
  <c r="H369" i="6" s="1"/>
  <c r="C369" i="6"/>
  <c r="B369" i="6"/>
  <c r="A369" i="6"/>
  <c r="G368" i="6"/>
  <c r="F368" i="6"/>
  <c r="E368" i="6"/>
  <c r="D368" i="6"/>
  <c r="C368" i="6"/>
  <c r="B368" i="6"/>
  <c r="A368" i="6"/>
  <c r="C367" i="6"/>
  <c r="B367" i="6"/>
  <c r="A367" i="6"/>
  <c r="C366" i="6"/>
  <c r="B366" i="6"/>
  <c r="A366" i="6"/>
  <c r="G365" i="6"/>
  <c r="F365" i="6"/>
  <c r="E365" i="6"/>
  <c r="D365" i="6"/>
  <c r="C365" i="6"/>
  <c r="B365" i="6"/>
  <c r="A365" i="6"/>
  <c r="C364" i="6"/>
  <c r="B364" i="6"/>
  <c r="A364" i="6"/>
  <c r="C363" i="6"/>
  <c r="B363" i="6"/>
  <c r="A363" i="6"/>
  <c r="G362" i="6"/>
  <c r="F362" i="6"/>
  <c r="E362" i="6"/>
  <c r="D362" i="6"/>
  <c r="B362" i="6"/>
  <c r="A362" i="6"/>
  <c r="G361" i="6"/>
  <c r="G360" i="6" s="1"/>
  <c r="B361" i="6"/>
  <c r="C360" i="6"/>
  <c r="B360" i="6"/>
  <c r="A360" i="6"/>
  <c r="B359" i="6"/>
  <c r="H358" i="6"/>
  <c r="G358" i="6"/>
  <c r="F358" i="6"/>
  <c r="E358" i="6"/>
  <c r="D358" i="6"/>
  <c r="C358" i="6"/>
  <c r="B358" i="6"/>
  <c r="A358" i="6"/>
  <c r="G357" i="6"/>
  <c r="G355" i="6" s="1"/>
  <c r="G354" i="6" s="1"/>
  <c r="F357" i="6"/>
  <c r="E357" i="6"/>
  <c r="D357" i="6"/>
  <c r="C357" i="6"/>
  <c r="B357" i="6"/>
  <c r="A357" i="6"/>
  <c r="H356" i="6"/>
  <c r="F356" i="6"/>
  <c r="E356" i="6"/>
  <c r="D356" i="6"/>
  <c r="C356" i="6"/>
  <c r="B356" i="6"/>
  <c r="A356" i="6"/>
  <c r="B355" i="6"/>
  <c r="C354" i="6"/>
  <c r="B354" i="6"/>
  <c r="A354" i="6"/>
  <c r="G353" i="6"/>
  <c r="F353" i="6"/>
  <c r="E353" i="6"/>
  <c r="D353" i="6"/>
  <c r="C353" i="6"/>
  <c r="B353" i="6"/>
  <c r="A353" i="6"/>
  <c r="G352" i="6"/>
  <c r="F352" i="6"/>
  <c r="E352" i="6"/>
  <c r="D352" i="6"/>
  <c r="C352" i="6"/>
  <c r="B352" i="6"/>
  <c r="A352" i="6"/>
  <c r="G351" i="6"/>
  <c r="F351" i="6"/>
  <c r="E351" i="6"/>
  <c r="D351" i="6"/>
  <c r="C351" i="6"/>
  <c r="B351" i="6"/>
  <c r="A351" i="6"/>
  <c r="G350" i="6"/>
  <c r="F350" i="6"/>
  <c r="E350" i="6"/>
  <c r="D350" i="6"/>
  <c r="D348" i="6" s="1"/>
  <c r="D347" i="6" s="1"/>
  <c r="C350" i="6"/>
  <c r="B350" i="6"/>
  <c r="A350" i="6"/>
  <c r="G349" i="6"/>
  <c r="G348" i="6" s="1"/>
  <c r="G347" i="6" s="1"/>
  <c r="F349" i="6"/>
  <c r="E349" i="6"/>
  <c r="D349" i="6"/>
  <c r="C349" i="6"/>
  <c r="B349" i="6"/>
  <c r="A349" i="6"/>
  <c r="C348" i="6"/>
  <c r="B348" i="6"/>
  <c r="C347" i="6"/>
  <c r="B347" i="6"/>
  <c r="A347" i="6"/>
  <c r="G346" i="6"/>
  <c r="F346" i="6"/>
  <c r="E346" i="6"/>
  <c r="D346" i="6"/>
  <c r="C346" i="6"/>
  <c r="B346" i="6"/>
  <c r="A346" i="6"/>
  <c r="G345" i="6"/>
  <c r="F345" i="6"/>
  <c r="F344" i="6" s="1"/>
  <c r="E345" i="6"/>
  <c r="D345" i="6"/>
  <c r="C345" i="6"/>
  <c r="B345" i="6"/>
  <c r="A345" i="6"/>
  <c r="E344" i="6"/>
  <c r="E343" i="6" s="1"/>
  <c r="C344" i="6"/>
  <c r="B344" i="6"/>
  <c r="F343" i="6"/>
  <c r="C343" i="6"/>
  <c r="B343" i="6"/>
  <c r="A343" i="6"/>
  <c r="C342" i="6"/>
  <c r="C359" i="6" s="1"/>
  <c r="B342" i="6"/>
  <c r="A342" i="6"/>
  <c r="H341" i="6"/>
  <c r="C341" i="6"/>
  <c r="B341" i="6"/>
  <c r="A341" i="6"/>
  <c r="H340" i="6"/>
  <c r="C340" i="6"/>
  <c r="B340" i="6"/>
  <c r="A340" i="6"/>
  <c r="H339" i="6"/>
  <c r="H338" i="6" s="1"/>
  <c r="G339" i="6"/>
  <c r="G338" i="6" s="1"/>
  <c r="F339" i="6"/>
  <c r="F338" i="6" s="1"/>
  <c r="E339" i="6"/>
  <c r="E338" i="6" s="1"/>
  <c r="D339" i="6"/>
  <c r="D338" i="6" s="1"/>
  <c r="C339" i="6"/>
  <c r="C355" i="6" s="1"/>
  <c r="B339" i="6"/>
  <c r="C338" i="6"/>
  <c r="B338" i="6"/>
  <c r="A338" i="6"/>
  <c r="G337" i="6"/>
  <c r="G336" i="6" s="1"/>
  <c r="F337" i="6"/>
  <c r="F336" i="6" s="1"/>
  <c r="E337" i="6"/>
  <c r="D337" i="6"/>
  <c r="D336" i="6" s="1"/>
  <c r="C337" i="6"/>
  <c r="C336" i="6"/>
  <c r="B336" i="6"/>
  <c r="F335" i="6"/>
  <c r="C335" i="6"/>
  <c r="B335" i="6"/>
  <c r="A335" i="6"/>
  <c r="B334" i="6"/>
  <c r="A334" i="6"/>
  <c r="B333" i="6"/>
  <c r="C332" i="6"/>
  <c r="B332" i="6"/>
  <c r="A332" i="6"/>
  <c r="C331" i="6"/>
  <c r="B331" i="6"/>
  <c r="A331" i="6"/>
  <c r="H329" i="6"/>
  <c r="C329" i="6"/>
  <c r="B329" i="6"/>
  <c r="A329" i="6"/>
  <c r="H328" i="6"/>
  <c r="H327" i="6" s="1"/>
  <c r="G328" i="6"/>
  <c r="G327" i="6" s="1"/>
  <c r="F328" i="6"/>
  <c r="F327" i="6" s="1"/>
  <c r="E328" i="6"/>
  <c r="E327" i="6" s="1"/>
  <c r="D328" i="6"/>
  <c r="D327" i="6" s="1"/>
  <c r="C328" i="6"/>
  <c r="B328" i="6"/>
  <c r="C327" i="6"/>
  <c r="B327" i="6"/>
  <c r="A327" i="6"/>
  <c r="G326" i="6"/>
  <c r="E326" i="6"/>
  <c r="D326" i="6"/>
  <c r="C326" i="6"/>
  <c r="B326" i="6"/>
  <c r="A326" i="6"/>
  <c r="G325" i="6"/>
  <c r="E325" i="6"/>
  <c r="D325" i="6"/>
  <c r="C325" i="6"/>
  <c r="B325" i="6"/>
  <c r="A325" i="6"/>
  <c r="G324" i="6"/>
  <c r="E324" i="6"/>
  <c r="D324" i="6"/>
  <c r="C324" i="6"/>
  <c r="B324" i="6"/>
  <c r="A324" i="6"/>
  <c r="G323" i="6"/>
  <c r="G322" i="6" s="1"/>
  <c r="G321" i="6" s="1"/>
  <c r="E323" i="6"/>
  <c r="D323" i="6"/>
  <c r="C323" i="6"/>
  <c r="B323" i="6"/>
  <c r="A323" i="6"/>
  <c r="F322" i="6"/>
  <c r="C322" i="6"/>
  <c r="B322" i="6"/>
  <c r="C321" i="6"/>
  <c r="B321" i="6"/>
  <c r="A321" i="6"/>
  <c r="C320" i="6"/>
  <c r="B320" i="6"/>
  <c r="A320" i="6"/>
  <c r="G319" i="6"/>
  <c r="E319" i="6"/>
  <c r="D319" i="6"/>
  <c r="C319" i="6"/>
  <c r="B319" i="6"/>
  <c r="A319" i="6"/>
  <c r="G318" i="6"/>
  <c r="G317" i="6" s="1"/>
  <c r="G316" i="6" s="1"/>
  <c r="G314" i="6" s="1"/>
  <c r="F318" i="6"/>
  <c r="F317" i="6" s="1"/>
  <c r="F315" i="6" s="1"/>
  <c r="E318" i="6"/>
  <c r="D318" i="6"/>
  <c r="C318" i="6"/>
  <c r="B318" i="6"/>
  <c r="A318" i="6"/>
  <c r="E317" i="6"/>
  <c r="E316" i="6" s="1"/>
  <c r="E314" i="6" s="1"/>
  <c r="C317" i="6"/>
  <c r="B317" i="6"/>
  <c r="A317" i="6"/>
  <c r="F316" i="6"/>
  <c r="F314" i="6" s="1"/>
  <c r="C316" i="6"/>
  <c r="B316" i="6"/>
  <c r="A316" i="6"/>
  <c r="B315" i="6"/>
  <c r="C314" i="6"/>
  <c r="B314" i="6"/>
  <c r="A314" i="6"/>
  <c r="H313" i="6"/>
  <c r="C313" i="6"/>
  <c r="B313" i="6"/>
  <c r="A313" i="6"/>
  <c r="H312" i="6"/>
  <c r="H311" i="6" s="1"/>
  <c r="C312" i="6"/>
  <c r="B312" i="6"/>
  <c r="A312" i="6"/>
  <c r="I311" i="6"/>
  <c r="I306" i="6" s="1"/>
  <c r="G311" i="6"/>
  <c r="F311" i="6"/>
  <c r="E311" i="6"/>
  <c r="D311" i="6"/>
  <c r="C311" i="6"/>
  <c r="B311" i="6"/>
  <c r="A311" i="6"/>
  <c r="C310" i="6"/>
  <c r="B310" i="6"/>
  <c r="A310" i="6"/>
  <c r="C309" i="6"/>
  <c r="B309" i="6"/>
  <c r="A309" i="6"/>
  <c r="G308" i="6"/>
  <c r="G306" i="6" s="1"/>
  <c r="F308" i="6"/>
  <c r="F306" i="6" s="1"/>
  <c r="E308" i="6"/>
  <c r="E306" i="6" s="1"/>
  <c r="D308" i="6"/>
  <c r="C308" i="6"/>
  <c r="B308" i="6"/>
  <c r="A308" i="6"/>
  <c r="H307" i="6"/>
  <c r="G307" i="6"/>
  <c r="F307" i="6"/>
  <c r="E307" i="6"/>
  <c r="D307" i="6"/>
  <c r="C307" i="6"/>
  <c r="B307" i="6"/>
  <c r="A307" i="6"/>
  <c r="C306" i="6"/>
  <c r="B306" i="6"/>
  <c r="A306" i="6"/>
  <c r="I305" i="6"/>
  <c r="H305" i="6"/>
  <c r="C305" i="6"/>
  <c r="B305" i="6"/>
  <c r="A305" i="6"/>
  <c r="G304" i="6"/>
  <c r="G298" i="6" s="1"/>
  <c r="F304" i="6"/>
  <c r="F298" i="6" s="1"/>
  <c r="E304" i="6"/>
  <c r="E298" i="6" s="1"/>
  <c r="D304" i="6"/>
  <c r="D298" i="6" s="1"/>
  <c r="C304" i="6"/>
  <c r="B304" i="6"/>
  <c r="A304" i="6"/>
  <c r="H303" i="6"/>
  <c r="C303" i="6"/>
  <c r="B303" i="6"/>
  <c r="A303" i="6"/>
  <c r="H302" i="6"/>
  <c r="C302" i="6"/>
  <c r="B302" i="6"/>
  <c r="A302" i="6"/>
  <c r="H301" i="6"/>
  <c r="C301" i="6"/>
  <c r="B301" i="6"/>
  <c r="A301" i="6"/>
  <c r="H300" i="6"/>
  <c r="C300" i="6"/>
  <c r="B300" i="6"/>
  <c r="A300" i="6"/>
  <c r="H299" i="6"/>
  <c r="C299" i="6"/>
  <c r="B299" i="6"/>
  <c r="A299" i="6"/>
  <c r="B298" i="6"/>
  <c r="A298" i="6"/>
  <c r="G297" i="6"/>
  <c r="F297" i="6"/>
  <c r="E297" i="6"/>
  <c r="D297" i="6"/>
  <c r="H297" i="6" s="1"/>
  <c r="B297" i="6"/>
  <c r="A297" i="6"/>
  <c r="C296" i="6"/>
  <c r="B296" i="6"/>
  <c r="A296" i="6"/>
  <c r="B295" i="6"/>
  <c r="G294" i="6"/>
  <c r="F294" i="6"/>
  <c r="E294" i="6"/>
  <c r="D294" i="6"/>
  <c r="C294" i="6"/>
  <c r="B294" i="6"/>
  <c r="A294" i="6"/>
  <c r="B293" i="6"/>
  <c r="G292" i="6"/>
  <c r="F292" i="6"/>
  <c r="E292" i="6"/>
  <c r="D292" i="6"/>
  <c r="C292" i="6"/>
  <c r="B292" i="6"/>
  <c r="A292" i="6"/>
  <c r="B291" i="6"/>
  <c r="G290" i="6"/>
  <c r="F290" i="6"/>
  <c r="E290" i="6"/>
  <c r="D290" i="6"/>
  <c r="C290" i="6"/>
  <c r="B290" i="6"/>
  <c r="A290" i="6"/>
  <c r="G289" i="6"/>
  <c r="F289" i="6"/>
  <c r="E289" i="6"/>
  <c r="D289" i="6"/>
  <c r="C289" i="6"/>
  <c r="B289" i="6"/>
  <c r="A289" i="6"/>
  <c r="B288" i="6"/>
  <c r="G287" i="6"/>
  <c r="F287" i="6"/>
  <c r="E287" i="6"/>
  <c r="D287" i="6"/>
  <c r="C287" i="6"/>
  <c r="B287" i="6"/>
  <c r="A287" i="6"/>
  <c r="B286" i="6"/>
  <c r="G285" i="6"/>
  <c r="F285" i="6"/>
  <c r="E285" i="6"/>
  <c r="D285" i="6"/>
  <c r="C285" i="6"/>
  <c r="B285" i="6"/>
  <c r="A285" i="6"/>
  <c r="B284" i="6"/>
  <c r="C283" i="6"/>
  <c r="B283" i="6"/>
  <c r="A283" i="6"/>
  <c r="I281" i="6"/>
  <c r="B281" i="6"/>
  <c r="A281" i="6"/>
  <c r="C280" i="6"/>
  <c r="B280" i="6"/>
  <c r="A280" i="6"/>
  <c r="C279" i="6"/>
  <c r="B279" i="6"/>
  <c r="A279" i="6"/>
  <c r="G278" i="6"/>
  <c r="F278" i="6"/>
  <c r="E278" i="6"/>
  <c r="D278" i="6"/>
  <c r="C278" i="6"/>
  <c r="B278" i="6"/>
  <c r="A278" i="6"/>
  <c r="C277" i="6"/>
  <c r="B277" i="6"/>
  <c r="A277" i="6"/>
  <c r="C276" i="6"/>
  <c r="B276" i="6"/>
  <c r="A276" i="6"/>
  <c r="G275" i="6"/>
  <c r="F275" i="6"/>
  <c r="E275" i="6"/>
  <c r="D275" i="6"/>
  <c r="C275" i="6"/>
  <c r="B275" i="6"/>
  <c r="A275" i="6"/>
  <c r="C274" i="6"/>
  <c r="B274" i="6"/>
  <c r="A274" i="6"/>
  <c r="C273" i="6"/>
  <c r="B273" i="6"/>
  <c r="A273" i="6"/>
  <c r="G272" i="6"/>
  <c r="F272" i="6"/>
  <c r="E272" i="6"/>
  <c r="D272" i="6"/>
  <c r="C272" i="6"/>
  <c r="B272" i="6"/>
  <c r="A272" i="6"/>
  <c r="C271" i="6"/>
  <c r="B271" i="6"/>
  <c r="A271" i="6"/>
  <c r="C270" i="6"/>
  <c r="B270" i="6"/>
  <c r="A270" i="6"/>
  <c r="G269" i="6"/>
  <c r="F269" i="6"/>
  <c r="E269" i="6"/>
  <c r="D269" i="6"/>
  <c r="H269" i="6" s="1"/>
  <c r="C269" i="6"/>
  <c r="B269" i="6"/>
  <c r="A269" i="6"/>
  <c r="C268" i="6"/>
  <c r="B268" i="6"/>
  <c r="A268" i="6"/>
  <c r="C267" i="6"/>
  <c r="B267" i="6"/>
  <c r="A267" i="6"/>
  <c r="G266" i="6"/>
  <c r="F266" i="6"/>
  <c r="E266" i="6"/>
  <c r="E263" i="6" s="1"/>
  <c r="D266" i="6"/>
  <c r="C266" i="6"/>
  <c r="B266" i="6"/>
  <c r="A266" i="6"/>
  <c r="B265" i="6"/>
  <c r="A265" i="6"/>
  <c r="B264" i="6"/>
  <c r="A264" i="6"/>
  <c r="C263" i="6"/>
  <c r="B263" i="6"/>
  <c r="A263" i="6"/>
  <c r="G262" i="6"/>
  <c r="F262" i="6"/>
  <c r="E262" i="6"/>
  <c r="D262" i="6"/>
  <c r="C262" i="6"/>
  <c r="B262" i="6"/>
  <c r="A262" i="6"/>
  <c r="G261" i="6"/>
  <c r="F261" i="6"/>
  <c r="E261" i="6"/>
  <c r="E258" i="6" s="1"/>
  <c r="D261" i="6"/>
  <c r="C261" i="6"/>
  <c r="B261" i="6"/>
  <c r="A261" i="6"/>
  <c r="B260" i="6"/>
  <c r="H259" i="6"/>
  <c r="C259" i="6"/>
  <c r="B259" i="6"/>
  <c r="A259" i="6"/>
  <c r="I258" i="6"/>
  <c r="F258" i="6"/>
  <c r="C258" i="6"/>
  <c r="B258" i="6"/>
  <c r="A258" i="6"/>
  <c r="G257" i="6"/>
  <c r="F257" i="6"/>
  <c r="E257" i="6"/>
  <c r="D257" i="6"/>
  <c r="C257" i="6"/>
  <c r="B257" i="6"/>
  <c r="A257" i="6"/>
  <c r="G256" i="6"/>
  <c r="F256" i="6"/>
  <c r="E256" i="6"/>
  <c r="D256" i="6"/>
  <c r="C256" i="6"/>
  <c r="B256" i="6"/>
  <c r="A256" i="6"/>
  <c r="G255" i="6"/>
  <c r="F255" i="6"/>
  <c r="E255" i="6"/>
  <c r="D255" i="6"/>
  <c r="C255" i="6"/>
  <c r="B255" i="6"/>
  <c r="A255" i="6"/>
  <c r="G254" i="6"/>
  <c r="F254" i="6"/>
  <c r="E254" i="6"/>
  <c r="D254" i="6"/>
  <c r="D247" i="6" s="1"/>
  <c r="C254" i="6"/>
  <c r="B254" i="6"/>
  <c r="A254" i="6"/>
  <c r="G253" i="6"/>
  <c r="G247" i="6" s="1"/>
  <c r="F253" i="6"/>
  <c r="E253" i="6"/>
  <c r="D253" i="6"/>
  <c r="C253" i="6"/>
  <c r="B253" i="6"/>
  <c r="A253" i="6"/>
  <c r="C252" i="6"/>
  <c r="B252" i="6"/>
  <c r="A252" i="6"/>
  <c r="C251" i="6"/>
  <c r="B251" i="6"/>
  <c r="A251" i="6"/>
  <c r="C250" i="6"/>
  <c r="B250" i="6"/>
  <c r="A250" i="6"/>
  <c r="C249" i="6"/>
  <c r="B249" i="6"/>
  <c r="A249" i="6"/>
  <c r="C248" i="6"/>
  <c r="B248" i="6"/>
  <c r="A248" i="6"/>
  <c r="I247" i="6"/>
  <c r="C247" i="6"/>
  <c r="B247" i="6"/>
  <c r="A247" i="6"/>
  <c r="H246" i="6"/>
  <c r="C246" i="6"/>
  <c r="B246" i="6"/>
  <c r="A246" i="6"/>
  <c r="H245" i="6"/>
  <c r="C245" i="6"/>
  <c r="B245" i="6"/>
  <c r="A245" i="6"/>
  <c r="H244" i="6"/>
  <c r="C244" i="6"/>
  <c r="B244" i="6"/>
  <c r="A244" i="6"/>
  <c r="H243" i="6"/>
  <c r="C243" i="6"/>
  <c r="B243" i="6"/>
  <c r="A243" i="6"/>
  <c r="H242" i="6"/>
  <c r="H241" i="6" s="1"/>
  <c r="C242" i="6"/>
  <c r="B242" i="6"/>
  <c r="A242" i="6"/>
  <c r="I241" i="6"/>
  <c r="G241" i="6"/>
  <c r="F241" i="6"/>
  <c r="E241" i="6"/>
  <c r="D241" i="6"/>
  <c r="C241" i="6"/>
  <c r="B241" i="6"/>
  <c r="A241" i="6"/>
  <c r="C240" i="6"/>
  <c r="B240" i="6"/>
  <c r="A240" i="6"/>
  <c r="C239" i="6"/>
  <c r="C282" i="6" s="1"/>
  <c r="B239" i="6"/>
  <c r="B282" i="6" s="1"/>
  <c r="C238" i="6"/>
  <c r="B238" i="6"/>
  <c r="A238" i="6"/>
  <c r="C237" i="6"/>
  <c r="B237" i="6"/>
  <c r="A237" i="6"/>
  <c r="B234" i="6"/>
  <c r="A234" i="6"/>
  <c r="G233" i="6"/>
  <c r="G232" i="6" s="1"/>
  <c r="G231" i="6" s="1"/>
  <c r="F233" i="6"/>
  <c r="F232" i="6" s="1"/>
  <c r="F231" i="6" s="1"/>
  <c r="E233" i="6"/>
  <c r="D233" i="6"/>
  <c r="C233" i="6"/>
  <c r="B233" i="6"/>
  <c r="A233" i="6"/>
  <c r="E232" i="6"/>
  <c r="E231" i="6" s="1"/>
  <c r="C232" i="6"/>
  <c r="B232" i="6"/>
  <c r="A232" i="6"/>
  <c r="C231" i="6"/>
  <c r="B231" i="6"/>
  <c r="A231" i="6"/>
  <c r="G230" i="6"/>
  <c r="G229" i="6" s="1"/>
  <c r="G221" i="6" s="1"/>
  <c r="F230" i="6"/>
  <c r="F229" i="6" s="1"/>
  <c r="F221" i="6" s="1"/>
  <c r="E230" i="6"/>
  <c r="E229" i="6" s="1"/>
  <c r="E221" i="6" s="1"/>
  <c r="D230" i="6"/>
  <c r="D229" i="6" s="1"/>
  <c r="D221" i="6" s="1"/>
  <c r="C230" i="6"/>
  <c r="B230" i="6"/>
  <c r="A230" i="6"/>
  <c r="C229" i="6"/>
  <c r="B229" i="6"/>
  <c r="A229" i="6"/>
  <c r="G228" i="6"/>
  <c r="F228" i="6"/>
  <c r="E228" i="6"/>
  <c r="E224" i="6" s="1"/>
  <c r="D228" i="6"/>
  <c r="C228" i="6"/>
  <c r="B228" i="6"/>
  <c r="A228" i="6"/>
  <c r="G227" i="6"/>
  <c r="F227" i="6"/>
  <c r="E227" i="6"/>
  <c r="D227" i="6"/>
  <c r="H227" i="6" s="1"/>
  <c r="C227" i="6"/>
  <c r="B227" i="6"/>
  <c r="A227" i="6"/>
  <c r="G226" i="6"/>
  <c r="G224" i="6" s="1"/>
  <c r="F226" i="6"/>
  <c r="E226" i="6"/>
  <c r="D226" i="6"/>
  <c r="C226" i="6"/>
  <c r="B226" i="6"/>
  <c r="A226" i="6"/>
  <c r="G225" i="6"/>
  <c r="F225" i="6"/>
  <c r="F224" i="6" s="1"/>
  <c r="F222" i="6" s="1"/>
  <c r="E225" i="6"/>
  <c r="D225" i="6"/>
  <c r="C225" i="6"/>
  <c r="B225" i="6"/>
  <c r="A225" i="6"/>
  <c r="C224" i="6"/>
  <c r="B224" i="6"/>
  <c r="A224" i="6"/>
  <c r="C223" i="6"/>
  <c r="B223" i="6"/>
  <c r="A223" i="6"/>
  <c r="C222" i="6"/>
  <c r="B222" i="6"/>
  <c r="A222" i="6"/>
  <c r="C221" i="6"/>
  <c r="B221" i="6"/>
  <c r="A221" i="6"/>
  <c r="I220" i="6"/>
  <c r="C220" i="6"/>
  <c r="B220" i="6"/>
  <c r="A220" i="6"/>
  <c r="H218" i="6"/>
  <c r="G218" i="6"/>
  <c r="E218" i="6"/>
  <c r="D218" i="6"/>
  <c r="C218" i="6"/>
  <c r="B218" i="6"/>
  <c r="A218" i="6"/>
  <c r="G217" i="6"/>
  <c r="F217" i="6"/>
  <c r="E217" i="6"/>
  <c r="D217" i="6"/>
  <c r="C217" i="6"/>
  <c r="B217" i="6"/>
  <c r="A217" i="6"/>
  <c r="G216" i="6"/>
  <c r="F216" i="6"/>
  <c r="E216" i="6"/>
  <c r="D216" i="6"/>
  <c r="C216" i="6"/>
  <c r="B216" i="6"/>
  <c r="A216" i="6"/>
  <c r="G215" i="6"/>
  <c r="F215" i="6"/>
  <c r="E215" i="6"/>
  <c r="E214" i="6" s="1"/>
  <c r="E213" i="6" s="1"/>
  <c r="D215" i="6"/>
  <c r="C215" i="6"/>
  <c r="B215" i="6"/>
  <c r="A215" i="6"/>
  <c r="G214" i="6"/>
  <c r="G213" i="6" s="1"/>
  <c r="C214" i="6"/>
  <c r="B214" i="6"/>
  <c r="A214" i="6"/>
  <c r="C213" i="6"/>
  <c r="B213" i="6"/>
  <c r="A213" i="6"/>
  <c r="H211" i="6"/>
  <c r="H210" i="6" s="1"/>
  <c r="H209" i="6" s="1"/>
  <c r="G211" i="6"/>
  <c r="G210" i="6" s="1"/>
  <c r="G209" i="6" s="1"/>
  <c r="F211" i="6"/>
  <c r="F210" i="6" s="1"/>
  <c r="F209" i="6" s="1"/>
  <c r="F208" i="6" s="1"/>
  <c r="E211" i="6"/>
  <c r="E210" i="6" s="1"/>
  <c r="E209" i="6" s="1"/>
  <c r="D211" i="6"/>
  <c r="D210" i="6" s="1"/>
  <c r="D209" i="6" s="1"/>
  <c r="D208" i="6" s="1"/>
  <c r="C211" i="6"/>
  <c r="B211" i="6"/>
  <c r="A211" i="6"/>
  <c r="C208" i="6"/>
  <c r="B208" i="6"/>
  <c r="A208" i="6"/>
  <c r="H207" i="6"/>
  <c r="C207" i="6"/>
  <c r="B207" i="6"/>
  <c r="A207" i="6"/>
  <c r="H206" i="6"/>
  <c r="C206" i="6"/>
  <c r="B206" i="6"/>
  <c r="A206" i="6"/>
  <c r="G205" i="6"/>
  <c r="F205" i="6"/>
  <c r="F204" i="6" s="1"/>
  <c r="F203" i="6" s="1"/>
  <c r="E205" i="6"/>
  <c r="E204" i="6" s="1"/>
  <c r="E203" i="6" s="1"/>
  <c r="C205" i="6"/>
  <c r="B205" i="6"/>
  <c r="A205" i="6"/>
  <c r="C204" i="6"/>
  <c r="B204" i="6"/>
  <c r="B189" i="6" s="1"/>
  <c r="C203" i="6"/>
  <c r="B203" i="6"/>
  <c r="A203" i="6"/>
  <c r="G202" i="6"/>
  <c r="E202" i="6"/>
  <c r="D202" i="6"/>
  <c r="C202" i="6"/>
  <c r="B202" i="6"/>
  <c r="A202" i="6"/>
  <c r="G201" i="6"/>
  <c r="E201" i="6"/>
  <c r="D201" i="6"/>
  <c r="H201" i="6" s="1"/>
  <c r="C201" i="6"/>
  <c r="B201" i="6"/>
  <c r="A201" i="6"/>
  <c r="G200" i="6"/>
  <c r="H200" i="6" s="1"/>
  <c r="E200" i="6"/>
  <c r="D200" i="6"/>
  <c r="C200" i="6"/>
  <c r="B200" i="6"/>
  <c r="A200" i="6"/>
  <c r="G199" i="6"/>
  <c r="E199" i="6"/>
  <c r="D199" i="6"/>
  <c r="C199" i="6"/>
  <c r="B199" i="6"/>
  <c r="A199" i="6"/>
  <c r="G198" i="6"/>
  <c r="E198" i="6"/>
  <c r="D198" i="6"/>
  <c r="C198" i="6"/>
  <c r="B198" i="6"/>
  <c r="A198" i="6"/>
  <c r="G197" i="6"/>
  <c r="E197" i="6"/>
  <c r="D197" i="6"/>
  <c r="H197" i="6" s="1"/>
  <c r="C197" i="6"/>
  <c r="B197" i="6"/>
  <c r="A197" i="6"/>
  <c r="G196" i="6"/>
  <c r="H196" i="6" s="1"/>
  <c r="E196" i="6"/>
  <c r="D196" i="6"/>
  <c r="C196" i="6"/>
  <c r="B196" i="6"/>
  <c r="A196" i="6"/>
  <c r="G195" i="6"/>
  <c r="E195" i="6"/>
  <c r="D195" i="6"/>
  <c r="H195" i="6" s="1"/>
  <c r="C195" i="6"/>
  <c r="B195" i="6"/>
  <c r="A195" i="6"/>
  <c r="G194" i="6"/>
  <c r="E194" i="6"/>
  <c r="D194" i="6"/>
  <c r="C194" i="6"/>
  <c r="B194" i="6"/>
  <c r="A194" i="6"/>
  <c r="G193" i="6"/>
  <c r="E193" i="6"/>
  <c r="D193" i="6"/>
  <c r="H193" i="6" s="1"/>
  <c r="C193" i="6"/>
  <c r="B193" i="6"/>
  <c r="A193" i="6"/>
  <c r="H192" i="6"/>
  <c r="G192" i="6"/>
  <c r="E192" i="6"/>
  <c r="D192" i="6"/>
  <c r="C192" i="6"/>
  <c r="B192" i="6"/>
  <c r="A192" i="6"/>
  <c r="F191" i="6"/>
  <c r="F190" i="6" s="1"/>
  <c r="C191" i="6"/>
  <c r="B191" i="6"/>
  <c r="A191" i="6"/>
  <c r="C190" i="6"/>
  <c r="B190" i="6"/>
  <c r="A190" i="6"/>
  <c r="B188" i="6"/>
  <c r="C187" i="6"/>
  <c r="B187" i="6"/>
  <c r="I186" i="6"/>
  <c r="C186" i="6"/>
  <c r="B186" i="6"/>
  <c r="A186" i="6"/>
  <c r="G185" i="6"/>
  <c r="F185" i="6"/>
  <c r="E185" i="6"/>
  <c r="E183" i="6" s="1"/>
  <c r="E182" i="6" s="1"/>
  <c r="C185" i="6"/>
  <c r="B185" i="6"/>
  <c r="A185" i="6"/>
  <c r="G184" i="6"/>
  <c r="G183" i="6" s="1"/>
  <c r="G182" i="6" s="1"/>
  <c r="F184" i="6"/>
  <c r="E184" i="6"/>
  <c r="C184" i="6"/>
  <c r="B184" i="6"/>
  <c r="A184" i="6"/>
  <c r="C183" i="6"/>
  <c r="B183" i="6"/>
  <c r="C182" i="6"/>
  <c r="B182" i="6"/>
  <c r="A182" i="6"/>
  <c r="H181" i="6"/>
  <c r="H180" i="6" s="1"/>
  <c r="C181" i="6"/>
  <c r="B181" i="6"/>
  <c r="A181" i="6"/>
  <c r="I180" i="6"/>
  <c r="G180" i="6"/>
  <c r="F180" i="6"/>
  <c r="E180" i="6"/>
  <c r="D180" i="6"/>
  <c r="C180" i="6"/>
  <c r="B180" i="6"/>
  <c r="A180" i="6"/>
  <c r="H179" i="6"/>
  <c r="C179" i="6"/>
  <c r="B179" i="6"/>
  <c r="A179" i="6"/>
  <c r="H178" i="6"/>
  <c r="C178" i="6"/>
  <c r="B178" i="6"/>
  <c r="A178" i="6"/>
  <c r="H177" i="6"/>
  <c r="G177" i="6"/>
  <c r="G176" i="6" s="1"/>
  <c r="F177" i="6"/>
  <c r="F176" i="6" s="1"/>
  <c r="F175" i="6" s="1"/>
  <c r="E177" i="6"/>
  <c r="E176" i="6" s="1"/>
  <c r="E175" i="6" s="1"/>
  <c r="D177" i="6"/>
  <c r="D176" i="6" s="1"/>
  <c r="D175" i="6" s="1"/>
  <c r="C177" i="6"/>
  <c r="B177" i="6"/>
  <c r="C176" i="6"/>
  <c r="B176" i="6"/>
  <c r="A176" i="6"/>
  <c r="C175" i="6"/>
  <c r="B175" i="6"/>
  <c r="C174" i="6"/>
  <c r="B174" i="6"/>
  <c r="A174" i="6"/>
  <c r="H173" i="6"/>
  <c r="H172" i="6" s="1"/>
  <c r="H171" i="6" s="1"/>
  <c r="C173" i="6"/>
  <c r="B173" i="6"/>
  <c r="A173" i="6"/>
  <c r="I172" i="6"/>
  <c r="I171" i="6" s="1"/>
  <c r="G172" i="6"/>
  <c r="G171" i="6" s="1"/>
  <c r="F172" i="6"/>
  <c r="F171" i="6" s="1"/>
  <c r="E172" i="6"/>
  <c r="E171" i="6" s="1"/>
  <c r="D172" i="6"/>
  <c r="C172" i="6"/>
  <c r="B172" i="6"/>
  <c r="A172" i="6"/>
  <c r="D171" i="6"/>
  <c r="C171" i="6"/>
  <c r="B171" i="6"/>
  <c r="A171" i="6"/>
  <c r="G170" i="6"/>
  <c r="F170" i="6"/>
  <c r="E170" i="6"/>
  <c r="D170" i="6"/>
  <c r="D168" i="6" s="1"/>
  <c r="C170" i="6"/>
  <c r="B170" i="6"/>
  <c r="A170" i="6"/>
  <c r="G169" i="6"/>
  <c r="F169" i="6"/>
  <c r="F168" i="6" s="1"/>
  <c r="E169" i="6"/>
  <c r="D169" i="6"/>
  <c r="C169" i="6"/>
  <c r="B169" i="6"/>
  <c r="A169" i="6"/>
  <c r="C168" i="6"/>
  <c r="B168" i="6"/>
  <c r="A168" i="6"/>
  <c r="G167" i="6"/>
  <c r="F167" i="6"/>
  <c r="E167" i="6"/>
  <c r="D167" i="6"/>
  <c r="D166" i="6"/>
  <c r="C166" i="6"/>
  <c r="B166" i="6"/>
  <c r="A166" i="6"/>
  <c r="G165" i="6"/>
  <c r="F165" i="6"/>
  <c r="E165" i="6"/>
  <c r="D165" i="6"/>
  <c r="C165" i="6"/>
  <c r="B165" i="6"/>
  <c r="A165" i="6"/>
  <c r="C164" i="6"/>
  <c r="B164" i="6"/>
  <c r="A164" i="6"/>
  <c r="C163" i="6"/>
  <c r="B163" i="6"/>
  <c r="A163" i="6"/>
  <c r="C162" i="6"/>
  <c r="B162" i="6"/>
  <c r="A162" i="6"/>
  <c r="C161" i="6"/>
  <c r="B161" i="6"/>
  <c r="A161" i="6"/>
  <c r="G160" i="6"/>
  <c r="F160" i="6"/>
  <c r="E160" i="6"/>
  <c r="D160" i="6"/>
  <c r="C160" i="6"/>
  <c r="B160" i="6"/>
  <c r="A160" i="6"/>
  <c r="H159" i="6"/>
  <c r="C159" i="6"/>
  <c r="B159" i="6"/>
  <c r="H158" i="6"/>
  <c r="C158" i="6"/>
  <c r="B158" i="6"/>
  <c r="A158" i="6"/>
  <c r="H157" i="6"/>
  <c r="C157" i="6"/>
  <c r="B157" i="6"/>
  <c r="A157" i="6"/>
  <c r="H156" i="6"/>
  <c r="C156" i="6"/>
  <c r="B156" i="6"/>
  <c r="A156" i="6"/>
  <c r="G155" i="6"/>
  <c r="F155" i="6"/>
  <c r="E155" i="6"/>
  <c r="D155" i="6"/>
  <c r="C155" i="6"/>
  <c r="B155" i="6"/>
  <c r="A155" i="6"/>
  <c r="C154" i="6"/>
  <c r="B154" i="6"/>
  <c r="A154" i="6"/>
  <c r="C153" i="6"/>
  <c r="B153" i="6"/>
  <c r="A153" i="6"/>
  <c r="C152" i="6"/>
  <c r="B152" i="6"/>
  <c r="A152" i="6"/>
  <c r="C151" i="6"/>
  <c r="B151" i="6"/>
  <c r="A151" i="6"/>
  <c r="G150" i="6"/>
  <c r="F150" i="6"/>
  <c r="E150" i="6"/>
  <c r="D150" i="6"/>
  <c r="C150" i="6"/>
  <c r="B150" i="6"/>
  <c r="A150" i="6"/>
  <c r="I149" i="6"/>
  <c r="C149" i="6"/>
  <c r="B149" i="6"/>
  <c r="A149" i="6"/>
  <c r="I148" i="6"/>
  <c r="C148" i="6"/>
  <c r="B148" i="6"/>
  <c r="A148" i="6"/>
  <c r="C147" i="6"/>
  <c r="B147" i="6"/>
  <c r="A147" i="6"/>
  <c r="C146" i="6"/>
  <c r="B146" i="6"/>
  <c r="A146" i="6"/>
  <c r="C145" i="6"/>
  <c r="B145" i="6"/>
  <c r="A145" i="6"/>
  <c r="G144" i="6"/>
  <c r="F144" i="6"/>
  <c r="E144" i="6"/>
  <c r="D144" i="6"/>
  <c r="C144" i="6"/>
  <c r="B144" i="6"/>
  <c r="A144" i="6"/>
  <c r="C143" i="6"/>
  <c r="B143" i="6"/>
  <c r="A143" i="6"/>
  <c r="C142" i="6"/>
  <c r="B142" i="6"/>
  <c r="A142" i="6"/>
  <c r="G141" i="6"/>
  <c r="F141" i="6"/>
  <c r="E141" i="6"/>
  <c r="D141" i="6"/>
  <c r="C141" i="6"/>
  <c r="B141" i="6"/>
  <c r="A141" i="6"/>
  <c r="G140" i="6"/>
  <c r="F140" i="6"/>
  <c r="E140" i="6"/>
  <c r="E133" i="6" s="1"/>
  <c r="E132" i="6" s="1"/>
  <c r="D140" i="6"/>
  <c r="C140" i="6"/>
  <c r="B140" i="6"/>
  <c r="A140" i="6"/>
  <c r="C139" i="6"/>
  <c r="B139" i="6"/>
  <c r="A139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G134" i="6"/>
  <c r="F134" i="6"/>
  <c r="D134" i="6"/>
  <c r="C134" i="6"/>
  <c r="B134" i="6"/>
  <c r="A134" i="6"/>
  <c r="I133" i="6"/>
  <c r="C133" i="6"/>
  <c r="B133" i="6"/>
  <c r="A133" i="6"/>
  <c r="I132" i="6"/>
  <c r="C132" i="6"/>
  <c r="B132" i="6"/>
  <c r="A132" i="6"/>
  <c r="C131" i="6"/>
  <c r="B131" i="6"/>
  <c r="A131" i="6"/>
  <c r="C130" i="6"/>
  <c r="B130" i="6"/>
  <c r="A130" i="6"/>
  <c r="C129" i="6"/>
  <c r="B129" i="6"/>
  <c r="A129" i="6"/>
  <c r="C128" i="6"/>
  <c r="B128" i="6"/>
  <c r="A128" i="6"/>
  <c r="H127" i="6"/>
  <c r="C127" i="6"/>
  <c r="B127" i="6"/>
  <c r="A127" i="6"/>
  <c r="C126" i="6"/>
  <c r="B126" i="6"/>
  <c r="A126" i="6"/>
  <c r="G125" i="6"/>
  <c r="G124" i="6" s="1"/>
  <c r="G123" i="6" s="1"/>
  <c r="F125" i="6"/>
  <c r="F124" i="6" s="1"/>
  <c r="F123" i="6" s="1"/>
  <c r="E125" i="6"/>
  <c r="E124" i="6" s="1"/>
  <c r="E123" i="6" s="1"/>
  <c r="D125" i="6"/>
  <c r="D124" i="6" s="1"/>
  <c r="D123" i="6" s="1"/>
  <c r="C125" i="6"/>
  <c r="B125" i="6"/>
  <c r="A125" i="6"/>
  <c r="I124" i="6"/>
  <c r="I123" i="6" s="1"/>
  <c r="C124" i="6"/>
  <c r="B124" i="6"/>
  <c r="A124" i="6"/>
  <c r="C123" i="6"/>
  <c r="B123" i="6"/>
  <c r="A123" i="6"/>
  <c r="C122" i="6"/>
  <c r="B122" i="6"/>
  <c r="A122" i="6"/>
  <c r="C121" i="6"/>
  <c r="B121" i="6"/>
  <c r="A121" i="6"/>
  <c r="C120" i="6"/>
  <c r="B120" i="6"/>
  <c r="A120" i="6"/>
  <c r="G119" i="6"/>
  <c r="F119" i="6"/>
  <c r="F118" i="6" s="1"/>
  <c r="F117" i="6" s="1"/>
  <c r="E119" i="6"/>
  <c r="E118" i="6" s="1"/>
  <c r="E117" i="6" s="1"/>
  <c r="D119" i="6"/>
  <c r="D118" i="6" s="1"/>
  <c r="C119" i="6"/>
  <c r="B119" i="6"/>
  <c r="A119" i="6"/>
  <c r="I118" i="6"/>
  <c r="I117" i="6" s="1"/>
  <c r="G118" i="6"/>
  <c r="C118" i="6"/>
  <c r="B118" i="6"/>
  <c r="A118" i="6"/>
  <c r="C117" i="6"/>
  <c r="B117" i="6"/>
  <c r="A117" i="6"/>
  <c r="I111" i="6"/>
  <c r="H111" i="6"/>
  <c r="G111" i="6"/>
  <c r="F111" i="6"/>
  <c r="F110" i="6" s="1"/>
  <c r="E111" i="6"/>
  <c r="D111" i="6"/>
  <c r="D110" i="6" s="1"/>
  <c r="B111" i="6"/>
  <c r="A111" i="6"/>
  <c r="I110" i="6"/>
  <c r="H110" i="6"/>
  <c r="G110" i="6"/>
  <c r="E110" i="6"/>
  <c r="C110" i="6"/>
  <c r="B110" i="6"/>
  <c r="A110" i="6"/>
  <c r="G109" i="6"/>
  <c r="E109" i="6"/>
  <c r="D109" i="6"/>
  <c r="H109" i="6" s="1"/>
  <c r="C109" i="6"/>
  <c r="B109" i="6"/>
  <c r="A109" i="6"/>
  <c r="H108" i="6"/>
  <c r="G108" i="6"/>
  <c r="E108" i="6"/>
  <c r="D108" i="6"/>
  <c r="C108" i="6"/>
  <c r="B108" i="6"/>
  <c r="A108" i="6"/>
  <c r="G107" i="6"/>
  <c r="E107" i="6"/>
  <c r="D107" i="6"/>
  <c r="C107" i="6"/>
  <c r="B107" i="6"/>
  <c r="A107" i="6"/>
  <c r="G106" i="6"/>
  <c r="E106" i="6"/>
  <c r="D106" i="6"/>
  <c r="H106" i="6" s="1"/>
  <c r="C106" i="6"/>
  <c r="B106" i="6"/>
  <c r="A106" i="6"/>
  <c r="I105" i="6"/>
  <c r="F105" i="6"/>
  <c r="B105" i="6"/>
  <c r="A105" i="6"/>
  <c r="I104" i="6"/>
  <c r="F104" i="6"/>
  <c r="C104" i="6"/>
  <c r="B104" i="6"/>
  <c r="A104" i="6"/>
  <c r="G103" i="6"/>
  <c r="G102" i="6" s="1"/>
  <c r="G101" i="6" s="1"/>
  <c r="F103" i="6"/>
  <c r="I102" i="6"/>
  <c r="E102" i="6"/>
  <c r="E101" i="6" s="1"/>
  <c r="D102" i="6"/>
  <c r="B102" i="6"/>
  <c r="A102" i="6"/>
  <c r="I101" i="6"/>
  <c r="D101" i="6"/>
  <c r="B101" i="6"/>
  <c r="A101" i="6"/>
  <c r="G100" i="6"/>
  <c r="F100" i="6"/>
  <c r="E100" i="6"/>
  <c r="D100" i="6"/>
  <c r="A100" i="6"/>
  <c r="G99" i="6"/>
  <c r="E99" i="6"/>
  <c r="D99" i="6"/>
  <c r="C99" i="6"/>
  <c r="B99" i="6"/>
  <c r="A99" i="6"/>
  <c r="G98" i="6"/>
  <c r="E98" i="6"/>
  <c r="D98" i="6"/>
  <c r="C98" i="6"/>
  <c r="B98" i="6"/>
  <c r="A98" i="6"/>
  <c r="G97" i="6"/>
  <c r="E97" i="6"/>
  <c r="D97" i="6"/>
  <c r="C97" i="6"/>
  <c r="B97" i="6"/>
  <c r="A97" i="6"/>
  <c r="G96" i="6"/>
  <c r="E96" i="6"/>
  <c r="D96" i="6"/>
  <c r="C96" i="6"/>
  <c r="B96" i="6"/>
  <c r="A96" i="6"/>
  <c r="G95" i="6"/>
  <c r="F95" i="6"/>
  <c r="E95" i="6"/>
  <c r="D95" i="6"/>
  <c r="C95" i="6"/>
  <c r="B95" i="6"/>
  <c r="A95" i="6"/>
  <c r="I94" i="6"/>
  <c r="C94" i="6"/>
  <c r="B94" i="6"/>
  <c r="A94" i="6"/>
  <c r="I93" i="6"/>
  <c r="C93" i="6"/>
  <c r="B93" i="6"/>
  <c r="A93" i="6"/>
  <c r="G92" i="6"/>
  <c r="G90" i="6" s="1"/>
  <c r="G89" i="6" s="1"/>
  <c r="E92" i="6"/>
  <c r="E90" i="6" s="1"/>
  <c r="E89" i="6" s="1"/>
  <c r="D92" i="6"/>
  <c r="C92" i="6"/>
  <c r="B92" i="6"/>
  <c r="A92" i="6"/>
  <c r="G91" i="6"/>
  <c r="E91" i="6"/>
  <c r="D91" i="6"/>
  <c r="H91" i="6" s="1"/>
  <c r="C91" i="6"/>
  <c r="B91" i="6"/>
  <c r="A91" i="6"/>
  <c r="I90" i="6"/>
  <c r="F90" i="6"/>
  <c r="D90" i="6"/>
  <c r="D89" i="6" s="1"/>
  <c r="C90" i="6"/>
  <c r="B90" i="6"/>
  <c r="A90" i="6"/>
  <c r="I89" i="6"/>
  <c r="F89" i="6"/>
  <c r="C89" i="6"/>
  <c r="B89" i="6"/>
  <c r="A89" i="6"/>
  <c r="H88" i="6"/>
  <c r="C88" i="6"/>
  <c r="B88" i="6"/>
  <c r="A88" i="6"/>
  <c r="H87" i="6"/>
  <c r="C87" i="6"/>
  <c r="B87" i="6"/>
  <c r="A87" i="6"/>
  <c r="G86" i="6"/>
  <c r="F86" i="6"/>
  <c r="E86" i="6"/>
  <c r="E85" i="6" s="1"/>
  <c r="D86" i="6"/>
  <c r="D85" i="6" s="1"/>
  <c r="D84" i="6" s="1"/>
  <c r="C86" i="6"/>
  <c r="B86" i="6"/>
  <c r="A86" i="6"/>
  <c r="I85" i="6"/>
  <c r="I84" i="6" s="1"/>
  <c r="G85" i="6"/>
  <c r="G84" i="6" s="1"/>
  <c r="F85" i="6"/>
  <c r="F84" i="6" s="1"/>
  <c r="B85" i="6"/>
  <c r="A85" i="6"/>
  <c r="C84" i="6"/>
  <c r="B84" i="6"/>
  <c r="A84" i="6"/>
  <c r="B83" i="6"/>
  <c r="B82" i="6"/>
  <c r="C81" i="6"/>
  <c r="B81" i="6"/>
  <c r="A81" i="6"/>
  <c r="E79" i="6"/>
  <c r="H78" i="6"/>
  <c r="H77" i="6" s="1"/>
  <c r="G78" i="6"/>
  <c r="F78" i="6"/>
  <c r="E78" i="6"/>
  <c r="E77" i="6" s="1"/>
  <c r="D78" i="6"/>
  <c r="D77" i="6" s="1"/>
  <c r="C78" i="6"/>
  <c r="B78" i="6"/>
  <c r="A78" i="6"/>
  <c r="G77" i="6"/>
  <c r="F77" i="6"/>
  <c r="C77" i="6"/>
  <c r="B77" i="6"/>
  <c r="A77" i="6"/>
  <c r="G76" i="6"/>
  <c r="E76" i="6"/>
  <c r="E75" i="6" s="1"/>
  <c r="E74" i="6" s="1"/>
  <c r="D76" i="6"/>
  <c r="C76" i="6"/>
  <c r="B76" i="6"/>
  <c r="A76" i="6"/>
  <c r="F75" i="6"/>
  <c r="F74" i="6" s="1"/>
  <c r="D75" i="6"/>
  <c r="C75" i="6"/>
  <c r="B75" i="6"/>
  <c r="D74" i="6"/>
  <c r="C74" i="6"/>
  <c r="B74" i="6"/>
  <c r="A74" i="6"/>
  <c r="G73" i="6"/>
  <c r="G72" i="6" s="1"/>
  <c r="G71" i="6" s="1"/>
  <c r="F73" i="6"/>
  <c r="F72" i="6" s="1"/>
  <c r="F71" i="6" s="1"/>
  <c r="E73" i="6"/>
  <c r="E72" i="6" s="1"/>
  <c r="E71" i="6" s="1"/>
  <c r="D73" i="6"/>
  <c r="C73" i="6"/>
  <c r="B73" i="6"/>
  <c r="D72" i="6"/>
  <c r="D71" i="6" s="1"/>
  <c r="C72" i="6"/>
  <c r="B72" i="6"/>
  <c r="C71" i="6"/>
  <c r="B71" i="6"/>
  <c r="A71" i="6"/>
  <c r="G70" i="6"/>
  <c r="E70" i="6"/>
  <c r="D70" i="6"/>
  <c r="C70" i="6"/>
  <c r="B70" i="6"/>
  <c r="A70" i="6"/>
  <c r="G69" i="6"/>
  <c r="E69" i="6"/>
  <c r="D69" i="6"/>
  <c r="C69" i="6"/>
  <c r="B69" i="6"/>
  <c r="A69" i="6"/>
  <c r="G68" i="6"/>
  <c r="E68" i="6"/>
  <c r="D68" i="6"/>
  <c r="C68" i="6"/>
  <c r="B68" i="6"/>
  <c r="A68" i="6"/>
  <c r="G67" i="6"/>
  <c r="E67" i="6"/>
  <c r="D67" i="6"/>
  <c r="H67" i="6" s="1"/>
  <c r="C67" i="6"/>
  <c r="B67" i="6"/>
  <c r="A67" i="6"/>
  <c r="G66" i="6"/>
  <c r="E66" i="6"/>
  <c r="D66" i="6"/>
  <c r="C66" i="6"/>
  <c r="B66" i="6"/>
  <c r="A66" i="6"/>
  <c r="G65" i="6"/>
  <c r="F65" i="6"/>
  <c r="F64" i="6" s="1"/>
  <c r="F63" i="6" s="1"/>
  <c r="E65" i="6"/>
  <c r="D65" i="6"/>
  <c r="C65" i="6"/>
  <c r="A65" i="6"/>
  <c r="I64" i="6"/>
  <c r="I63" i="6" s="1"/>
  <c r="C64" i="6"/>
  <c r="B64" i="6"/>
  <c r="C63" i="6"/>
  <c r="B63" i="6"/>
  <c r="A63" i="6"/>
  <c r="C62" i="6"/>
  <c r="B62" i="6"/>
  <c r="C61" i="6"/>
  <c r="B61" i="6"/>
  <c r="A61" i="6"/>
  <c r="G60" i="6"/>
  <c r="G59" i="6" s="1"/>
  <c r="G58" i="6" s="1"/>
  <c r="F60" i="6"/>
  <c r="F59" i="6" s="1"/>
  <c r="F58" i="6" s="1"/>
  <c r="E60" i="6"/>
  <c r="E59" i="6" s="1"/>
  <c r="E58" i="6" s="1"/>
  <c r="D60" i="6"/>
  <c r="D59" i="6" s="1"/>
  <c r="D58" i="6" s="1"/>
  <c r="C60" i="6"/>
  <c r="B60" i="6"/>
  <c r="A60" i="6"/>
  <c r="C59" i="6"/>
  <c r="B59" i="6"/>
  <c r="C58" i="6"/>
  <c r="B58" i="6"/>
  <c r="A58" i="6"/>
  <c r="H56" i="6"/>
  <c r="G56" i="6"/>
  <c r="F56" i="6"/>
  <c r="E56" i="6"/>
  <c r="D56" i="6"/>
  <c r="C56" i="6"/>
  <c r="B56" i="6"/>
  <c r="A56" i="6"/>
  <c r="G54" i="6"/>
  <c r="F54" i="6"/>
  <c r="E54" i="6"/>
  <c r="D54" i="6"/>
  <c r="G53" i="6"/>
  <c r="F53" i="6"/>
  <c r="E53" i="6"/>
  <c r="D53" i="6"/>
  <c r="A53" i="6"/>
  <c r="H52" i="6"/>
  <c r="A52" i="6"/>
  <c r="G51" i="6"/>
  <c r="F51" i="6"/>
  <c r="E51" i="6"/>
  <c r="D51" i="6"/>
  <c r="D49" i="6" s="1"/>
  <c r="D48" i="6" s="1"/>
  <c r="C51" i="6"/>
  <c r="B51" i="6"/>
  <c r="A51" i="6"/>
  <c r="G50" i="6"/>
  <c r="F50" i="6"/>
  <c r="E50" i="6"/>
  <c r="D50" i="6"/>
  <c r="C50" i="6"/>
  <c r="B50" i="6"/>
  <c r="A50" i="6"/>
  <c r="C49" i="6"/>
  <c r="B49" i="6"/>
  <c r="C48" i="6"/>
  <c r="B48" i="6"/>
  <c r="A48" i="6"/>
  <c r="G47" i="6"/>
  <c r="F47" i="6"/>
  <c r="E47" i="6"/>
  <c r="D47" i="6"/>
  <c r="D45" i="6" s="1"/>
  <c r="D44" i="6" s="1"/>
  <c r="H44" i="6" s="1"/>
  <c r="C47" i="6"/>
  <c r="B47" i="6"/>
  <c r="A47" i="6"/>
  <c r="G46" i="6"/>
  <c r="F46" i="6"/>
  <c r="F45" i="6" s="1"/>
  <c r="E46" i="6"/>
  <c r="E45" i="6" s="1"/>
  <c r="D46" i="6"/>
  <c r="C46" i="6"/>
  <c r="B46" i="6"/>
  <c r="A46" i="6"/>
  <c r="C45" i="6"/>
  <c r="B45" i="6"/>
  <c r="G44" i="6"/>
  <c r="C44" i="6"/>
  <c r="B44" i="6"/>
  <c r="A44" i="6"/>
  <c r="G43" i="6"/>
  <c r="F43" i="6"/>
  <c r="F41" i="6" s="1"/>
  <c r="F40" i="6" s="1"/>
  <c r="E43" i="6"/>
  <c r="E41" i="6" s="1"/>
  <c r="E40" i="6" s="1"/>
  <c r="D43" i="6"/>
  <c r="H42" i="6"/>
  <c r="C42" i="6"/>
  <c r="B42" i="6"/>
  <c r="A42" i="6"/>
  <c r="G41" i="6"/>
  <c r="G40" i="6" s="1"/>
  <c r="C41" i="6"/>
  <c r="B41" i="6"/>
  <c r="C40" i="6"/>
  <c r="B40" i="6"/>
  <c r="A40" i="6"/>
  <c r="H39" i="6"/>
  <c r="C39" i="6"/>
  <c r="B39" i="6"/>
  <c r="A39" i="6"/>
  <c r="H38" i="6"/>
  <c r="C38" i="6"/>
  <c r="B38" i="6"/>
  <c r="A38" i="6"/>
  <c r="H37" i="6"/>
  <c r="C37" i="6"/>
  <c r="B37" i="6"/>
  <c r="A37" i="6"/>
  <c r="G36" i="6"/>
  <c r="G35" i="6" s="1"/>
  <c r="F36" i="6"/>
  <c r="F35" i="6" s="1"/>
  <c r="E36" i="6"/>
  <c r="E35" i="6" s="1"/>
  <c r="D36" i="6"/>
  <c r="D35" i="6" s="1"/>
  <c r="C36" i="6"/>
  <c r="B36" i="6"/>
  <c r="C35" i="6"/>
  <c r="B35" i="6"/>
  <c r="A35" i="6"/>
  <c r="G34" i="6"/>
  <c r="F34" i="6"/>
  <c r="E34" i="6"/>
  <c r="D34" i="6"/>
  <c r="C34" i="6"/>
  <c r="B34" i="6"/>
  <c r="A34" i="6"/>
  <c r="G33" i="6"/>
  <c r="F33" i="6"/>
  <c r="E33" i="6"/>
  <c r="E32" i="6" s="1"/>
  <c r="E31" i="6" s="1"/>
  <c r="D33" i="6"/>
  <c r="C33" i="6"/>
  <c r="B33" i="6"/>
  <c r="A33" i="6"/>
  <c r="C32" i="6"/>
  <c r="B32" i="6"/>
  <c r="C31" i="6"/>
  <c r="B31" i="6"/>
  <c r="A31" i="6"/>
  <c r="G30" i="6"/>
  <c r="H30" i="6" s="1"/>
  <c r="H29" i="6" s="1"/>
  <c r="H28" i="6" s="1"/>
  <c r="E30" i="6"/>
  <c r="D30" i="6"/>
  <c r="C30" i="6"/>
  <c r="B30" i="6"/>
  <c r="A30" i="6"/>
  <c r="I29" i="6"/>
  <c r="G29" i="6"/>
  <c r="G28" i="6" s="1"/>
  <c r="F29" i="6"/>
  <c r="E29" i="6"/>
  <c r="E28" i="6" s="1"/>
  <c r="D29" i="6"/>
  <c r="D28" i="6" s="1"/>
  <c r="C29" i="6"/>
  <c r="B29" i="6"/>
  <c r="F28" i="6"/>
  <c r="C28" i="6"/>
  <c r="B28" i="6"/>
  <c r="A28" i="6"/>
  <c r="C27" i="6"/>
  <c r="B27" i="6"/>
  <c r="A27" i="6"/>
  <c r="I26" i="6"/>
  <c r="I511" i="6" s="1"/>
  <c r="C26" i="6"/>
  <c r="B26" i="6"/>
  <c r="A26" i="6"/>
  <c r="C25" i="6"/>
  <c r="B25" i="6"/>
  <c r="A25" i="6"/>
  <c r="C24" i="6"/>
  <c r="B24" i="6"/>
  <c r="A24" i="6"/>
  <c r="G23" i="6"/>
  <c r="F23" i="6"/>
  <c r="E23" i="6"/>
  <c r="D23" i="6"/>
  <c r="D17" i="6" s="1"/>
  <c r="C23" i="6"/>
  <c r="B23" i="6"/>
  <c r="A23" i="6"/>
  <c r="C22" i="6"/>
  <c r="B22" i="6"/>
  <c r="A22" i="6"/>
  <c r="G21" i="6"/>
  <c r="F21" i="6"/>
  <c r="E21" i="6"/>
  <c r="D21" i="6"/>
  <c r="C21" i="6"/>
  <c r="B21" i="6"/>
  <c r="A21" i="6"/>
  <c r="C20" i="6"/>
  <c r="B20" i="6"/>
  <c r="A20" i="6"/>
  <c r="C19" i="6"/>
  <c r="B19" i="6"/>
  <c r="A19" i="6"/>
  <c r="G18" i="6"/>
  <c r="F18" i="6"/>
  <c r="E18" i="6"/>
  <c r="D18" i="6"/>
  <c r="C18" i="6"/>
  <c r="B18" i="6"/>
  <c r="A18" i="6"/>
  <c r="C17" i="6"/>
  <c r="B17" i="6"/>
  <c r="A17" i="6"/>
  <c r="G16" i="6"/>
  <c r="F16" i="6"/>
  <c r="E16" i="6"/>
  <c r="D16" i="6"/>
  <c r="C16" i="6"/>
  <c r="B16" i="6"/>
  <c r="A16" i="6"/>
  <c r="G15" i="6"/>
  <c r="F15" i="6"/>
  <c r="E15" i="6"/>
  <c r="D15" i="6"/>
  <c r="C15" i="6"/>
  <c r="B15" i="6"/>
  <c r="A15" i="6"/>
  <c r="C14" i="6"/>
  <c r="B14" i="6"/>
  <c r="A14" i="6"/>
  <c r="C13" i="6"/>
  <c r="B13" i="6"/>
  <c r="A13" i="6"/>
  <c r="G12" i="6"/>
  <c r="F12" i="6"/>
  <c r="E12" i="6"/>
  <c r="E11" i="6" s="1"/>
  <c r="D12" i="6"/>
  <c r="C12" i="6"/>
  <c r="B12" i="6"/>
  <c r="A12" i="6"/>
  <c r="C11" i="6"/>
  <c r="B11" i="6"/>
  <c r="G10" i="6"/>
  <c r="G9" i="6" s="1"/>
  <c r="F10" i="6"/>
  <c r="F9" i="6" s="1"/>
  <c r="E10" i="6"/>
  <c r="E9" i="6" s="1"/>
  <c r="D10" i="6"/>
  <c r="C10" i="6"/>
  <c r="B10" i="6"/>
  <c r="A10" i="6"/>
  <c r="D9" i="6"/>
  <c r="C9" i="6"/>
  <c r="B9" i="6"/>
  <c r="C8" i="6"/>
  <c r="B8" i="6"/>
  <c r="A8" i="6"/>
  <c r="C7" i="6"/>
  <c r="B7" i="6"/>
  <c r="A7" i="6"/>
  <c r="C6" i="6"/>
  <c r="B6" i="6"/>
  <c r="A6" i="6"/>
  <c r="B4" i="6"/>
  <c r="M25" i="5"/>
  <c r="L21" i="5"/>
  <c r="I21" i="5"/>
  <c r="K20" i="5"/>
  <c r="L20" i="5" s="1"/>
  <c r="I20" i="5"/>
  <c r="H20" i="5"/>
  <c r="G20" i="5"/>
  <c r="K19" i="5"/>
  <c r="L19" i="5" s="1"/>
  <c r="I19" i="5"/>
  <c r="H19" i="5"/>
  <c r="G19" i="5"/>
  <c r="K17" i="5"/>
  <c r="H17" i="5"/>
  <c r="I17" i="5" s="1"/>
  <c r="G17" i="5"/>
  <c r="L17" i="5" s="1"/>
  <c r="L16" i="5"/>
  <c r="I16" i="5"/>
  <c r="K15" i="5"/>
  <c r="L15" i="5" s="1"/>
  <c r="I15" i="5"/>
  <c r="H15" i="5"/>
  <c r="G15" i="5"/>
  <c r="K14" i="5"/>
  <c r="H14" i="5"/>
  <c r="G14" i="5"/>
  <c r="I14" i="5" s="1"/>
  <c r="J13" i="5"/>
  <c r="K11" i="5"/>
  <c r="L11" i="5" s="1"/>
  <c r="I11" i="5"/>
  <c r="H11" i="5"/>
  <c r="G11" i="5"/>
  <c r="K10" i="5"/>
  <c r="H10" i="5"/>
  <c r="I10" i="5" s="1"/>
  <c r="G10" i="5"/>
  <c r="L10" i="5" s="1"/>
  <c r="K9" i="5"/>
  <c r="H9" i="5"/>
  <c r="I9" i="5" s="1"/>
  <c r="G9" i="5"/>
  <c r="L9" i="5" s="1"/>
  <c r="J8" i="5"/>
  <c r="C5" i="5"/>
  <c r="AG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P60" i="1"/>
  <c r="AD60" i="1" s="1"/>
  <c r="O60" i="1"/>
  <c r="AC60" i="1" s="1"/>
  <c r="N60" i="1"/>
  <c r="AB60" i="1" s="1"/>
  <c r="L60" i="1"/>
  <c r="Z60" i="1" s="1"/>
  <c r="K60" i="1"/>
  <c r="Y60" i="1" s="1"/>
  <c r="AC59" i="1"/>
  <c r="P59" i="1"/>
  <c r="O59" i="1"/>
  <c r="N59" i="1"/>
  <c r="L59" i="1"/>
  <c r="K59" i="1"/>
  <c r="I59" i="1"/>
  <c r="H59" i="1"/>
  <c r="G59" i="1"/>
  <c r="F59" i="1"/>
  <c r="E59" i="1"/>
  <c r="D59" i="1"/>
  <c r="B59" i="1"/>
  <c r="A59" i="1"/>
  <c r="P58" i="1"/>
  <c r="O58" i="1"/>
  <c r="N58" i="1"/>
  <c r="L58" i="1"/>
  <c r="K58" i="1"/>
  <c r="M58" i="1" s="1"/>
  <c r="I58" i="1"/>
  <c r="H58" i="1"/>
  <c r="G58" i="1"/>
  <c r="F58" i="1"/>
  <c r="E58" i="1"/>
  <c r="D58" i="1"/>
  <c r="B58" i="1"/>
  <c r="A58" i="1"/>
  <c r="AG57" i="1"/>
  <c r="P57" i="1"/>
  <c r="O57" i="1"/>
  <c r="N57" i="1"/>
  <c r="L57" i="1"/>
  <c r="K57" i="1"/>
  <c r="I57" i="1"/>
  <c r="AD57" i="1" s="1"/>
  <c r="H57" i="1"/>
  <c r="G57" i="1"/>
  <c r="F57" i="1"/>
  <c r="E57" i="1"/>
  <c r="D57" i="1"/>
  <c r="B57" i="1"/>
  <c r="A57" i="1"/>
  <c r="P56" i="1"/>
  <c r="O56" i="1"/>
  <c r="N56" i="1"/>
  <c r="L56" i="1"/>
  <c r="K56" i="1"/>
  <c r="I56" i="1"/>
  <c r="AD56" i="1" s="1"/>
  <c r="H56" i="1"/>
  <c r="G56" i="1"/>
  <c r="F56" i="1"/>
  <c r="E56" i="1"/>
  <c r="D56" i="1"/>
  <c r="B56" i="1"/>
  <c r="A56" i="1"/>
  <c r="AG55" i="1"/>
  <c r="P55" i="1"/>
  <c r="AD55" i="1" s="1"/>
  <c r="O55" i="1"/>
  <c r="N55" i="1"/>
  <c r="L55" i="1"/>
  <c r="K55" i="1"/>
  <c r="I55" i="1"/>
  <c r="H55" i="1"/>
  <c r="AC55" i="1" s="1"/>
  <c r="G55" i="1"/>
  <c r="F55" i="1"/>
  <c r="E55" i="1"/>
  <c r="D55" i="1"/>
  <c r="B55" i="1"/>
  <c r="A55" i="1"/>
  <c r="P54" i="1"/>
  <c r="O54" i="1"/>
  <c r="N54" i="1"/>
  <c r="L54" i="1"/>
  <c r="K54" i="1"/>
  <c r="I54" i="1"/>
  <c r="H54" i="1"/>
  <c r="G54" i="1"/>
  <c r="F54" i="1"/>
  <c r="E54" i="1"/>
  <c r="D54" i="1"/>
  <c r="Y54" i="1" s="1"/>
  <c r="B54" i="1"/>
  <c r="A54" i="1"/>
  <c r="P53" i="1"/>
  <c r="O53" i="1"/>
  <c r="N53" i="1"/>
  <c r="L53" i="1"/>
  <c r="K53" i="1"/>
  <c r="M53" i="1" s="1"/>
  <c r="I53" i="1"/>
  <c r="H53" i="1"/>
  <c r="G53" i="1"/>
  <c r="F53" i="1"/>
  <c r="E53" i="1"/>
  <c r="D53" i="1"/>
  <c r="B53" i="1"/>
  <c r="A53" i="1"/>
  <c r="P52" i="1"/>
  <c r="O52" i="1"/>
  <c r="N52" i="1"/>
  <c r="L52" i="1"/>
  <c r="K52" i="1"/>
  <c r="I52" i="1"/>
  <c r="H52" i="1"/>
  <c r="G52" i="1"/>
  <c r="AB52" i="1" s="1"/>
  <c r="F52" i="1"/>
  <c r="E52" i="1"/>
  <c r="D52" i="1"/>
  <c r="B52" i="1"/>
  <c r="A52" i="1"/>
  <c r="P51" i="1"/>
  <c r="O51" i="1"/>
  <c r="N51" i="1"/>
  <c r="L51" i="1"/>
  <c r="K51" i="1"/>
  <c r="I51" i="1"/>
  <c r="H51" i="1"/>
  <c r="AC51" i="1" s="1"/>
  <c r="G51" i="1"/>
  <c r="F51" i="1"/>
  <c r="E51" i="1"/>
  <c r="D51" i="1"/>
  <c r="B51" i="1"/>
  <c r="A51" i="1"/>
  <c r="P50" i="1"/>
  <c r="O50" i="1"/>
  <c r="N50" i="1"/>
  <c r="L50" i="1"/>
  <c r="K50" i="1"/>
  <c r="I50" i="1"/>
  <c r="H50" i="1"/>
  <c r="G50" i="1"/>
  <c r="F50" i="1"/>
  <c r="E50" i="1"/>
  <c r="D50" i="1"/>
  <c r="Y50" i="1" s="1"/>
  <c r="B50" i="1"/>
  <c r="A50" i="1"/>
  <c r="P49" i="1"/>
  <c r="O49" i="1"/>
  <c r="N49" i="1"/>
  <c r="L49" i="1"/>
  <c r="K49" i="1"/>
  <c r="M49" i="1" s="1"/>
  <c r="I49" i="1"/>
  <c r="H49" i="1"/>
  <c r="G49" i="1"/>
  <c r="F49" i="1"/>
  <c r="E49" i="1"/>
  <c r="D49" i="1"/>
  <c r="B49" i="1"/>
  <c r="A49" i="1"/>
  <c r="P48" i="1"/>
  <c r="O48" i="1"/>
  <c r="N48" i="1"/>
  <c r="L48" i="1"/>
  <c r="K48" i="1"/>
  <c r="I48" i="1"/>
  <c r="H48" i="1"/>
  <c r="G48" i="1"/>
  <c r="AB48" i="1" s="1"/>
  <c r="F48" i="1"/>
  <c r="E48" i="1"/>
  <c r="D48" i="1"/>
  <c r="C48" i="1"/>
  <c r="B48" i="1"/>
  <c r="A48" i="1"/>
  <c r="I47" i="1"/>
  <c r="AD47" i="1" s="1"/>
  <c r="H47" i="1"/>
  <c r="AC47" i="1" s="1"/>
  <c r="G47" i="1"/>
  <c r="AB47" i="1" s="1"/>
  <c r="F47" i="1"/>
  <c r="E47" i="1"/>
  <c r="Z47" i="1" s="1"/>
  <c r="D47" i="1"/>
  <c r="Y47" i="1" s="1"/>
  <c r="C47" i="1"/>
  <c r="C49" i="1" s="1"/>
  <c r="B47" i="1"/>
  <c r="A47" i="1"/>
  <c r="X46" i="1"/>
  <c r="I46" i="1"/>
  <c r="H46" i="1"/>
  <c r="G46" i="1"/>
  <c r="F46" i="1"/>
  <c r="E46" i="1"/>
  <c r="D46" i="1"/>
  <c r="C46" i="1"/>
  <c r="B46" i="1"/>
  <c r="A46" i="1"/>
  <c r="P45" i="1"/>
  <c r="N45" i="1"/>
  <c r="L45" i="1"/>
  <c r="M45" i="1" s="1"/>
  <c r="I45" i="1"/>
  <c r="AD45" i="1" s="1"/>
  <c r="H45" i="1"/>
  <c r="AC45" i="1" s="1"/>
  <c r="G45" i="1"/>
  <c r="F45" i="1"/>
  <c r="E45" i="1"/>
  <c r="D45" i="1"/>
  <c r="Y45" i="1" s="1"/>
  <c r="C45" i="1"/>
  <c r="B45" i="1"/>
  <c r="A45" i="1"/>
  <c r="P44" i="1"/>
  <c r="N44" i="1"/>
  <c r="N43" i="1" s="1"/>
  <c r="L44" i="1"/>
  <c r="L43" i="1" s="1"/>
  <c r="I44" i="1"/>
  <c r="H44" i="1"/>
  <c r="H43" i="1" s="1"/>
  <c r="G44" i="1"/>
  <c r="F44" i="1"/>
  <c r="F43" i="1" s="1"/>
  <c r="E44" i="1"/>
  <c r="D44" i="1"/>
  <c r="D43" i="1" s="1"/>
  <c r="Y43" i="1" s="1"/>
  <c r="C44" i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B44" i="1"/>
  <c r="A44" i="1"/>
  <c r="O43" i="1"/>
  <c r="AC43" i="1" s="1"/>
  <c r="C43" i="1"/>
  <c r="B43" i="1"/>
  <c r="A43" i="1"/>
  <c r="Y42" i="1"/>
  <c r="I42" i="1"/>
  <c r="AD42" i="1" s="1"/>
  <c r="H42" i="1"/>
  <c r="AC42" i="1" s="1"/>
  <c r="G42" i="1"/>
  <c r="AB42" i="1" s="1"/>
  <c r="E42" i="1"/>
  <c r="F42" i="1" s="1"/>
  <c r="C42" i="1"/>
  <c r="B42" i="1"/>
  <c r="A42" i="1"/>
  <c r="Y41" i="1"/>
  <c r="P41" i="1"/>
  <c r="N41" i="1"/>
  <c r="L41" i="1"/>
  <c r="I41" i="1"/>
  <c r="H41" i="1"/>
  <c r="AC41" i="1" s="1"/>
  <c r="G41" i="1"/>
  <c r="E41" i="1"/>
  <c r="F41" i="1" s="1"/>
  <c r="C41" i="1"/>
  <c r="B41" i="1"/>
  <c r="A41" i="1"/>
  <c r="P40" i="1"/>
  <c r="N40" i="1"/>
  <c r="L40" i="1"/>
  <c r="M40" i="1" s="1"/>
  <c r="I40" i="1"/>
  <c r="AD40" i="1" s="1"/>
  <c r="H40" i="1"/>
  <c r="AC40" i="1" s="1"/>
  <c r="G40" i="1"/>
  <c r="F40" i="1"/>
  <c r="E40" i="1"/>
  <c r="Z40" i="1" s="1"/>
  <c r="D40" i="1"/>
  <c r="Y40" i="1" s="1"/>
  <c r="C40" i="1"/>
  <c r="B40" i="1"/>
  <c r="A40" i="1"/>
  <c r="P39" i="1"/>
  <c r="N39" i="1"/>
  <c r="L39" i="1"/>
  <c r="I39" i="1"/>
  <c r="H39" i="1"/>
  <c r="AC39" i="1" s="1"/>
  <c r="G39" i="1"/>
  <c r="F39" i="1"/>
  <c r="E39" i="1"/>
  <c r="D39" i="1"/>
  <c r="Y39" i="1" s="1"/>
  <c r="C39" i="1"/>
  <c r="B39" i="1"/>
  <c r="A39" i="1"/>
  <c r="AF38" i="1"/>
  <c r="X38" i="1"/>
  <c r="W38" i="1"/>
  <c r="V38" i="1"/>
  <c r="U38" i="1"/>
  <c r="U26" i="1" s="1"/>
  <c r="T38" i="1"/>
  <c r="S38" i="1"/>
  <c r="R38" i="1"/>
  <c r="O38" i="1"/>
  <c r="K38" i="1"/>
  <c r="B38" i="1"/>
  <c r="A38" i="1"/>
  <c r="AC37" i="1"/>
  <c r="P37" i="1"/>
  <c r="AD37" i="1" s="1"/>
  <c r="N37" i="1"/>
  <c r="AB37" i="1" s="1"/>
  <c r="L37" i="1"/>
  <c r="Z37" i="1" s="1"/>
  <c r="K37" i="1"/>
  <c r="M37" i="1" s="1"/>
  <c r="C37" i="1"/>
  <c r="B37" i="1"/>
  <c r="A37" i="1"/>
  <c r="AC36" i="1"/>
  <c r="P36" i="1"/>
  <c r="AD36" i="1" s="1"/>
  <c r="N36" i="1"/>
  <c r="AB36" i="1" s="1"/>
  <c r="L36" i="1"/>
  <c r="Z36" i="1" s="1"/>
  <c r="K36" i="1"/>
  <c r="Y36" i="1" s="1"/>
  <c r="C36" i="1"/>
  <c r="B36" i="1"/>
  <c r="A36" i="1"/>
  <c r="P35" i="1"/>
  <c r="N35" i="1"/>
  <c r="L35" i="1"/>
  <c r="K35" i="1"/>
  <c r="I35" i="1"/>
  <c r="H35" i="1"/>
  <c r="G35" i="1"/>
  <c r="G27" i="1" s="1"/>
  <c r="E35" i="1"/>
  <c r="E27" i="1" s="1"/>
  <c r="D35" i="1"/>
  <c r="C35" i="1"/>
  <c r="B35" i="1"/>
  <c r="A35" i="1"/>
  <c r="AC34" i="1"/>
  <c r="P34" i="1"/>
  <c r="AD34" i="1" s="1"/>
  <c r="N34" i="1"/>
  <c r="AB34" i="1" s="1"/>
  <c r="L34" i="1"/>
  <c r="K34" i="1"/>
  <c r="Y34" i="1" s="1"/>
  <c r="C34" i="1"/>
  <c r="B34" i="1"/>
  <c r="A34" i="1"/>
  <c r="AC33" i="1"/>
  <c r="P33" i="1"/>
  <c r="AD33" i="1" s="1"/>
  <c r="N33" i="1"/>
  <c r="AB33" i="1" s="1"/>
  <c r="L33" i="1"/>
  <c r="Z33" i="1" s="1"/>
  <c r="K33" i="1"/>
  <c r="Y33" i="1" s="1"/>
  <c r="C33" i="1"/>
  <c r="B33" i="1"/>
  <c r="A33" i="1"/>
  <c r="AC32" i="1"/>
  <c r="P32" i="1"/>
  <c r="AD32" i="1" s="1"/>
  <c r="N32" i="1"/>
  <c r="AB32" i="1" s="1"/>
  <c r="L32" i="1"/>
  <c r="K32" i="1"/>
  <c r="C32" i="1"/>
  <c r="B32" i="1"/>
  <c r="A32" i="1"/>
  <c r="AC31" i="1"/>
  <c r="P31" i="1"/>
  <c r="AD31" i="1" s="1"/>
  <c r="N31" i="1"/>
  <c r="AB31" i="1" s="1"/>
  <c r="L31" i="1"/>
  <c r="Z31" i="1" s="1"/>
  <c r="K31" i="1"/>
  <c r="Y31" i="1" s="1"/>
  <c r="C31" i="1"/>
  <c r="B31" i="1"/>
  <c r="A31" i="1"/>
  <c r="AC30" i="1"/>
  <c r="P30" i="1"/>
  <c r="AD30" i="1" s="1"/>
  <c r="N30" i="1"/>
  <c r="AB30" i="1" s="1"/>
  <c r="L30" i="1"/>
  <c r="Z30" i="1" s="1"/>
  <c r="K30" i="1"/>
  <c r="Y30" i="1" s="1"/>
  <c r="C30" i="1"/>
  <c r="B30" i="1"/>
  <c r="A30" i="1"/>
  <c r="AC29" i="1"/>
  <c r="P29" i="1"/>
  <c r="AD29" i="1" s="1"/>
  <c r="N29" i="1"/>
  <c r="AB29" i="1" s="1"/>
  <c r="L29" i="1"/>
  <c r="Z29" i="1" s="1"/>
  <c r="K29" i="1"/>
  <c r="Y29" i="1" s="1"/>
  <c r="C29" i="1"/>
  <c r="B29" i="1"/>
  <c r="A29" i="1"/>
  <c r="AC28" i="1"/>
  <c r="P28" i="1"/>
  <c r="N28" i="1"/>
  <c r="L28" i="1"/>
  <c r="Z28" i="1" s="1"/>
  <c r="K28" i="1"/>
  <c r="Y28" i="1" s="1"/>
  <c r="C28" i="1"/>
  <c r="B28" i="1"/>
  <c r="A28" i="1"/>
  <c r="AF27" i="1"/>
  <c r="X27" i="1"/>
  <c r="W27" i="1"/>
  <c r="V27" i="1"/>
  <c r="U27" i="1"/>
  <c r="T27" i="1"/>
  <c r="T26" i="1" s="1"/>
  <c r="S27" i="1"/>
  <c r="R27" i="1"/>
  <c r="R26" i="1" s="1"/>
  <c r="O27" i="1"/>
  <c r="D27" i="1"/>
  <c r="B27" i="1"/>
  <c r="A27" i="1"/>
  <c r="AF26" i="1"/>
  <c r="V26" i="1"/>
  <c r="C26" i="1"/>
  <c r="C27" i="1" s="1"/>
  <c r="C38" i="1" s="1"/>
  <c r="B26" i="1"/>
  <c r="A26" i="1"/>
  <c r="Z25" i="1"/>
  <c r="P25" i="1"/>
  <c r="N25" i="1"/>
  <c r="K25" i="1"/>
  <c r="M25" i="1" s="1"/>
  <c r="I25" i="1"/>
  <c r="H25" i="1"/>
  <c r="AC25" i="1" s="1"/>
  <c r="G25" i="1"/>
  <c r="D25" i="1"/>
  <c r="F25" i="1" s="1"/>
  <c r="C25" i="1"/>
  <c r="B25" i="1"/>
  <c r="A25" i="1"/>
  <c r="P24" i="1"/>
  <c r="N24" i="1"/>
  <c r="K24" i="1"/>
  <c r="Y24" i="1" s="1"/>
  <c r="I24" i="1"/>
  <c r="H24" i="1"/>
  <c r="AC24" i="1" s="1"/>
  <c r="G24" i="1"/>
  <c r="AB24" i="1" s="1"/>
  <c r="E24" i="1"/>
  <c r="Z24" i="1" s="1"/>
  <c r="AA24" i="1" s="1"/>
  <c r="C24" i="1"/>
  <c r="B24" i="1"/>
  <c r="A24" i="1"/>
  <c r="Z23" i="1"/>
  <c r="I23" i="1"/>
  <c r="AD23" i="1" s="1"/>
  <c r="H23" i="1"/>
  <c r="AC23" i="1" s="1"/>
  <c r="G23" i="1"/>
  <c r="AB23" i="1" s="1"/>
  <c r="D23" i="1"/>
  <c r="Y23" i="1" s="1"/>
  <c r="AA23" i="1" s="1"/>
  <c r="C23" i="1"/>
  <c r="B23" i="1"/>
  <c r="A23" i="1"/>
  <c r="Z22" i="1"/>
  <c r="P22" i="1"/>
  <c r="N22" i="1"/>
  <c r="K22" i="1"/>
  <c r="I22" i="1"/>
  <c r="H22" i="1"/>
  <c r="AC22" i="1" s="1"/>
  <c r="G22" i="1"/>
  <c r="AB22" i="1" s="1"/>
  <c r="D22" i="1"/>
  <c r="F22" i="1" s="1"/>
  <c r="C22" i="1"/>
  <c r="B22" i="1"/>
  <c r="A22" i="1"/>
  <c r="C21" i="1"/>
  <c r="B21" i="1"/>
  <c r="A21" i="1"/>
  <c r="Z20" i="1"/>
  <c r="P20" i="1"/>
  <c r="N20" i="1"/>
  <c r="K20" i="1"/>
  <c r="I20" i="1"/>
  <c r="H20" i="1"/>
  <c r="AC20" i="1" s="1"/>
  <c r="G20" i="1"/>
  <c r="AB20" i="1" s="1"/>
  <c r="D20" i="1"/>
  <c r="F20" i="1" s="1"/>
  <c r="C20" i="1"/>
  <c r="B20" i="1"/>
  <c r="A20" i="1"/>
  <c r="Z19" i="1"/>
  <c r="P19" i="1"/>
  <c r="N19" i="1"/>
  <c r="K19" i="1"/>
  <c r="M19" i="1" s="1"/>
  <c r="Q19" i="1" s="1"/>
  <c r="I19" i="1"/>
  <c r="AD19" i="1" s="1"/>
  <c r="H19" i="1"/>
  <c r="AC19" i="1" s="1"/>
  <c r="G19" i="1"/>
  <c r="D19" i="1"/>
  <c r="F19" i="1" s="1"/>
  <c r="C19" i="1"/>
  <c r="B19" i="1"/>
  <c r="A19" i="1"/>
  <c r="Z18" i="1"/>
  <c r="P18" i="1"/>
  <c r="N18" i="1"/>
  <c r="K18" i="1"/>
  <c r="I18" i="1"/>
  <c r="AD18" i="1" s="1"/>
  <c r="H18" i="1"/>
  <c r="AC18" i="1" s="1"/>
  <c r="G18" i="1"/>
  <c r="AB18" i="1" s="1"/>
  <c r="D18" i="1"/>
  <c r="F18" i="1" s="1"/>
  <c r="C18" i="1"/>
  <c r="B18" i="1"/>
  <c r="A18" i="1"/>
  <c r="AC17" i="1"/>
  <c r="Z17" i="1"/>
  <c r="I17" i="1"/>
  <c r="AD17" i="1" s="1"/>
  <c r="H17" i="1"/>
  <c r="G17" i="1"/>
  <c r="AB17" i="1" s="1"/>
  <c r="D17" i="1"/>
  <c r="C17" i="1"/>
  <c r="B17" i="1"/>
  <c r="A17" i="1"/>
  <c r="Z16" i="1"/>
  <c r="P16" i="1"/>
  <c r="N16" i="1"/>
  <c r="K16" i="1"/>
  <c r="I16" i="1"/>
  <c r="AD16" i="1" s="1"/>
  <c r="H16" i="1"/>
  <c r="AC16" i="1" s="1"/>
  <c r="G16" i="1"/>
  <c r="AB16" i="1" s="1"/>
  <c r="D16" i="1"/>
  <c r="F16" i="1" s="1"/>
  <c r="C16" i="1"/>
  <c r="B16" i="1"/>
  <c r="A16" i="1"/>
  <c r="Z15" i="1"/>
  <c r="P15" i="1"/>
  <c r="N15" i="1"/>
  <c r="K15" i="1"/>
  <c r="I15" i="1"/>
  <c r="H15" i="1"/>
  <c r="AC15" i="1" s="1"/>
  <c r="G15" i="1"/>
  <c r="AB15" i="1" s="1"/>
  <c r="D15" i="1"/>
  <c r="F15" i="1" s="1"/>
  <c r="C15" i="1"/>
  <c r="B15" i="1"/>
  <c r="A15" i="1"/>
  <c r="Z14" i="1"/>
  <c r="P14" i="1"/>
  <c r="N14" i="1"/>
  <c r="K14" i="1"/>
  <c r="M14" i="1" s="1"/>
  <c r="I14" i="1"/>
  <c r="H14" i="1"/>
  <c r="AC14" i="1" s="1"/>
  <c r="G14" i="1"/>
  <c r="D14" i="1"/>
  <c r="F14" i="1" s="1"/>
  <c r="C14" i="1"/>
  <c r="B14" i="1"/>
  <c r="A14" i="1"/>
  <c r="Z13" i="1"/>
  <c r="I13" i="1"/>
  <c r="H13" i="1"/>
  <c r="G13" i="1"/>
  <c r="AB13" i="1" s="1"/>
  <c r="D13" i="1"/>
  <c r="C13" i="1"/>
  <c r="B13" i="1"/>
  <c r="A13" i="1"/>
  <c r="X12" i="1"/>
  <c r="W12" i="1"/>
  <c r="V12" i="1"/>
  <c r="U12" i="1"/>
  <c r="T12" i="1"/>
  <c r="S12" i="1"/>
  <c r="R12" i="1"/>
  <c r="O12" i="1"/>
  <c r="L12" i="1"/>
  <c r="B12" i="1"/>
  <c r="A12" i="1"/>
  <c r="C11" i="1"/>
  <c r="B11" i="1"/>
  <c r="C10" i="1"/>
  <c r="C12" i="1" s="1"/>
  <c r="A10" i="1"/>
  <c r="C9" i="1"/>
  <c r="B9" i="1"/>
  <c r="A9" i="1"/>
  <c r="N8" i="1"/>
  <c r="H6" i="1"/>
  <c r="R5" i="1"/>
  <c r="K5" i="1"/>
  <c r="D5" i="1"/>
  <c r="D176" i="4" l="1"/>
  <c r="G17" i="4"/>
  <c r="H145" i="4"/>
  <c r="E17" i="4"/>
  <c r="E16" i="4" s="1"/>
  <c r="E8" i="4"/>
  <c r="H17" i="4"/>
  <c r="H16" i="4" s="1"/>
  <c r="H8" i="4"/>
  <c r="D8" i="4"/>
  <c r="D17" i="4"/>
  <c r="D16" i="4" s="1"/>
  <c r="G26" i="4"/>
  <c r="G25" i="4" s="1"/>
  <c r="G24" i="4" s="1"/>
  <c r="F103" i="4"/>
  <c r="G103" i="4"/>
  <c r="J12" i="4"/>
  <c r="I8" i="4"/>
  <c r="I17" i="4"/>
  <c r="I16" i="4" s="1"/>
  <c r="D25" i="4"/>
  <c r="D24" i="4" s="1"/>
  <c r="G45" i="4"/>
  <c r="G67" i="4"/>
  <c r="I9" i="4"/>
  <c r="D11" i="4"/>
  <c r="D10" i="4" s="1"/>
  <c r="F9" i="4"/>
  <c r="J59" i="4"/>
  <c r="J58" i="4" s="1"/>
  <c r="J45" i="4" s="1"/>
  <c r="G169" i="4"/>
  <c r="I177" i="4"/>
  <c r="F293" i="4"/>
  <c r="J352" i="4"/>
  <c r="J351" i="4" s="1"/>
  <c r="J348" i="4" s="1"/>
  <c r="J347" i="4" s="1"/>
  <c r="J346" i="4" s="1"/>
  <c r="J345" i="4" s="1"/>
  <c r="J21" i="4"/>
  <c r="J20" i="4" s="1"/>
  <c r="J19" i="4" s="1"/>
  <c r="J18" i="4" s="1"/>
  <c r="J17" i="4" s="1"/>
  <c r="J116" i="4"/>
  <c r="J115" i="4" s="1"/>
  <c r="F147" i="4"/>
  <c r="J170" i="4"/>
  <c r="E177" i="4"/>
  <c r="J187" i="4"/>
  <c r="H177" i="4"/>
  <c r="J237" i="4"/>
  <c r="F284" i="4"/>
  <c r="F283" i="4" s="1"/>
  <c r="F281" i="4" s="1"/>
  <c r="J290" i="4"/>
  <c r="J289" i="4" s="1"/>
  <c r="D296" i="4"/>
  <c r="D281" i="4" s="1"/>
  <c r="D280" i="4" s="1"/>
  <c r="J298" i="4"/>
  <c r="E306" i="4"/>
  <c r="E302" i="4" s="1"/>
  <c r="E282" i="4" s="1"/>
  <c r="H286" i="4"/>
  <c r="H315" i="4"/>
  <c r="F11" i="4"/>
  <c r="F10" i="4" s="1"/>
  <c r="F8" i="4"/>
  <c r="J119" i="4"/>
  <c r="J118" i="4" s="1"/>
  <c r="F136" i="4"/>
  <c r="F135" i="4"/>
  <c r="F134" i="4" s="1"/>
  <c r="J184" i="4"/>
  <c r="J177" i="4" s="1"/>
  <c r="J254" i="4"/>
  <c r="G73" i="4"/>
  <c r="G72" i="4"/>
  <c r="D104" i="4"/>
  <c r="J123" i="4"/>
  <c r="J171" i="4"/>
  <c r="J32" i="4"/>
  <c r="J31" i="4" s="1"/>
  <c r="J26" i="4" s="1"/>
  <c r="J37" i="4"/>
  <c r="J36" i="4" s="1"/>
  <c r="J33" i="4" s="1"/>
  <c r="I104" i="4"/>
  <c r="D114" i="4"/>
  <c r="E114" i="4"/>
  <c r="E104" i="4" s="1"/>
  <c r="J135" i="4"/>
  <c r="J134" i="4" s="1"/>
  <c r="E150" i="4"/>
  <c r="J151" i="4"/>
  <c r="J150" i="4" s="1"/>
  <c r="J147" i="4" s="1"/>
  <c r="J146" i="4" s="1"/>
  <c r="J145" i="4" s="1"/>
  <c r="J153" i="4"/>
  <c r="J152" i="4" s="1"/>
  <c r="F154" i="4"/>
  <c r="J159" i="4"/>
  <c r="J158" i="4" s="1"/>
  <c r="J236" i="4"/>
  <c r="J256" i="4"/>
  <c r="J255" i="4" s="1"/>
  <c r="J288" i="4"/>
  <c r="J287" i="4" s="1"/>
  <c r="J283" i="4" s="1"/>
  <c r="J281" i="4" s="1"/>
  <c r="E280" i="4"/>
  <c r="D302" i="4"/>
  <c r="D282" i="4" s="1"/>
  <c r="D102" i="4" s="1"/>
  <c r="D364" i="4" s="1"/>
  <c r="J304" i="4"/>
  <c r="J303" i="4" s="1"/>
  <c r="I315" i="4"/>
  <c r="I298" i="4"/>
  <c r="J106" i="4"/>
  <c r="J105" i="4" s="1"/>
  <c r="D154" i="4"/>
  <c r="D146" i="4" s="1"/>
  <c r="D145" i="4" s="1"/>
  <c r="J156" i="4"/>
  <c r="J155" i="4" s="1"/>
  <c r="J154" i="4" s="1"/>
  <c r="F184" i="4"/>
  <c r="F177" i="4" s="1"/>
  <c r="G314" i="4"/>
  <c r="G306" i="4" s="1"/>
  <c r="G302" i="4" s="1"/>
  <c r="G282" i="4" s="1"/>
  <c r="G280" i="4" s="1"/>
  <c r="F321" i="4"/>
  <c r="F315" i="4" s="1"/>
  <c r="F314" i="4" s="1"/>
  <c r="F306" i="4" s="1"/>
  <c r="F302" i="4" s="1"/>
  <c r="F282" i="4" s="1"/>
  <c r="J321" i="4"/>
  <c r="J315" i="4" s="1"/>
  <c r="J314" i="4" s="1"/>
  <c r="J306" i="4" s="1"/>
  <c r="G135" i="4"/>
  <c r="G134" i="4" s="1"/>
  <c r="E147" i="4"/>
  <c r="E146" i="4" s="1"/>
  <c r="E145" i="4" s="1"/>
  <c r="J162" i="4"/>
  <c r="J161" i="4" s="1"/>
  <c r="J160" i="4" s="1"/>
  <c r="G17" i="6"/>
  <c r="G45" i="6"/>
  <c r="G49" i="6"/>
  <c r="G48" i="6" s="1"/>
  <c r="H141" i="6"/>
  <c r="H262" i="6"/>
  <c r="D389" i="6"/>
  <c r="D388" i="6" s="1"/>
  <c r="H438" i="6"/>
  <c r="F11" i="6"/>
  <c r="G32" i="6"/>
  <c r="G31" i="6" s="1"/>
  <c r="H96" i="6"/>
  <c r="H97" i="6"/>
  <c r="E168" i="6"/>
  <c r="H298" i="6"/>
  <c r="E348" i="6"/>
  <c r="E347" i="6" s="1"/>
  <c r="F348" i="6"/>
  <c r="F347" i="6" s="1"/>
  <c r="H352" i="6"/>
  <c r="F355" i="6"/>
  <c r="F354" i="6" s="1"/>
  <c r="F342" i="6" s="1"/>
  <c r="F361" i="6"/>
  <c r="F360" i="6" s="1"/>
  <c r="G378" i="6"/>
  <c r="G377" i="6" s="1"/>
  <c r="E382" i="6"/>
  <c r="F382" i="6"/>
  <c r="F381" i="6" s="1"/>
  <c r="D474" i="6"/>
  <c r="D473" i="6" s="1"/>
  <c r="D472" i="6" s="1"/>
  <c r="D471" i="6" s="1"/>
  <c r="F32" i="6"/>
  <c r="F31" i="6" s="1"/>
  <c r="G258" i="6"/>
  <c r="E355" i="6"/>
  <c r="E354" i="6" s="1"/>
  <c r="E434" i="6"/>
  <c r="E433" i="6" s="1"/>
  <c r="F434" i="6"/>
  <c r="F433" i="6" s="1"/>
  <c r="H68" i="6"/>
  <c r="H92" i="6"/>
  <c r="H90" i="6" s="1"/>
  <c r="H89" i="6" s="1"/>
  <c r="E149" i="6"/>
  <c r="E148" i="6" s="1"/>
  <c r="H160" i="6"/>
  <c r="F183" i="6"/>
  <c r="F182" i="6" s="1"/>
  <c r="F174" i="6" s="1"/>
  <c r="H323" i="6"/>
  <c r="D335" i="6"/>
  <c r="D334" i="6" s="1"/>
  <c r="D333" i="6" s="1"/>
  <c r="D332" i="6" s="1"/>
  <c r="G344" i="6"/>
  <c r="G343" i="6" s="1"/>
  <c r="D355" i="6"/>
  <c r="D354" i="6" s="1"/>
  <c r="D385" i="6"/>
  <c r="D381" i="6" s="1"/>
  <c r="E385" i="6"/>
  <c r="E444" i="6"/>
  <c r="E443" i="6" s="1"/>
  <c r="F444" i="6"/>
  <c r="F443" i="6" s="1"/>
  <c r="G444" i="6"/>
  <c r="G443" i="6" s="1"/>
  <c r="H452" i="6"/>
  <c r="G451" i="6"/>
  <c r="G450" i="6" s="1"/>
  <c r="H455" i="6"/>
  <c r="G459" i="6"/>
  <c r="G458" i="6" s="1"/>
  <c r="F459" i="6"/>
  <c r="F458" i="6" s="1"/>
  <c r="G223" i="6"/>
  <c r="G222" i="6"/>
  <c r="E223" i="6"/>
  <c r="E222" i="6"/>
  <c r="E220" i="6" s="1"/>
  <c r="H12" i="6"/>
  <c r="G11" i="6"/>
  <c r="H16" i="6"/>
  <c r="H18" i="6"/>
  <c r="H34" i="6"/>
  <c r="H43" i="6"/>
  <c r="H41" i="6" s="1"/>
  <c r="H40" i="6" s="1"/>
  <c r="H47" i="6"/>
  <c r="F62" i="6"/>
  <c r="F61" i="6" s="1"/>
  <c r="E64" i="6"/>
  <c r="D64" i="6"/>
  <c r="D63" i="6" s="1"/>
  <c r="H73" i="6"/>
  <c r="H100" i="6"/>
  <c r="H215" i="6"/>
  <c r="D214" i="6"/>
  <c r="D213" i="6" s="1"/>
  <c r="F223" i="6"/>
  <c r="I303" i="6"/>
  <c r="I304" i="6"/>
  <c r="H318" i="6"/>
  <c r="D317" i="6"/>
  <c r="F474" i="6"/>
  <c r="F473" i="6" s="1"/>
  <c r="F472" i="6" s="1"/>
  <c r="F471" i="6" s="1"/>
  <c r="E49" i="6"/>
  <c r="E48" i="6" s="1"/>
  <c r="D11" i="6"/>
  <c r="D8" i="6" s="1"/>
  <c r="D7" i="6" s="1"/>
  <c r="D6" i="6" s="1"/>
  <c r="H21" i="6"/>
  <c r="H33" i="6"/>
  <c r="D41" i="6"/>
  <c r="D40" i="6" s="1"/>
  <c r="H69" i="6"/>
  <c r="H70" i="6"/>
  <c r="D94" i="6"/>
  <c r="D93" i="6" s="1"/>
  <c r="G94" i="6"/>
  <c r="E105" i="6"/>
  <c r="E104" i="6" s="1"/>
  <c r="D149" i="6"/>
  <c r="D148" i="6" s="1"/>
  <c r="H167" i="6"/>
  <c r="H225" i="6"/>
  <c r="D224" i="6"/>
  <c r="G220" i="6"/>
  <c r="E247" i="6"/>
  <c r="H290" i="6"/>
  <c r="H292" i="6"/>
  <c r="E315" i="6"/>
  <c r="E235" i="6" s="1"/>
  <c r="H431" i="6"/>
  <c r="D430" i="6"/>
  <c r="H448" i="6"/>
  <c r="D444" i="6"/>
  <c r="D443" i="6" s="1"/>
  <c r="E451" i="6"/>
  <c r="E450" i="6" s="1"/>
  <c r="H461" i="6"/>
  <c r="D459" i="6"/>
  <c r="D458" i="6" s="1"/>
  <c r="H233" i="6"/>
  <c r="H232" i="6" s="1"/>
  <c r="H231" i="6" s="1"/>
  <c r="D232" i="6"/>
  <c r="D231" i="6" s="1"/>
  <c r="H10" i="6"/>
  <c r="H9" i="6" s="1"/>
  <c r="E17" i="6"/>
  <c r="E8" i="6" s="1"/>
  <c r="E7" i="6" s="1"/>
  <c r="E6" i="6" s="1"/>
  <c r="D32" i="6"/>
  <c r="D31" i="6" s="1"/>
  <c r="D27" i="6" s="1"/>
  <c r="F49" i="6"/>
  <c r="F48" i="6" s="1"/>
  <c r="H53" i="6"/>
  <c r="H54" i="6"/>
  <c r="H99" i="6"/>
  <c r="F94" i="6"/>
  <c r="H103" i="6"/>
  <c r="H102" i="6" s="1"/>
  <c r="H101" i="6" s="1"/>
  <c r="D117" i="6"/>
  <c r="H134" i="6"/>
  <c r="E174" i="6"/>
  <c r="F214" i="6"/>
  <c r="F220" i="6"/>
  <c r="I307" i="6"/>
  <c r="I301" i="6" s="1"/>
  <c r="H308" i="6"/>
  <c r="H306" i="6" s="1"/>
  <c r="D306" i="6"/>
  <c r="G315" i="6"/>
  <c r="G235" i="6" s="1"/>
  <c r="E430" i="6"/>
  <c r="H484" i="6"/>
  <c r="H496" i="6"/>
  <c r="D494" i="6"/>
  <c r="D493" i="6" s="1"/>
  <c r="G498" i="6"/>
  <c r="G497" i="6" s="1"/>
  <c r="F133" i="6"/>
  <c r="F132" i="6" s="1"/>
  <c r="H165" i="6"/>
  <c r="G168" i="6"/>
  <c r="H176" i="6"/>
  <c r="H175" i="6" s="1"/>
  <c r="H198" i="6"/>
  <c r="H226" i="6"/>
  <c r="H230" i="6"/>
  <c r="H229" i="6" s="1"/>
  <c r="H221" i="6" s="1"/>
  <c r="H266" i="6"/>
  <c r="G263" i="6"/>
  <c r="D263" i="6"/>
  <c r="H285" i="6"/>
  <c r="H289" i="6"/>
  <c r="H319" i="6"/>
  <c r="G335" i="6"/>
  <c r="G334" i="6" s="1"/>
  <c r="G333" i="6" s="1"/>
  <c r="G332" i="6" s="1"/>
  <c r="H346" i="6"/>
  <c r="H351" i="6"/>
  <c r="E361" i="6"/>
  <c r="E360" i="6" s="1"/>
  <c r="H368" i="6"/>
  <c r="H372" i="6"/>
  <c r="H386" i="6"/>
  <c r="H385" i="6" s="1"/>
  <c r="H437" i="6"/>
  <c r="H442" i="6"/>
  <c r="H447" i="6"/>
  <c r="H470" i="6"/>
  <c r="H475" i="6"/>
  <c r="G474" i="6"/>
  <c r="G473" i="6" s="1"/>
  <c r="G472" i="6" s="1"/>
  <c r="G471" i="6" s="1"/>
  <c r="H495" i="6"/>
  <c r="H499" i="6"/>
  <c r="D498" i="6"/>
  <c r="H506" i="6"/>
  <c r="E322" i="6"/>
  <c r="H345" i="6"/>
  <c r="H344" i="6" s="1"/>
  <c r="H343" i="6" s="1"/>
  <c r="H350" i="6"/>
  <c r="H371" i="6"/>
  <c r="H380" i="6"/>
  <c r="H384" i="6"/>
  <c r="H429" i="6"/>
  <c r="H436" i="6"/>
  <c r="H434" i="6" s="1"/>
  <c r="H433" i="6" s="1"/>
  <c r="G434" i="6"/>
  <c r="G433" i="6" s="1"/>
  <c r="H441" i="6"/>
  <c r="H480" i="6"/>
  <c r="H482" i="6"/>
  <c r="H505" i="6"/>
  <c r="D133" i="6"/>
  <c r="D132" i="6" s="1"/>
  <c r="F149" i="6"/>
  <c r="F148" i="6" s="1"/>
  <c r="H228" i="6"/>
  <c r="F247" i="6"/>
  <c r="H255" i="6"/>
  <c r="D258" i="6"/>
  <c r="H272" i="6"/>
  <c r="H337" i="6"/>
  <c r="H335" i="6" s="1"/>
  <c r="H334" i="6" s="1"/>
  <c r="H333" i="6" s="1"/>
  <c r="H332" i="6" s="1"/>
  <c r="D344" i="6"/>
  <c r="D343" i="6" s="1"/>
  <c r="H349" i="6"/>
  <c r="H348" i="6" s="1"/>
  <c r="H347" i="6" s="1"/>
  <c r="H353" i="6"/>
  <c r="D361" i="6"/>
  <c r="D360" i="6" s="1"/>
  <c r="H370" i="6"/>
  <c r="H379" i="6"/>
  <c r="H383" i="6"/>
  <c r="H432" i="6"/>
  <c r="H430" i="6" s="1"/>
  <c r="H435" i="6"/>
  <c r="H439" i="6"/>
  <c r="H440" i="6"/>
  <c r="H445" i="6"/>
  <c r="H449" i="6"/>
  <c r="H477" i="6"/>
  <c r="H504" i="6"/>
  <c r="H503" i="6" s="1"/>
  <c r="H502" i="6" s="1"/>
  <c r="H393" i="6"/>
  <c r="H392" i="6" s="1"/>
  <c r="G320" i="6"/>
  <c r="F189" i="6"/>
  <c r="G204" i="6"/>
  <c r="H36" i="6"/>
  <c r="H35" i="6" s="1"/>
  <c r="G27" i="6"/>
  <c r="I62" i="6"/>
  <c r="I61" i="6"/>
  <c r="E62" i="6"/>
  <c r="E61" i="6" s="1"/>
  <c r="E63" i="6"/>
  <c r="H66" i="6"/>
  <c r="G64" i="6"/>
  <c r="D62" i="6"/>
  <c r="D61" i="6" s="1"/>
  <c r="H76" i="6"/>
  <c r="G75" i="6"/>
  <c r="G74" i="6" s="1"/>
  <c r="E84" i="6"/>
  <c r="G105" i="6"/>
  <c r="G104" i="6" s="1"/>
  <c r="H107" i="6"/>
  <c r="H105" i="6" s="1"/>
  <c r="H104" i="6" s="1"/>
  <c r="H140" i="6"/>
  <c r="H278" i="6"/>
  <c r="E321" i="6"/>
  <c r="E320" i="6" s="1"/>
  <c r="F497" i="6"/>
  <c r="F492" i="6"/>
  <c r="F491" i="6" s="1"/>
  <c r="F490" i="6" s="1"/>
  <c r="D497" i="6"/>
  <c r="D492" i="6"/>
  <c r="D491" i="6" s="1"/>
  <c r="D490" i="6" s="1"/>
  <c r="H501" i="6"/>
  <c r="F27" i="6"/>
  <c r="G93" i="6"/>
  <c r="G117" i="6"/>
  <c r="G149" i="6"/>
  <c r="G148" i="6" s="1"/>
  <c r="H155" i="6"/>
  <c r="H170" i="6"/>
  <c r="D322" i="6"/>
  <c r="H324" i="6"/>
  <c r="H32" i="6"/>
  <c r="H31" i="6" s="1"/>
  <c r="H51" i="6"/>
  <c r="H72" i="6"/>
  <c r="H71" i="6" s="1"/>
  <c r="H95" i="6"/>
  <c r="F82" i="6"/>
  <c r="F93" i="6"/>
  <c r="H119" i="6"/>
  <c r="H118" i="6" s="1"/>
  <c r="H117" i="6" s="1"/>
  <c r="H125" i="6"/>
  <c r="H124" i="6" s="1"/>
  <c r="H123" i="6" s="1"/>
  <c r="G133" i="6"/>
  <c r="G132" i="6" s="1"/>
  <c r="H144" i="6"/>
  <c r="H150" i="6"/>
  <c r="H169" i="6"/>
  <c r="G175" i="6"/>
  <c r="G174" i="6"/>
  <c r="G191" i="6"/>
  <c r="G203" i="6"/>
  <c r="G208" i="6"/>
  <c r="H208" i="6"/>
  <c r="H217" i="6"/>
  <c r="H224" i="6"/>
  <c r="F17" i="6"/>
  <c r="F8" i="6" s="1"/>
  <c r="F7" i="6" s="1"/>
  <c r="F6" i="6" s="1"/>
  <c r="H23" i="6"/>
  <c r="E27" i="6"/>
  <c r="H46" i="6"/>
  <c r="H45" i="6" s="1"/>
  <c r="H50" i="6"/>
  <c r="H49" i="6" s="1"/>
  <c r="H48" i="6" s="1"/>
  <c r="H60" i="6"/>
  <c r="H59" i="6" s="1"/>
  <c r="H58" i="6" s="1"/>
  <c r="H86" i="6"/>
  <c r="H85" i="6" s="1"/>
  <c r="H98" i="6"/>
  <c r="E94" i="6"/>
  <c r="F102" i="6"/>
  <c r="F101" i="6" s="1"/>
  <c r="H216" i="6"/>
  <c r="H261" i="6"/>
  <c r="H258" i="6" s="1"/>
  <c r="E284" i="6"/>
  <c r="E283" i="6" s="1"/>
  <c r="E282" i="6" s="1"/>
  <c r="E281" i="6" s="1"/>
  <c r="E240" i="6" s="1"/>
  <c r="E239" i="6" s="1"/>
  <c r="F235" i="6"/>
  <c r="F321" i="6"/>
  <c r="F320" i="6" s="1"/>
  <c r="H362" i="6"/>
  <c r="G389" i="6"/>
  <c r="G388" i="6" s="1"/>
  <c r="H466" i="6"/>
  <c r="H465" i="6" s="1"/>
  <c r="H464" i="6" s="1"/>
  <c r="D105" i="6"/>
  <c r="D104" i="6" s="1"/>
  <c r="H194" i="6"/>
  <c r="H199" i="6"/>
  <c r="H202" i="6"/>
  <c r="E208" i="6"/>
  <c r="E189" i="6"/>
  <c r="H253" i="6"/>
  <c r="H257" i="6"/>
  <c r="F263" i="6"/>
  <c r="D284" i="6"/>
  <c r="D283" i="6" s="1"/>
  <c r="D282" i="6" s="1"/>
  <c r="D281" i="6" s="1"/>
  <c r="D240" i="6" s="1"/>
  <c r="D239" i="6" s="1"/>
  <c r="H304" i="6"/>
  <c r="I302" i="6"/>
  <c r="F334" i="6"/>
  <c r="F333" i="6" s="1"/>
  <c r="F332" i="6" s="1"/>
  <c r="H460" i="6"/>
  <c r="H15" i="6"/>
  <c r="H11" i="6" s="1"/>
  <c r="H254" i="6"/>
  <c r="H391" i="6"/>
  <c r="E474" i="6"/>
  <c r="E473" i="6" s="1"/>
  <c r="E472" i="6" s="1"/>
  <c r="E471" i="6" s="1"/>
  <c r="E498" i="6"/>
  <c r="D191" i="6"/>
  <c r="E191" i="6"/>
  <c r="H256" i="6"/>
  <c r="H275" i="6"/>
  <c r="H287" i="6"/>
  <c r="G284" i="6"/>
  <c r="G283" i="6" s="1"/>
  <c r="G282" i="6" s="1"/>
  <c r="G281" i="6" s="1"/>
  <c r="G240" i="6" s="1"/>
  <c r="G239" i="6" s="1"/>
  <c r="H325" i="6"/>
  <c r="H446" i="6"/>
  <c r="H453" i="6"/>
  <c r="D451" i="6"/>
  <c r="D450" i="6" s="1"/>
  <c r="H456" i="6"/>
  <c r="H469" i="6"/>
  <c r="H468" i="6" s="1"/>
  <c r="H467" i="6" s="1"/>
  <c r="H476" i="6"/>
  <c r="H474" i="6" s="1"/>
  <c r="H473" i="6" s="1"/>
  <c r="H472" i="6" s="1"/>
  <c r="H471" i="6" s="1"/>
  <c r="H494" i="6"/>
  <c r="F284" i="6"/>
  <c r="F283" i="6" s="1"/>
  <c r="F282" i="6" s="1"/>
  <c r="F281" i="6" s="1"/>
  <c r="H294" i="6"/>
  <c r="H326" i="6"/>
  <c r="E335" i="6"/>
  <c r="E334" i="6" s="1"/>
  <c r="E333" i="6" s="1"/>
  <c r="E332" i="6" s="1"/>
  <c r="E336" i="6"/>
  <c r="H365" i="6"/>
  <c r="C374" i="6"/>
  <c r="C375" i="6"/>
  <c r="H390" i="6"/>
  <c r="H463" i="6"/>
  <c r="H357" i="6"/>
  <c r="H355" i="6" s="1"/>
  <c r="H354" i="6" s="1"/>
  <c r="H454" i="6"/>
  <c r="H457" i="6"/>
  <c r="H462" i="6"/>
  <c r="H500" i="6"/>
  <c r="H498" i="6" s="1"/>
  <c r="H497" i="6" s="1"/>
  <c r="L14" i="5"/>
  <c r="U11" i="1"/>
  <c r="U10" i="1" s="1"/>
  <c r="U9" i="1" s="1"/>
  <c r="J16" i="1"/>
  <c r="J19" i="1"/>
  <c r="M36" i="1"/>
  <c r="Q36" i="1" s="1"/>
  <c r="AD53" i="1"/>
  <c r="E12" i="1"/>
  <c r="AD25" i="1"/>
  <c r="T11" i="1"/>
  <c r="X26" i="1"/>
  <c r="X11" i="1" s="1"/>
  <c r="X10" i="1" s="1"/>
  <c r="X9" i="1" s="1"/>
  <c r="Y48" i="1"/>
  <c r="R11" i="1"/>
  <c r="R10" i="1" s="1"/>
  <c r="R9" i="1" s="1"/>
  <c r="AD15" i="1"/>
  <c r="J18" i="1"/>
  <c r="Z42" i="1"/>
  <c r="AD49" i="1"/>
  <c r="AD20" i="1"/>
  <c r="N38" i="1"/>
  <c r="AB40" i="1"/>
  <c r="Z45" i="1"/>
  <c r="AC49" i="1"/>
  <c r="Z57" i="1"/>
  <c r="Y58" i="1"/>
  <c r="AC58" i="1"/>
  <c r="AD14" i="1"/>
  <c r="AD22" i="1"/>
  <c r="K27" i="1"/>
  <c r="Z44" i="1"/>
  <c r="Y52" i="1"/>
  <c r="Z53" i="1"/>
  <c r="Y37" i="1"/>
  <c r="AA47" i="1"/>
  <c r="AE47" i="1" s="1"/>
  <c r="AA36" i="1"/>
  <c r="AE36" i="1" s="1"/>
  <c r="Q45" i="1"/>
  <c r="Y49" i="1"/>
  <c r="N46" i="1"/>
  <c r="AB46" i="1" s="1"/>
  <c r="AB50" i="1"/>
  <c r="Z50" i="1"/>
  <c r="AA50" i="1" s="1"/>
  <c r="M51" i="1"/>
  <c r="Q51" i="1" s="1"/>
  <c r="AD51" i="1"/>
  <c r="Y53" i="1"/>
  <c r="AA53" i="1" s="1"/>
  <c r="AC53" i="1"/>
  <c r="AB54" i="1"/>
  <c r="Z54" i="1"/>
  <c r="AA54" i="1" s="1"/>
  <c r="AB56" i="1"/>
  <c r="Z56" i="1"/>
  <c r="Z58" i="1"/>
  <c r="Y19" i="1"/>
  <c r="AA19" i="1" s="1"/>
  <c r="M35" i="1"/>
  <c r="Q35" i="1" s="1"/>
  <c r="S26" i="1"/>
  <c r="S11" i="1" s="1"/>
  <c r="S10" i="1" s="1"/>
  <c r="W26" i="1"/>
  <c r="W11" i="1" s="1"/>
  <c r="W10" i="1" s="1"/>
  <c r="AA42" i="1"/>
  <c r="AE42" i="1" s="1"/>
  <c r="AA45" i="1"/>
  <c r="AE45" i="1" s="1"/>
  <c r="Q58" i="1"/>
  <c r="AB45" i="1"/>
  <c r="G43" i="1"/>
  <c r="AB43" i="1" s="1"/>
  <c r="AD28" i="1"/>
  <c r="P27" i="1"/>
  <c r="J39" i="1"/>
  <c r="F38" i="1"/>
  <c r="Z39" i="1"/>
  <c r="AA39" i="1" s="1"/>
  <c r="M39" i="1"/>
  <c r="Q39" i="1" s="1"/>
  <c r="G12" i="1"/>
  <c r="I12" i="1"/>
  <c r="AD13" i="1"/>
  <c r="AE23" i="1"/>
  <c r="Y32" i="1"/>
  <c r="Q37" i="1"/>
  <c r="M33" i="1"/>
  <c r="Q33" i="1" s="1"/>
  <c r="AC35" i="1"/>
  <c r="H27" i="1"/>
  <c r="AA40" i="1"/>
  <c r="AE40" i="1" s="1"/>
  <c r="Y59" i="1"/>
  <c r="Z12" i="1"/>
  <c r="AB19" i="1"/>
  <c r="AE19" i="1" s="1"/>
  <c r="AA30" i="1"/>
  <c r="AE30" i="1" s="1"/>
  <c r="AB39" i="1"/>
  <c r="J40" i="1"/>
  <c r="I38" i="1"/>
  <c r="E43" i="1"/>
  <c r="Z43" i="1" s="1"/>
  <c r="AA43" i="1" s="1"/>
  <c r="P43" i="1"/>
  <c r="J47" i="1"/>
  <c r="J48" i="1"/>
  <c r="M48" i="1"/>
  <c r="AC50" i="1"/>
  <c r="AB51" i="1"/>
  <c r="Z51" i="1"/>
  <c r="J52" i="1"/>
  <c r="M52" i="1"/>
  <c r="Q52" i="1" s="1"/>
  <c r="AD52" i="1"/>
  <c r="AC54" i="1"/>
  <c r="AB55" i="1"/>
  <c r="Z55" i="1"/>
  <c r="AC57" i="1"/>
  <c r="AD58" i="1"/>
  <c r="AB58" i="1"/>
  <c r="AD59" i="1"/>
  <c r="AA60" i="1"/>
  <c r="Y14" i="1"/>
  <c r="AA14" i="1" s="1"/>
  <c r="AC27" i="1"/>
  <c r="AA37" i="1"/>
  <c r="Q40" i="1"/>
  <c r="J41" i="1"/>
  <c r="J42" i="1"/>
  <c r="J46" i="1"/>
  <c r="J49" i="1"/>
  <c r="Q49" i="1"/>
  <c r="Y51" i="1"/>
  <c r="Z52" i="1"/>
  <c r="J53" i="1"/>
  <c r="Q53" i="1"/>
  <c r="J58" i="1"/>
  <c r="J59" i="1"/>
  <c r="V11" i="1"/>
  <c r="V10" i="1" s="1"/>
  <c r="V9" i="1" s="1"/>
  <c r="AB14" i="1"/>
  <c r="J15" i="1"/>
  <c r="Y16" i="1"/>
  <c r="AA16" i="1" s="1"/>
  <c r="AE16" i="1" s="1"/>
  <c r="F23" i="1"/>
  <c r="J23" i="1" s="1"/>
  <c r="F24" i="1"/>
  <c r="J24" i="1" s="1"/>
  <c r="N12" i="1"/>
  <c r="AA29" i="1"/>
  <c r="AE29" i="1" s="1"/>
  <c r="AA31" i="1"/>
  <c r="AE31" i="1" s="1"/>
  <c r="AB35" i="1"/>
  <c r="P38" i="1"/>
  <c r="D38" i="1"/>
  <c r="D26" i="1" s="1"/>
  <c r="H38" i="1"/>
  <c r="G38" i="1"/>
  <c r="I43" i="1"/>
  <c r="AB44" i="1"/>
  <c r="M44" i="1"/>
  <c r="Q44" i="1" s="1"/>
  <c r="Q43" i="1" s="1"/>
  <c r="J45" i="1"/>
  <c r="AC48" i="1"/>
  <c r="AB49" i="1"/>
  <c r="Z49" i="1"/>
  <c r="AA49" i="1" s="1"/>
  <c r="AD50" i="1"/>
  <c r="AC52" i="1"/>
  <c r="AB53" i="1"/>
  <c r="AD54" i="1"/>
  <c r="AB57" i="1"/>
  <c r="AB59" i="1"/>
  <c r="M59" i="1"/>
  <c r="Q59" i="1" s="1"/>
  <c r="Y15" i="1"/>
  <c r="AA15" i="1" s="1"/>
  <c r="AE15" i="1" s="1"/>
  <c r="M15" i="1"/>
  <c r="Q15" i="1" s="1"/>
  <c r="Y17" i="1"/>
  <c r="AA17" i="1" s="1"/>
  <c r="AE17" i="1" s="1"/>
  <c r="F17" i="1"/>
  <c r="J17" i="1" s="1"/>
  <c r="AE60" i="1"/>
  <c r="Y13" i="1"/>
  <c r="F13" i="1"/>
  <c r="D12" i="1"/>
  <c r="P12" i="1"/>
  <c r="AA28" i="1"/>
  <c r="Z32" i="1"/>
  <c r="M32" i="1"/>
  <c r="Q32" i="1" s="1"/>
  <c r="L27" i="1"/>
  <c r="M34" i="1"/>
  <c r="Q34" i="1" s="1"/>
  <c r="Z34" i="1"/>
  <c r="AA34" i="1" s="1"/>
  <c r="AE34" i="1" s="1"/>
  <c r="AD24" i="1"/>
  <c r="AD12" i="1" s="1"/>
  <c r="J14" i="1"/>
  <c r="J20" i="1"/>
  <c r="Y20" i="1"/>
  <c r="AA20" i="1" s="1"/>
  <c r="AE20" i="1" s="1"/>
  <c r="M20" i="1"/>
  <c r="Q20" i="1" s="1"/>
  <c r="J22" i="1"/>
  <c r="Y22" i="1"/>
  <c r="AA22" i="1" s="1"/>
  <c r="AE22" i="1" s="1"/>
  <c r="M22" i="1"/>
  <c r="Q22" i="1" s="1"/>
  <c r="J25" i="1"/>
  <c r="Y25" i="1"/>
  <c r="AA25" i="1" s="1"/>
  <c r="AD35" i="1"/>
  <c r="I27" i="1"/>
  <c r="J44" i="1"/>
  <c r="Y18" i="1"/>
  <c r="AA18" i="1" s="1"/>
  <c r="AE18" i="1" s="1"/>
  <c r="K12" i="1"/>
  <c r="AC13" i="1"/>
  <c r="AC12" i="1" s="1"/>
  <c r="H12" i="1"/>
  <c r="Q14" i="1"/>
  <c r="AB25" i="1"/>
  <c r="Q25" i="1"/>
  <c r="N27" i="1"/>
  <c r="N26" i="1" s="1"/>
  <c r="N11" i="1" s="1"/>
  <c r="N10" i="1" s="1"/>
  <c r="N9" i="1" s="1"/>
  <c r="AB28" i="1"/>
  <c r="AB27" i="1" s="1"/>
  <c r="Z35" i="1"/>
  <c r="F35" i="1"/>
  <c r="Z41" i="1"/>
  <c r="Z38" i="1" s="1"/>
  <c r="L38" i="1"/>
  <c r="M41" i="1"/>
  <c r="Q41" i="1" s="1"/>
  <c r="AD43" i="1"/>
  <c r="Q48" i="1"/>
  <c r="AD48" i="1"/>
  <c r="P46" i="1"/>
  <c r="AD46" i="1" s="1"/>
  <c r="M16" i="1"/>
  <c r="Q16" i="1" s="1"/>
  <c r="M24" i="1"/>
  <c r="Q24" i="1" s="1"/>
  <c r="Y35" i="1"/>
  <c r="Y38" i="1"/>
  <c r="AC38" i="1"/>
  <c r="AB41" i="1"/>
  <c r="AB38" i="1" s="1"/>
  <c r="M43" i="1"/>
  <c r="Z48" i="1"/>
  <c r="AA48" i="1" s="1"/>
  <c r="L46" i="1"/>
  <c r="Z46" i="1" s="1"/>
  <c r="J51" i="1"/>
  <c r="J55" i="1"/>
  <c r="Y55" i="1"/>
  <c r="AA55" i="1" s="1"/>
  <c r="AC56" i="1"/>
  <c r="O46" i="1"/>
  <c r="O26" i="1" s="1"/>
  <c r="O11" i="1" s="1"/>
  <c r="O10" i="1" s="1"/>
  <c r="O9" i="1" s="1"/>
  <c r="AA58" i="1"/>
  <c r="M18" i="1"/>
  <c r="Q18" i="1" s="1"/>
  <c r="M28" i="1"/>
  <c r="M29" i="1"/>
  <c r="Q29" i="1" s="1"/>
  <c r="M30" i="1"/>
  <c r="Q30" i="1" s="1"/>
  <c r="M31" i="1"/>
  <c r="Q31" i="1" s="1"/>
  <c r="AA33" i="1"/>
  <c r="AE33" i="1" s="1"/>
  <c r="AE37" i="1"/>
  <c r="AD39" i="1"/>
  <c r="AE39" i="1" s="1"/>
  <c r="AD44" i="1"/>
  <c r="J50" i="1"/>
  <c r="M50" i="1"/>
  <c r="Q50" i="1" s="1"/>
  <c r="J54" i="1"/>
  <c r="M54" i="1"/>
  <c r="Q54" i="1" s="1"/>
  <c r="J56" i="1"/>
  <c r="Y56" i="1"/>
  <c r="M56" i="1"/>
  <c r="Q56" i="1" s="1"/>
  <c r="K46" i="1"/>
  <c r="Y46" i="1" s="1"/>
  <c r="J57" i="1"/>
  <c r="Y57" i="1"/>
  <c r="AA57" i="1" s="1"/>
  <c r="M57" i="1"/>
  <c r="Q57" i="1" s="1"/>
  <c r="M55" i="1"/>
  <c r="Q55" i="1" s="1"/>
  <c r="Z59" i="1"/>
  <c r="AA59" i="1" s="1"/>
  <c r="AE59" i="1" s="1"/>
  <c r="M60" i="1"/>
  <c r="Q60" i="1" s="1"/>
  <c r="AD41" i="1"/>
  <c r="Y44" i="1"/>
  <c r="AA44" i="1" s="1"/>
  <c r="AC44" i="1"/>
  <c r="E38" i="1"/>
  <c r="J169" i="4" l="1"/>
  <c r="J176" i="4"/>
  <c r="E103" i="4"/>
  <c r="E101" i="4"/>
  <c r="J44" i="4"/>
  <c r="J9" i="4"/>
  <c r="F176" i="4"/>
  <c r="F102" i="4"/>
  <c r="F364" i="4" s="1"/>
  <c r="H314" i="4"/>
  <c r="H306" i="4" s="1"/>
  <c r="H302" i="4" s="1"/>
  <c r="H282" i="4" s="1"/>
  <c r="J114" i="4"/>
  <c r="J104" i="4" s="1"/>
  <c r="E363" i="4"/>
  <c r="E7" i="4"/>
  <c r="I103" i="4"/>
  <c r="F7" i="4"/>
  <c r="F280" i="4"/>
  <c r="E176" i="4"/>
  <c r="E102" i="4"/>
  <c r="E364" i="4" s="1"/>
  <c r="I176" i="4"/>
  <c r="H7" i="4"/>
  <c r="G8" i="4"/>
  <c r="I314" i="4"/>
  <c r="I306" i="4" s="1"/>
  <c r="I302" i="4" s="1"/>
  <c r="I282" i="4" s="1"/>
  <c r="I102" i="4" s="1"/>
  <c r="I364" i="4" s="1"/>
  <c r="I7" i="4"/>
  <c r="G101" i="4"/>
  <c r="G16" i="4"/>
  <c r="J302" i="4"/>
  <c r="J282" i="4" s="1"/>
  <c r="J280" i="4" s="1"/>
  <c r="J25" i="4"/>
  <c r="J24" i="4" s="1"/>
  <c r="J16" i="4" s="1"/>
  <c r="D103" i="4"/>
  <c r="D101" i="4"/>
  <c r="D100" i="4" s="1"/>
  <c r="D83" i="4" s="1"/>
  <c r="H102" i="4"/>
  <c r="H364" i="4" s="1"/>
  <c r="H288" i="4" s="1"/>
  <c r="H287" i="4" s="1"/>
  <c r="H176" i="4"/>
  <c r="F146" i="4"/>
  <c r="F145" i="4" s="1"/>
  <c r="G102" i="4"/>
  <c r="G364" i="4" s="1"/>
  <c r="G9" i="4"/>
  <c r="G44" i="4"/>
  <c r="J11" i="4"/>
  <c r="J10" i="4" s="1"/>
  <c r="J8" i="4"/>
  <c r="D363" i="4"/>
  <c r="D365" i="4" s="1"/>
  <c r="D7" i="4"/>
  <c r="H64" i="6"/>
  <c r="H382" i="6"/>
  <c r="H381" i="6" s="1"/>
  <c r="D342" i="6"/>
  <c r="D331" i="6" s="1"/>
  <c r="G492" i="6"/>
  <c r="G491" i="6" s="1"/>
  <c r="G490" i="6" s="1"/>
  <c r="H444" i="6"/>
  <c r="H443" i="6" s="1"/>
  <c r="H336" i="6"/>
  <c r="H149" i="6"/>
  <c r="H148" i="6" s="1"/>
  <c r="H168" i="6"/>
  <c r="G342" i="6"/>
  <c r="G331" i="6" s="1"/>
  <c r="E83" i="6"/>
  <c r="H378" i="6"/>
  <c r="H377" i="6" s="1"/>
  <c r="G8" i="6"/>
  <c r="G7" i="6" s="1"/>
  <c r="G6" i="6" s="1"/>
  <c r="E381" i="6"/>
  <c r="E342" i="6" s="1"/>
  <c r="E331" i="6" s="1"/>
  <c r="H263" i="6"/>
  <c r="F240" i="6"/>
  <c r="F239" i="6" s="1"/>
  <c r="H17" i="6"/>
  <c r="H8" i="6" s="1"/>
  <c r="H7" i="6" s="1"/>
  <c r="H6" i="6" s="1"/>
  <c r="I300" i="6"/>
  <c r="I299" i="6" s="1"/>
  <c r="I297" i="6" s="1"/>
  <c r="F81" i="6"/>
  <c r="F213" i="6"/>
  <c r="F187" i="6"/>
  <c r="F186" i="6" s="1"/>
  <c r="D83" i="6"/>
  <c r="H191" i="6"/>
  <c r="H190" i="6" s="1"/>
  <c r="D222" i="6"/>
  <c r="D220" i="6" s="1"/>
  <c r="D223" i="6"/>
  <c r="D315" i="6"/>
  <c r="D314" i="6" s="1"/>
  <c r="D316" i="6"/>
  <c r="H284" i="6"/>
  <c r="H283" i="6" s="1"/>
  <c r="H282" i="6" s="1"/>
  <c r="H281" i="6" s="1"/>
  <c r="H133" i="6"/>
  <c r="H132" i="6" s="1"/>
  <c r="H317" i="6"/>
  <c r="H451" i="6"/>
  <c r="H450" i="6" s="1"/>
  <c r="H214" i="6"/>
  <c r="H213" i="6" s="1"/>
  <c r="H322" i="6"/>
  <c r="H321" i="6" s="1"/>
  <c r="H320" i="6" s="1"/>
  <c r="F331" i="6"/>
  <c r="H389" i="6"/>
  <c r="H388" i="6" s="1"/>
  <c r="G83" i="6"/>
  <c r="F83" i="6"/>
  <c r="H94" i="6"/>
  <c r="H93" i="6" s="1"/>
  <c r="H27" i="6"/>
  <c r="D238" i="6"/>
  <c r="D237" i="6" s="1"/>
  <c r="D236" i="6"/>
  <c r="H187" i="6"/>
  <c r="I298" i="6"/>
  <c r="H361" i="6"/>
  <c r="H360" i="6" s="1"/>
  <c r="E82" i="6"/>
  <c r="E93" i="6"/>
  <c r="E81" i="6" s="1"/>
  <c r="H82" i="6"/>
  <c r="G238" i="6"/>
  <c r="G237" i="6" s="1"/>
  <c r="G236" i="6"/>
  <c r="G234" i="6" s="1"/>
  <c r="E190" i="6"/>
  <c r="E187" i="6"/>
  <c r="E186" i="6" s="1"/>
  <c r="H247" i="6"/>
  <c r="F238" i="6"/>
  <c r="F237" i="6" s="1"/>
  <c r="F236" i="6"/>
  <c r="F234" i="6" s="1"/>
  <c r="G187" i="6"/>
  <c r="G190" i="6"/>
  <c r="D321" i="6"/>
  <c r="D320" i="6" s="1"/>
  <c r="D235" i="6"/>
  <c r="D234" i="6" s="1"/>
  <c r="G62" i="6"/>
  <c r="G61" i="6" s="1"/>
  <c r="G63" i="6"/>
  <c r="H493" i="6"/>
  <c r="H492" i="6"/>
  <c r="H491" i="6" s="1"/>
  <c r="H490" i="6" s="1"/>
  <c r="D187" i="6"/>
  <c r="D190" i="6"/>
  <c r="H459" i="6"/>
  <c r="H458" i="6" s="1"/>
  <c r="H84" i="6"/>
  <c r="H75" i="6"/>
  <c r="H74" i="6" s="1"/>
  <c r="H63" i="6"/>
  <c r="E497" i="6"/>
  <c r="E492" i="6"/>
  <c r="E491" i="6" s="1"/>
  <c r="E490" i="6" s="1"/>
  <c r="E238" i="6"/>
  <c r="E237" i="6" s="1"/>
  <c r="E236" i="6"/>
  <c r="E234" i="6" s="1"/>
  <c r="D82" i="6"/>
  <c r="H223" i="6"/>
  <c r="H222" i="6"/>
  <c r="H220" i="6" s="1"/>
  <c r="G189" i="6"/>
  <c r="G82" i="6"/>
  <c r="AA32" i="1"/>
  <c r="AE32" i="1" s="1"/>
  <c r="AD27" i="1"/>
  <c r="Q38" i="1"/>
  <c r="AE53" i="1"/>
  <c r="W9" i="1"/>
  <c r="T10" i="1"/>
  <c r="T9" i="1" s="1"/>
  <c r="S9" i="1"/>
  <c r="AE44" i="1"/>
  <c r="AA56" i="1"/>
  <c r="AE56" i="1" s="1"/>
  <c r="I26" i="1"/>
  <c r="I11" i="1" s="1"/>
  <c r="I10" i="1" s="1"/>
  <c r="I9" i="1" s="1"/>
  <c r="AA52" i="1"/>
  <c r="AE54" i="1"/>
  <c r="AA51" i="1"/>
  <c r="AE51" i="1" s="1"/>
  <c r="AE50" i="1"/>
  <c r="AA41" i="1"/>
  <c r="G26" i="1"/>
  <c r="G11" i="1" s="1"/>
  <c r="G10" i="1" s="1"/>
  <c r="AE14" i="1"/>
  <c r="AE43" i="1"/>
  <c r="E26" i="1"/>
  <c r="E11" i="1" s="1"/>
  <c r="E10" i="1" s="1"/>
  <c r="E9" i="1" s="1"/>
  <c r="AA46" i="1"/>
  <c r="AE55" i="1"/>
  <c r="AE48" i="1"/>
  <c r="J43" i="1"/>
  <c r="Z27" i="1"/>
  <c r="Z26" i="1" s="1"/>
  <c r="Z11" i="1" s="1"/>
  <c r="Z10" i="1" s="1"/>
  <c r="D11" i="1"/>
  <c r="D10" i="1" s="1"/>
  <c r="F10" i="1" s="1"/>
  <c r="F9" i="1" s="1"/>
  <c r="AE49" i="1"/>
  <c r="H26" i="1"/>
  <c r="H11" i="1" s="1"/>
  <c r="H10" i="1" s="1"/>
  <c r="J38" i="1"/>
  <c r="AE58" i="1"/>
  <c r="AE41" i="1"/>
  <c r="AE38" i="1" s="1"/>
  <c r="P26" i="1"/>
  <c r="AE52" i="1"/>
  <c r="AE57" i="1"/>
  <c r="AA35" i="1"/>
  <c r="AE35" i="1" s="1"/>
  <c r="AB12" i="1"/>
  <c r="Z61" i="1"/>
  <c r="Z9" i="1"/>
  <c r="J13" i="1"/>
  <c r="J12" i="1" s="1"/>
  <c r="F12" i="1"/>
  <c r="Q28" i="1"/>
  <c r="Q27" i="1" s="1"/>
  <c r="M27" i="1"/>
  <c r="AC46" i="1"/>
  <c r="AC26" i="1" s="1"/>
  <c r="AC11" i="1" s="1"/>
  <c r="AC10" i="1" s="1"/>
  <c r="J35" i="1"/>
  <c r="J27" i="1" s="1"/>
  <c r="J26" i="1" s="1"/>
  <c r="F27" i="1"/>
  <c r="F26" i="1" s="1"/>
  <c r="AB26" i="1"/>
  <c r="M12" i="1"/>
  <c r="Y27" i="1"/>
  <c r="Y26" i="1" s="1"/>
  <c r="Y12" i="1"/>
  <c r="AA13" i="1"/>
  <c r="K26" i="1"/>
  <c r="K11" i="1" s="1"/>
  <c r="K10" i="1" s="1"/>
  <c r="M46" i="1"/>
  <c r="AA38" i="1"/>
  <c r="Q12" i="1"/>
  <c r="P11" i="1"/>
  <c r="P10" i="1" s="1"/>
  <c r="P9" i="1" s="1"/>
  <c r="G9" i="1"/>
  <c r="AE28" i="1"/>
  <c r="AA27" i="1"/>
  <c r="AD38" i="1"/>
  <c r="AD26" i="1" s="1"/>
  <c r="AD11" i="1" s="1"/>
  <c r="AD10" i="1" s="1"/>
  <c r="M38" i="1"/>
  <c r="Q46" i="1"/>
  <c r="AE25" i="1"/>
  <c r="L26" i="1"/>
  <c r="L11" i="1" s="1"/>
  <c r="L10" i="1" s="1"/>
  <c r="L9" i="1" s="1"/>
  <c r="AE24" i="1"/>
  <c r="I288" i="4" l="1"/>
  <c r="I287" i="4" s="1"/>
  <c r="I292" i="4"/>
  <c r="I291" i="4" s="1"/>
  <c r="J101" i="4"/>
  <c r="J100" i="4" s="1"/>
  <c r="J83" i="4" s="1"/>
  <c r="J103" i="4"/>
  <c r="H292" i="4"/>
  <c r="H291" i="4" s="1"/>
  <c r="J7" i="4"/>
  <c r="E365" i="4"/>
  <c r="E366" i="4" s="1"/>
  <c r="G100" i="4"/>
  <c r="G83" i="4" s="1"/>
  <c r="F101" i="4"/>
  <c r="J102" i="4"/>
  <c r="J364" i="4" s="1"/>
  <c r="G363" i="4"/>
  <c r="G365" i="4" s="1"/>
  <c r="G366" i="4" s="1"/>
  <c r="G7" i="4"/>
  <c r="E100" i="4"/>
  <c r="E83" i="4" s="1"/>
  <c r="F26" i="6"/>
  <c r="H240" i="6"/>
  <c r="H239" i="6" s="1"/>
  <c r="G81" i="6"/>
  <c r="D81" i="6"/>
  <c r="H83" i="6"/>
  <c r="H62" i="6"/>
  <c r="H61" i="6" s="1"/>
  <c r="H316" i="6"/>
  <c r="H314" i="6" s="1"/>
  <c r="H315" i="6"/>
  <c r="H235" i="6" s="1"/>
  <c r="H342" i="6"/>
  <c r="H331" i="6" s="1"/>
  <c r="G186" i="6"/>
  <c r="E26" i="6"/>
  <c r="E511" i="6" s="1"/>
  <c r="F511" i="6"/>
  <c r="I283" i="6"/>
  <c r="I284" i="6"/>
  <c r="H81" i="6"/>
  <c r="H238" i="6"/>
  <c r="H237" i="6" s="1"/>
  <c r="H236" i="6"/>
  <c r="D9" i="1"/>
  <c r="AE27" i="1"/>
  <c r="AE26" i="1" s="1"/>
  <c r="AE46" i="1"/>
  <c r="H9" i="1"/>
  <c r="AB11" i="1"/>
  <c r="AB10" i="1" s="1"/>
  <c r="AB9" i="1" s="1"/>
  <c r="AC61" i="1"/>
  <c r="AC9" i="1"/>
  <c r="M10" i="1"/>
  <c r="M9" i="1" s="1"/>
  <c r="K9" i="1"/>
  <c r="AB61" i="1"/>
  <c r="AD61" i="1"/>
  <c r="AD9" i="1"/>
  <c r="F11" i="1"/>
  <c r="Q26" i="1"/>
  <c r="AE13" i="1"/>
  <c r="AE12" i="1" s="1"/>
  <c r="AA12" i="1"/>
  <c r="J11" i="1"/>
  <c r="J10" i="1" s="1"/>
  <c r="J9" i="1" s="1"/>
  <c r="Q11" i="1"/>
  <c r="Q10" i="1" s="1"/>
  <c r="Q9" i="1" s="1"/>
  <c r="AA26" i="1"/>
  <c r="Y11" i="1"/>
  <c r="Y10" i="1" s="1"/>
  <c r="M26" i="1"/>
  <c r="M11" i="1" s="1"/>
  <c r="J363" i="4" l="1"/>
  <c r="J365" i="4" s="1"/>
  <c r="J366" i="4" s="1"/>
  <c r="F100" i="4"/>
  <c r="F83" i="4" s="1"/>
  <c r="F363" i="4"/>
  <c r="F365" i="4" s="1"/>
  <c r="F366" i="4" s="1"/>
  <c r="D366" i="4" s="1"/>
  <c r="G26" i="6"/>
  <c r="G511" i="6" s="1"/>
  <c r="H234" i="6"/>
  <c r="AE11" i="1"/>
  <c r="AE10" i="1" s="1"/>
  <c r="Y61" i="1"/>
  <c r="Y62" i="1" s="1"/>
  <c r="AA10" i="1"/>
  <c r="Y9" i="1"/>
  <c r="AE61" i="1"/>
  <c r="AE9" i="1"/>
  <c r="AA11" i="1"/>
  <c r="AA61" i="1" l="1"/>
  <c r="AA9" i="1"/>
  <c r="AB62" i="1" l="1"/>
  <c r="AD62" i="1"/>
  <c r="AC62" i="1"/>
  <c r="AE62" i="1"/>
  <c r="AA62" i="1" l="1"/>
  <c r="A380" i="4" l="1"/>
  <c r="B380" i="4"/>
  <c r="C380" i="4"/>
  <c r="J380" i="4"/>
  <c r="A381" i="4"/>
  <c r="B381" i="4"/>
  <c r="C381" i="4"/>
  <c r="D381" i="4"/>
  <c r="E381" i="4"/>
  <c r="F381" i="4"/>
  <c r="G381" i="4"/>
  <c r="H381" i="4"/>
  <c r="I381" i="4"/>
  <c r="A382" i="4"/>
  <c r="B382" i="4"/>
  <c r="C382" i="4"/>
  <c r="J382" i="4"/>
  <c r="A383" i="4"/>
  <c r="B383" i="4"/>
  <c r="C383" i="4"/>
  <c r="J383" i="4"/>
  <c r="A384" i="4"/>
  <c r="B384" i="4"/>
  <c r="C384" i="4"/>
  <c r="D384" i="4"/>
  <c r="E384" i="4"/>
  <c r="F384" i="4"/>
  <c r="G384" i="4"/>
  <c r="H384" i="4"/>
  <c r="I384" i="4"/>
  <c r="A385" i="4"/>
  <c r="B385" i="4"/>
  <c r="C385" i="4"/>
  <c r="J385" i="4"/>
  <c r="A386" i="4"/>
  <c r="B386" i="4"/>
  <c r="C386" i="4"/>
  <c r="J386" i="4"/>
  <c r="H388" i="4"/>
  <c r="I388" i="4"/>
  <c r="J389" i="4"/>
  <c r="J390" i="4"/>
  <c r="J388" i="4" s="1"/>
  <c r="B392" i="4"/>
  <c r="E392" i="4"/>
  <c r="B393" i="4"/>
  <c r="C393" i="4"/>
  <c r="D393" i="4"/>
  <c r="D392" i="4" s="1"/>
  <c r="E393" i="4"/>
  <c r="F393" i="4"/>
  <c r="F392" i="4" s="1"/>
  <c r="G393" i="4"/>
  <c r="G392" i="4" s="1"/>
  <c r="H393" i="4"/>
  <c r="H392" i="4" s="1"/>
  <c r="I393" i="4"/>
  <c r="I392" i="4" s="1"/>
  <c r="J393" i="4"/>
  <c r="J392" i="4" s="1"/>
  <c r="B394" i="4"/>
  <c r="C394" i="4"/>
  <c r="J394" i="4"/>
  <c r="A395" i="4"/>
  <c r="B395" i="4"/>
  <c r="J395" i="4"/>
  <c r="K396" i="4"/>
  <c r="A397" i="4"/>
  <c r="B397" i="4"/>
  <c r="C397" i="4"/>
  <c r="A398" i="4"/>
  <c r="B398" i="4"/>
  <c r="C398" i="4"/>
  <c r="B399" i="4"/>
  <c r="C399" i="4"/>
  <c r="B400" i="4"/>
  <c r="A402" i="4"/>
  <c r="B402" i="4"/>
  <c r="C402" i="4"/>
  <c r="H402" i="4"/>
  <c r="H399" i="4" s="1"/>
  <c r="H398" i="4" s="1"/>
  <c r="H397" i="4" s="1"/>
  <c r="H396" i="4" s="1"/>
  <c r="I402" i="4"/>
  <c r="I399" i="4" s="1"/>
  <c r="I398" i="4" s="1"/>
  <c r="I397" i="4" s="1"/>
  <c r="I396" i="4" s="1"/>
  <c r="K402" i="4"/>
  <c r="K400" i="4" s="1"/>
  <c r="A403" i="4"/>
  <c r="B403" i="4"/>
  <c r="C403" i="4"/>
  <c r="D403" i="4"/>
  <c r="E403" i="4"/>
  <c r="E402" i="4" s="1"/>
  <c r="E399" i="4" s="1"/>
  <c r="E398" i="4" s="1"/>
  <c r="E397" i="4" s="1"/>
  <c r="E396" i="4" s="1"/>
  <c r="F403" i="4"/>
  <c r="G403" i="4"/>
  <c r="A404" i="4"/>
  <c r="B404" i="4"/>
  <c r="C404" i="4"/>
  <c r="D404" i="4"/>
  <c r="E404" i="4"/>
  <c r="F404" i="4"/>
  <c r="G404" i="4"/>
  <c r="A405" i="4"/>
  <c r="B405" i="4"/>
  <c r="C405" i="4"/>
  <c r="D405" i="4"/>
  <c r="E405" i="4"/>
  <c r="F405" i="4"/>
  <c r="G405" i="4"/>
  <c r="A406" i="4"/>
  <c r="B406" i="4"/>
  <c r="C406" i="4"/>
  <c r="D406" i="4"/>
  <c r="E406" i="4"/>
  <c r="F406" i="4"/>
  <c r="G406" i="4"/>
  <c r="A407" i="4"/>
  <c r="B407" i="4"/>
  <c r="C407" i="4"/>
  <c r="D407" i="4"/>
  <c r="E407" i="4"/>
  <c r="F407" i="4"/>
  <c r="J407" i="4" s="1"/>
  <c r="G407" i="4"/>
  <c r="A408" i="4"/>
  <c r="B408" i="4"/>
  <c r="C408" i="4"/>
  <c r="D408" i="4"/>
  <c r="E408" i="4"/>
  <c r="F408" i="4"/>
  <c r="G408" i="4"/>
  <c r="A409" i="4"/>
  <c r="B409" i="4"/>
  <c r="C409" i="4"/>
  <c r="D409" i="4"/>
  <c r="E409" i="4"/>
  <c r="F409" i="4"/>
  <c r="G409" i="4"/>
  <c r="A410" i="4"/>
  <c r="B410" i="4"/>
  <c r="C410" i="4"/>
  <c r="D410" i="4"/>
  <c r="E410" i="4"/>
  <c r="F410" i="4"/>
  <c r="G410" i="4"/>
  <c r="A411" i="4"/>
  <c r="B411" i="4"/>
  <c r="C411" i="4"/>
  <c r="D411" i="4"/>
  <c r="E411" i="4"/>
  <c r="F411" i="4"/>
  <c r="J411" i="4" s="1"/>
  <c r="G411" i="4"/>
  <c r="A412" i="4"/>
  <c r="B412" i="4"/>
  <c r="C412" i="4"/>
  <c r="D412" i="4"/>
  <c r="E412" i="4"/>
  <c r="F412" i="4"/>
  <c r="G412" i="4"/>
  <c r="A413" i="4"/>
  <c r="B413" i="4"/>
  <c r="C413" i="4"/>
  <c r="D413" i="4"/>
  <c r="E413" i="4"/>
  <c r="F413" i="4"/>
  <c r="J413" i="4" s="1"/>
  <c r="G413" i="4"/>
  <c r="C414" i="4"/>
  <c r="C416" i="4" s="1"/>
  <c r="C415" i="4"/>
  <c r="J410" i="4" l="1"/>
  <c r="J406" i="4"/>
  <c r="F402" i="4"/>
  <c r="F399" i="4" s="1"/>
  <c r="F398" i="4" s="1"/>
  <c r="F397" i="4" s="1"/>
  <c r="F396" i="4" s="1"/>
  <c r="J412" i="4"/>
  <c r="J408" i="4"/>
  <c r="J404" i="4"/>
  <c r="J409" i="4"/>
  <c r="G402" i="4"/>
  <c r="G399" i="4" s="1"/>
  <c r="G398" i="4" s="1"/>
  <c r="G397" i="4" s="1"/>
  <c r="G396" i="4" s="1"/>
  <c r="J405" i="4"/>
  <c r="D402" i="4"/>
  <c r="D399" i="4" s="1"/>
  <c r="D398" i="4" s="1"/>
  <c r="D397" i="4" s="1"/>
  <c r="D396" i="4" s="1"/>
  <c r="J384" i="4"/>
  <c r="J381" i="4"/>
  <c r="J403" i="4"/>
  <c r="J402" i="4" s="1"/>
  <c r="J399" i="4" s="1"/>
  <c r="J398" i="4" s="1"/>
  <c r="J397" i="4" s="1"/>
  <c r="J396" i="4" s="1"/>
  <c r="H415" i="4"/>
  <c r="I415" i="4" l="1"/>
  <c r="I414" i="4"/>
  <c r="G414" i="4"/>
  <c r="F415" i="4"/>
  <c r="E415" i="4"/>
  <c r="I416" i="4" l="1"/>
  <c r="D414" i="4"/>
  <c r="J414" i="4"/>
  <c r="H414" i="4"/>
  <c r="H416" i="4" s="1"/>
  <c r="G415" i="4"/>
  <c r="G416" i="4" s="1"/>
  <c r="E414" i="4"/>
  <c r="E416" i="4" s="1"/>
  <c r="D415" i="4"/>
  <c r="D416" i="4" l="1"/>
  <c r="E417" i="4" s="1"/>
  <c r="F414" i="4"/>
  <c r="F416" i="4" s="1"/>
  <c r="I417" i="4" s="1"/>
  <c r="H417" i="4"/>
  <c r="J415" i="4"/>
  <c r="J416" i="4" s="1"/>
  <c r="J417" i="4" s="1"/>
  <c r="G417" i="4" l="1"/>
  <c r="F417" i="4"/>
  <c r="D417" i="4" s="1"/>
  <c r="D205" i="6" l="1"/>
  <c r="D204" i="6" l="1"/>
  <c r="H205" i="6"/>
  <c r="H204" i="6" s="1"/>
  <c r="H203" i="6" l="1"/>
  <c r="H189" i="6"/>
  <c r="H186" i="6" s="1"/>
  <c r="G22" i="5"/>
  <c r="I26" i="5" s="1"/>
  <c r="D189" i="6"/>
  <c r="D186" i="6" s="1"/>
  <c r="D203" i="6"/>
  <c r="D185" i="6" l="1"/>
  <c r="H185" i="6" s="1"/>
  <c r="D184" i="6"/>
  <c r="D183" i="6" l="1"/>
  <c r="D182" i="6" s="1"/>
  <c r="D174" i="6" s="1"/>
  <c r="D26" i="6" s="1"/>
  <c r="D511" i="6" s="1"/>
  <c r="H184" i="6"/>
  <c r="H183" i="6" s="1"/>
  <c r="H182" i="6" s="1"/>
  <c r="H174" i="6" s="1"/>
  <c r="H26" i="6" s="1"/>
  <c r="H511" i="6" s="1"/>
  <c r="H512" i="6" l="1"/>
  <c r="E512" i="6"/>
  <c r="G512" i="6"/>
  <c r="D512" i="6" l="1"/>
  <c r="H25" i="5" l="1"/>
  <c r="I25" i="5" s="1"/>
  <c r="H22" i="5" l="1"/>
  <c r="I22" i="5" s="1"/>
  <c r="K22" i="5" l="1"/>
  <c r="L22" i="5" s="1"/>
  <c r="H23" i="5"/>
  <c r="I23" i="5" s="1"/>
  <c r="G12" i="5" l="1"/>
  <c r="H12" i="5" l="1"/>
  <c r="I12" i="5" s="1"/>
  <c r="K12" i="5"/>
  <c r="L12" i="5" s="1"/>
  <c r="I182" i="6"/>
  <c r="I183" i="6"/>
  <c r="A425" i="4"/>
  <c r="A425" i="4" a="1"/>
  <c r="H293" i="4"/>
  <c r="H294" i="4"/>
  <c r="G54" i="3"/>
  <c r="G55" i="3"/>
  <c r="G51" i="3"/>
  <c r="G52" i="3"/>
  <c r="K44" i="3"/>
  <c r="K55" i="3"/>
  <c r="H100" i="4"/>
  <c r="H83" i="4"/>
  <c r="I83" i="4"/>
  <c r="I100" i="4"/>
  <c r="G56" i="3"/>
  <c r="K56" i="3"/>
  <c r="K52" i="3"/>
  <c r="K51" i="3"/>
  <c r="K50" i="3"/>
  <c r="K49" i="3"/>
  <c r="I294" i="4"/>
  <c r="I293" i="4"/>
  <c r="A374" i="4"/>
  <c r="A374" i="4" a="1"/>
  <c r="H101" i="4"/>
  <c r="H363" i="4"/>
  <c r="H365" i="4"/>
  <c r="H366" i="4"/>
  <c r="H290" i="4"/>
  <c r="H289" i="4"/>
  <c r="H283" i="4"/>
  <c r="H281" i="4"/>
  <c r="H280" i="4"/>
  <c r="I101" i="4"/>
  <c r="I363" i="4"/>
  <c r="I365" i="4"/>
  <c r="I366" i="4"/>
  <c r="I290" i="4"/>
  <c r="I289" i="4"/>
  <c r="I283" i="4"/>
  <c r="I281" i="4"/>
  <c r="I280" i="4"/>
</calcChain>
</file>

<file path=xl/sharedStrings.xml><?xml version="1.0" encoding="utf-8"?>
<sst xmlns="http://schemas.openxmlformats.org/spreadsheetml/2006/main" count="604" uniqueCount="284">
  <si>
    <t>กลุ่มบริหารงานการเงินและสินทรัพย์  สำนักงานเขตพื้นที่การศึกษาประถมศึกษาปทุมธานี เขต 2</t>
  </si>
  <si>
    <t xml:space="preserve">ที่ </t>
  </si>
  <si>
    <t>รวมเงินงวด</t>
  </si>
  <si>
    <t>ผูกพัน</t>
  </si>
  <si>
    <t>เบิก</t>
  </si>
  <si>
    <t>คงเหลือ</t>
  </si>
  <si>
    <t>ผู้รับผิดชอบ</t>
  </si>
  <si>
    <t>(1)</t>
  </si>
  <si>
    <t>(2)</t>
  </si>
  <si>
    <t>(1)+(2)=3</t>
  </si>
  <si>
    <t>(4)</t>
  </si>
  <si>
    <t>(5)</t>
  </si>
  <si>
    <t>กลุ่มส่งเสริมการจัดการศึกษา</t>
  </si>
  <si>
    <t>กลุ่มนิเทศติดตามและประเมินผลฯ</t>
  </si>
  <si>
    <t>กลุ่มบริหารงานการเงินและสินทรัพย์</t>
  </si>
  <si>
    <t>กลุ่มนโยบายและแผน</t>
  </si>
  <si>
    <t>กลุ่มอำนวยการ</t>
  </si>
  <si>
    <t>กลุ่มบริหารงานบุคคล</t>
  </si>
  <si>
    <t>รวมทั้งสิ้น</t>
  </si>
  <si>
    <t>คิดเป็นร้อยละ</t>
  </si>
  <si>
    <t>ลงชื่อ</t>
  </si>
  <si>
    <t>เงินงวด</t>
  </si>
  <si>
    <t>ที่</t>
  </si>
  <si>
    <t>รายการ</t>
  </si>
  <si>
    <t>เบิกจ่าย</t>
  </si>
  <si>
    <t>รหัสงบประมาณ</t>
  </si>
  <si>
    <t>งบบริหารสำนักงาน</t>
  </si>
  <si>
    <t>หนังสือแจ้งโอน</t>
  </si>
  <si>
    <t>(6)</t>
  </si>
  <si>
    <t>(3)-(4)-(6)=7</t>
  </si>
  <si>
    <t>2.1.1</t>
  </si>
  <si>
    <t>2.1.2</t>
  </si>
  <si>
    <t>2.1.3</t>
  </si>
  <si>
    <t>รหัสงบประมาณ/หนังสือแจ้งโอน</t>
  </si>
  <si>
    <t>กันเงินไว้เบิก</t>
  </si>
  <si>
    <t>1.1.1</t>
  </si>
  <si>
    <t>งบพัฒนาเพื่อพัฒนาคุณภาพการศึกษา</t>
  </si>
  <si>
    <t>เพิ่ม</t>
  </si>
  <si>
    <t>กันไว้เบิก</t>
  </si>
  <si>
    <t>แหล่งของเงิน</t>
  </si>
  <si>
    <t>ผู้อำนวยการสำนักงานเขตพื้นที่การศึกษาประถมศึกษาปทุมธานี เขต 2</t>
  </si>
  <si>
    <t>2.2.1</t>
  </si>
  <si>
    <t>กลุ่มนิเทศติดตามและประเมินผลการจัดการศึกษา</t>
  </si>
  <si>
    <t>รองผู้อำนวยการสำนักงานเขตพื้นที่การศึกษา รักษาราชการแทน</t>
  </si>
  <si>
    <t>นักวิชาการเงินและบัญชีชำนาญการพิเศษ</t>
  </si>
  <si>
    <t>กลุ่มส่งเสริมการจัดการศึกษา/จัดสรรให้ 21 ร.ร.</t>
  </si>
  <si>
    <t>3.2.1</t>
  </si>
  <si>
    <t>5.2.1</t>
  </si>
  <si>
    <t>กลุ่มนิเทศติดตามและประเมินผลการจัดการศึกษา /จัดสรรให้โรงเรียน</t>
  </si>
  <si>
    <t>ระบบ NEW GFMIS</t>
  </si>
  <si>
    <t>(นายคำโพธิ์  บุญสิงห์)</t>
  </si>
  <si>
    <t>โรงเรียนเจริญดีวิทยา</t>
  </si>
  <si>
    <t xml:space="preserve">กลุ่มนิเทศติดตามและประเมินผลการจัดการศึกษา       </t>
  </si>
  <si>
    <t xml:space="preserve">นางสาวเหมือนฝัน  จันทร์ประสิทธิ์ </t>
  </si>
  <si>
    <t>ส่งเสริม/นิเทศ/ร่วมใจประสิทธิ์/ร่วมจิตประสาท/รวมราษฎร์สามัคคี/รเจริญดีวิทยา</t>
  </si>
  <si>
    <t>กลุ่ม ICT</t>
  </si>
  <si>
    <t>ก</t>
  </si>
  <si>
    <t>1)</t>
  </si>
  <si>
    <t>2)</t>
  </si>
  <si>
    <t>3)</t>
  </si>
  <si>
    <t>ข</t>
  </si>
  <si>
    <t>1.1.2</t>
  </si>
  <si>
    <t>กลุ่มนิเทศติดตามและประเมินผลการจัดการศึกษา สุวรรณศรี</t>
  </si>
  <si>
    <t>กลุ่มนิเทศติดตามและประเมินผลการจัดการศึกษา เศรษฐพล</t>
  </si>
  <si>
    <t>กลุ่มส่งเสริมการจัดการศึกษา/วัดโปรยฝน</t>
  </si>
  <si>
    <t>กลุ่มนิเทศติดตามและประเมินผล วัดเขียนเขต</t>
  </si>
  <si>
    <t>ร.ร.</t>
  </si>
  <si>
    <t>บุคคล</t>
  </si>
  <si>
    <t>กลุ่มนืเทศติดตามและประเมินผลการจัดการศึกษา</t>
  </si>
  <si>
    <t>กลุ่มนิเทศติดตามและประเมินผลการจัดการศึกษา ดำเนินการเอง</t>
  </si>
  <si>
    <t>รายงานผลการเบิกจ่ายเงินงบประมาณ งบประจำเพื่อการบริหารจัดการสำนักงานและงบพัฒนาคุณภาพการศึกษา</t>
  </si>
  <si>
    <t>งบประมาณ</t>
  </si>
  <si>
    <t>ผลการเบิกจ่ายเงินงบประมาณ</t>
  </si>
  <si>
    <t>ผลการใช้จ่ายเงินงบประมาณ</t>
  </si>
  <si>
    <t>บาท</t>
  </si>
  <si>
    <t>%</t>
  </si>
  <si>
    <t>1.</t>
  </si>
  <si>
    <t>การเบิกจ่ายในภาพรวม(ทั้งปี)</t>
  </si>
  <si>
    <t>1.1</t>
  </si>
  <si>
    <t>1.2</t>
  </si>
  <si>
    <t>1.3</t>
  </si>
  <si>
    <t>1.4</t>
  </si>
  <si>
    <t>2.</t>
  </si>
  <si>
    <t xml:space="preserve">การเบิกจ่ายรายจ่ายประจำ </t>
  </si>
  <si>
    <t>2.1</t>
  </si>
  <si>
    <t>2.2</t>
  </si>
  <si>
    <t>2.4</t>
  </si>
  <si>
    <t>3.</t>
  </si>
  <si>
    <t>การเบิกจ่ายงบลงทุน(ทั้งปี)</t>
  </si>
  <si>
    <t>3.1</t>
  </si>
  <si>
    <t>3.2</t>
  </si>
  <si>
    <t>3.3</t>
  </si>
  <si>
    <t>3.4</t>
  </si>
  <si>
    <t>ก่อหนี้ผูกพัน</t>
  </si>
  <si>
    <t>อยู่ระหว่างขอกันไว้เบิกเหลื่อมปี</t>
  </si>
  <si>
    <t>เหลือจ่าย</t>
  </si>
  <si>
    <t>อยู่ระหว่างดำเนินการ</t>
  </si>
  <si>
    <t xml:space="preserve">ลงชื่อ   </t>
  </si>
  <si>
    <t xml:space="preserve">     (นางพัชรี  เรืองรุ่ง)</t>
  </si>
  <si>
    <t xml:space="preserve">  รายละเอียด 1</t>
  </si>
  <si>
    <t>สรุปผลการเบิกจ่ายและการใช้จ่ายฯ</t>
  </si>
  <si>
    <r>
      <rPr>
        <b/>
        <sz val="12"/>
        <rFont val="TH Sarabun New"/>
        <family val="2"/>
      </rPr>
      <t>เป็น</t>
    </r>
    <r>
      <rPr>
        <sz val="12"/>
        <rFont val="TH Sarabun New"/>
        <family val="2"/>
      </rPr>
      <t>ไปตามมาตรการภาครัฐ</t>
    </r>
  </si>
  <si>
    <r>
      <rPr>
        <b/>
        <sz val="12"/>
        <rFont val="TH Sarabun New"/>
        <family val="2"/>
      </rPr>
      <t>ไม่</t>
    </r>
    <r>
      <rPr>
        <sz val="12"/>
        <rFont val="TH Sarabun New"/>
        <family val="2"/>
      </rPr>
      <t>เป็นไปตามมาตรการภาครัฐ</t>
    </r>
  </si>
  <si>
    <t>ประธานคณะกรรมการติดตามเร่งรัด</t>
  </si>
  <si>
    <t xml:space="preserve">                   (นางสาวสุพิชสิริ ถิรวัฒนาพงศ์)     ติดตามเร่งรัดการเบิกจ่ายเงินฯ</t>
  </si>
  <si>
    <t xml:space="preserve">                          ตรวจสอบแล้วถูกต้อง</t>
  </si>
  <si>
    <t>ลงชื่อ                                  เลขานุการคณะกรรมการติดตามเร่งรัด</t>
  </si>
  <si>
    <t xml:space="preserve">                </t>
  </si>
  <si>
    <t xml:space="preserve">         ประธานคณะกรรมการติดตามเร่งรัด</t>
  </si>
  <si>
    <t>รายละเอียด 4</t>
  </si>
  <si>
    <t>กลุ่มนิเทศติดตามและประเมินผลการจัดการศึกษา กำหนดแล้วเสร็จ 6 กย 67</t>
  </si>
  <si>
    <t>กลุ่มนิเทศติดตามและประเมินผลการจัดการศึกษา (รอแจ้งการจัดสรร)</t>
  </si>
  <si>
    <t>3.9.2.3</t>
  </si>
  <si>
    <t>ร.ร. ร่วมใจประสิทธิ์ ร่วมจิตประสาท รวมราษฎร์สามัคคี เจริญดีวิทยา</t>
  </si>
  <si>
    <t>กลุ่มนโยบายและแผน จัดสรร 9 สค 67 ให้รร. 3 รร.</t>
  </si>
  <si>
    <t>โรงเรียนคุณภาพ</t>
  </si>
  <si>
    <t xml:space="preserve">กลุ่มส่งเสริมการศึกษาทางไกลเทคโนโลยีสารสนเทศและการสื่อสาร </t>
  </si>
  <si>
    <t xml:space="preserve">ICT/กลุ่มส่งเสริการจัดการศึกษา   </t>
  </si>
  <si>
    <t xml:space="preserve">นายชวาล  อ่อนแสง </t>
  </si>
  <si>
    <t>ร.ร.แสนจำหน่าย</t>
  </si>
  <si>
    <t>กลุ่มส่งเสริมแจ้งจัดสรรงบประมาณให้รร</t>
  </si>
  <si>
    <t>(นางสาวสุพิชสิริ ถิรวัฒนาพงศ์)</t>
  </si>
  <si>
    <t>การอนุมัติเงินงวด</t>
  </si>
  <si>
    <t>ปัญหาอุปสรรค</t>
  </si>
  <si>
    <t>1.2.1</t>
  </si>
  <si>
    <t>1.2.2</t>
  </si>
  <si>
    <t>1.2.3</t>
  </si>
  <si>
    <t>1.3.1</t>
  </si>
  <si>
    <t>1.4.1</t>
  </si>
  <si>
    <t>20005 68 05164 00000</t>
  </si>
  <si>
    <t>2.1.1.1</t>
  </si>
  <si>
    <t>2.1.1.2</t>
  </si>
  <si>
    <t>20004 68 0516500000</t>
  </si>
  <si>
    <t>ปี65</t>
  </si>
  <si>
    <t>2.3.3</t>
  </si>
  <si>
    <t>บริหารสัญญา</t>
  </si>
  <si>
    <t>4100484429 ยกเลิกงดตอกเข็มงวด 1</t>
  </si>
  <si>
    <t>งวดที่ 2  1,119,000 ครบ 11 พย 67</t>
  </si>
  <si>
    <t>งวดที่ 3 1,492,000 ครบ 10 ธค 67</t>
  </si>
  <si>
    <t>15 พย 67</t>
  </si>
  <si>
    <t>งบปี68 31,490,300 68ครั้งที่ 1 โอน14,330,500 บาท</t>
  </si>
  <si>
    <t>งวดที่ 4 บางส่วน 663,687.31 ครบ 9 มค 68</t>
  </si>
  <si>
    <t>งวดที่ 5  2,611,000 ครบ 8 กพ 68</t>
  </si>
  <si>
    <t>งวดที่ 6  2,611,000 ครบ 10 มีค 68</t>
  </si>
  <si>
    <t>งวดที่ 7  2,611,000 ครบ 9 เมย 68</t>
  </si>
  <si>
    <t>งวดที่ 8  2,984,000 ครบ 9 พค 68</t>
  </si>
  <si>
    <t>งวดที่ 9  1,492,000 ครบ 8 มิย 68</t>
  </si>
  <si>
    <t>งวดที่ 11  1,492,000 ครบ 6 กย 68</t>
  </si>
  <si>
    <t>งวดที่ 12  2,238,000 ครบ 6 ตค 68</t>
  </si>
  <si>
    <t>งวดที่ 13  2,238,000 ครบ 5 พย 68</t>
  </si>
  <si>
    <t>งวดที่ 14  2,984,000 ครบ 5 ธค 68</t>
  </si>
  <si>
    <t>งวดที่ 15  1,865,000 ครบ 5 มค 69</t>
  </si>
  <si>
    <t>งวดที่ 16  5,595,000 ครบ 18 กพ 69</t>
  </si>
  <si>
    <t>งบลงทุน  ค่าที่ดินและสิ่งก่อสร้าง 6811320</t>
  </si>
  <si>
    <t>2.3.1</t>
  </si>
  <si>
    <t>2.31.1</t>
  </si>
  <si>
    <t>ค</t>
  </si>
  <si>
    <t>แผนงานยุทธศาสตร์ : สร้างความเสมอภาคทางการศึกษา</t>
  </si>
  <si>
    <t>ค่าครุภัณฑ์</t>
  </si>
  <si>
    <t>สิ่งก่อสร้าง</t>
  </si>
  <si>
    <t xml:space="preserve">                                      </t>
  </si>
  <si>
    <t>ลงชื่อ                                                 เลขานุการคณะกรรมการติดตามเร่งรัด</t>
  </si>
  <si>
    <t xml:space="preserve">      ประธานคณะกรรมการติดตามเร่งรัด</t>
  </si>
  <si>
    <t>งบลงทุน ค่าครุภัณฑ์ 6711310</t>
  </si>
  <si>
    <t>กิจกรรมการจัดการศึกษาประถมศึกษาสำหรับโรงเรียนปกติ  /กิจกรรมการจัดการศึกษามัธยมศึกษาตอนต้นสำหรับโรงเรียนปกติ</t>
  </si>
  <si>
    <t>20004670516552018/20004670516405272</t>
  </si>
  <si>
    <t>ปรับปรุงแซมแซมอาคารสำนักงานและห้องเก็บของ</t>
  </si>
  <si>
    <t>ลงชื่อ                                     เลขานุการคณะกรรมการติดตามเร่งรัด</t>
  </si>
  <si>
    <t xml:space="preserve">        ประธานคณะกรรมการติดตามเร่งรัด</t>
  </si>
  <si>
    <t>สพป.ปทุมธานี เขต 2</t>
  </si>
  <si>
    <t>1.1.1.1</t>
  </si>
  <si>
    <t>กลุ่มพัฒนาครูและบุคลากรทางการศึกษา</t>
  </si>
  <si>
    <t>เป้าหมายการเบิกจ่ายตามมาตรการภาครัฐ (%)</t>
  </si>
  <si>
    <t>เป้าหมายการใช้จ่ายตามมาตรการภาครัฐ(%)</t>
  </si>
  <si>
    <t>ตรวจสอบแล้วถูกต้อง</t>
  </si>
  <si>
    <t>กลุ่มนิเทศติดตามและประเมินผล</t>
  </si>
  <si>
    <t>1.1.1.2</t>
  </si>
  <si>
    <t>เลขานุการคณะกรรมการติดตาม</t>
  </si>
  <si>
    <t>สำนักงานเขตพื้นที่การศึกษาประถมศึกษาปทุมธานี เขต 2</t>
  </si>
  <si>
    <t>กลุ่มนิเทศนติดตามและประเมินการจัดการศึกษา</t>
  </si>
  <si>
    <t>งบเงินอุดหนุน</t>
  </si>
  <si>
    <t>งบลงทุน 6711320</t>
  </si>
  <si>
    <t>รายละเอียด 2</t>
  </si>
  <si>
    <t>ผอ.สพป.ปท.2/รองผอ.สพป.ปท.2</t>
  </si>
  <si>
    <t>กลุ่มกฎหมายและคดี</t>
  </si>
  <si>
    <t xml:space="preserve">กลุ่มพัฒนาครูและบุคลากรทางการศึกษา </t>
  </si>
  <si>
    <t>กลุ่มนโยบายและแผน จัดสรร 28 มิ.ย. 68 ให้รร.ขนาดเล็ก 13 รร.</t>
  </si>
  <si>
    <t xml:space="preserve">กลุ่มนิเทศติดตามและประเมินผลการจัดการศึกษา ร.ร.วัดประยูรธรรมารามและคลองสิบสาม “ผิวราษฎรบำรุง”         </t>
  </si>
  <si>
    <t>จำลองลักษณ์ ก้อนทอง ร.ร.ชุมชนบึงบา</t>
  </si>
  <si>
    <t>เลขานุการคณะกรรมการติดตามเร่งรัดการใช้จ่ายเงินฯ</t>
  </si>
  <si>
    <t>(นางพัชรี  เรืองรุ่ง)</t>
  </si>
  <si>
    <t xml:space="preserve">   นักวิชาการเงินและบัญชีชำนาญการพิเศษ</t>
  </si>
  <si>
    <t xml:space="preserve">      ประธานคณะกรรมการติดตามเร่งรัดการใช้จ่ายเงินฯ</t>
  </si>
  <si>
    <t xml:space="preserve"> ผู้อำนวยการสำนักงานเขตพื้นที่การศึกษาประถมศึกษาปทุมธานี เขต 2</t>
  </si>
  <si>
    <t>(นายวิรุฬห์  แสงงาม)</t>
  </si>
  <si>
    <t>ชุมชนบึงบาและวัดลาดสนุ่น</t>
  </si>
  <si>
    <t>วัดมูลจินดารามและวัดลาดสนุ่นและชุมชนบึงบา</t>
  </si>
  <si>
    <t>กลุ่มอำนวยการ/ผอ.สพป.ปท.2</t>
  </si>
  <si>
    <t xml:space="preserve"> รองผู้อำนวยการสำนักงานเขตพื้นที่การศึกษา รักษาราชการแทน</t>
  </si>
  <si>
    <t>กิจกรรมการบริหารจัดการในเขตพื้นที่การศึกษา/กิจกรรมการจัดการศึกษาประถมศึกษาสำหรับโรงเรียนปกติ/กิจกรรมการสนับสนุนการศึกษาขั้นพื้นฐาน</t>
  </si>
  <si>
    <t xml:space="preserve">โรงเรียนวัดมูลจินดาราม โรงเรียนวัดลาดสนุ่น และโรงเรียนชุมชนบึงบา </t>
  </si>
  <si>
    <t xml:space="preserve">กลุ่มนิเทศนติดตามและประเมินการจัดการศึกษาร.ต.ณัฐภัทร จินาสุย </t>
  </si>
  <si>
    <t>ร.ร.ขนาดเล็ก/กลุ่มนโยบายและแผน</t>
  </si>
  <si>
    <t>กลุ่มนิเทศติดตามและประเมินผลการจัดการศึกษา/ชุมชนบึงบา โรงเรียนวัดอดิศรและโรงเรียนวัดเกตุประภา</t>
  </si>
  <si>
    <t>(นา(นางสาวสุพิชสิริ ถิรวัฒนาพงศ์)</t>
  </si>
  <si>
    <t>งวดที่ 10  1,492,000 ครบ 23 กค  68 ก่อได้เพียง1,357,812.69</t>
  </si>
  <si>
    <t>ลงชื่อ                                     ผู้จัดทำ</t>
  </si>
  <si>
    <t xml:space="preserve">              (นางพัชรี  เรืองรุ่ง)</t>
  </si>
  <si>
    <t xml:space="preserve">                                   ผู้อำนวยการสำนักงานเขตพื้นที่การศึกษาประถมศึกษาปทุมธานี เขต 2</t>
  </si>
  <si>
    <t xml:space="preserve">                                                            ตรวจสอบแล้วถูกต้อง</t>
  </si>
  <si>
    <t xml:space="preserve">        ลงชื่อ                                   ผู้จัดทำ</t>
  </si>
  <si>
    <t>งบประมาณของสำนักงานคณะกรรมการการศึกษาขั้นพื้นฐาน</t>
  </si>
  <si>
    <t>การเบิกจ่ายและการใช้จ่ายเงินฯ</t>
  </si>
  <si>
    <t>2.3.5</t>
  </si>
  <si>
    <t>รายงานผลการเบิกจ่ายเงินกันไว้เบิกเหลื่อมปี งบประมาณประจำปี พ.ศ. 2568</t>
  </si>
  <si>
    <t>ครบ 30 ก.ย.68</t>
  </si>
  <si>
    <t>ศธ 04002/ว5187 ลว 21 ตค 67ครั้งที่ 5</t>
  </si>
  <si>
    <t>Po4100728818</t>
  </si>
  <si>
    <t xml:space="preserve">              (นางพัชรี  เรืองรุ่ง)     การเบิกจ่ายงบประมาณและการใช้จ่ายฯ                   </t>
  </si>
  <si>
    <t xml:space="preserve">        การเบิกจ่ายงบประมาณและการใช้จ่ายฯ</t>
  </si>
  <si>
    <t>งบลงทุน   6911320</t>
  </si>
  <si>
    <t>+ระบบการควบคุมฯ!C1099</t>
  </si>
  <si>
    <t>1.9.2</t>
  </si>
  <si>
    <t xml:space="preserve">                       (นางพัชรี  เรืองรุ่ง)           การเบิกจ่ายงบประมาณและการใช้จ่ายฯ</t>
  </si>
  <si>
    <t xml:space="preserve">       การเบิกจ่ายงบประมาณและการใช้จ่ายฯ</t>
  </si>
  <si>
    <t>ตามมาตรการเร่งรัดการเบิกจ่ายงบประมาณและการใช้จ่ายภาครัฐ ประจำปีงบประมาณ  พ.ศ. 2569</t>
  </si>
  <si>
    <t>หนังสือกรมบัญชีกลาง ด่วนที่สุด ที่ กค 0412.4/ว7516  ลงวันที่ 28 ตุลาคม 2568</t>
  </si>
  <si>
    <t>ไตรมาสที่ 1    ต.ค.68 - ธ.ค.68</t>
  </si>
  <si>
    <t>ไตรมาสที่ 2    ม.ค.69 - มี.ค.69</t>
  </si>
  <si>
    <t>ไตรมาสที่ 3    เม.ย.69 - มิ.ย.69</t>
  </si>
  <si>
    <t>ไตรมาสที่ 4    ก.ค.69 - ก.ย.69</t>
  </si>
  <si>
    <t>เร่งรัดการเบิกจ่ายและใช้จ่ายฯ</t>
  </si>
  <si>
    <t>การเบิกจ่ายงบประมาณและใช้จ่ายฯ</t>
  </si>
  <si>
    <t>ประจำปีงบประมาณ พ.ศ. 2569</t>
  </si>
  <si>
    <t>วัดเขียนเขต</t>
  </si>
  <si>
    <t>20004 69 00105 00000</t>
  </si>
  <si>
    <t>วัดมูลจินดาราม/วัดลาดสนุ่น/ชุมชนบึงบา</t>
  </si>
  <si>
    <t>งบรายจ่ายอื่น   6911500</t>
  </si>
  <si>
    <t>ลงชื่อ                                   เลขานุการคณะกรรมการติดตาม</t>
  </si>
  <si>
    <t xml:space="preserve">              (นางพัชรี  เรืองรุ่ง)   เร่งรัดการเบิกจ่ายงบประมาณและการใช้จ่ายฯ</t>
  </si>
  <si>
    <t>ลงชื่อ                                  ประธานคณะกรรมการติดตามเร่งรัด</t>
  </si>
  <si>
    <t>งบดำเนินงาน   69112xx</t>
  </si>
  <si>
    <t xml:space="preserve"> งบเงินอุดหนุน 6911410</t>
  </si>
  <si>
    <t xml:space="preserve"> การเบิกจ่ายงบประมาณและการใช้จ่ายฯ</t>
  </si>
  <si>
    <t>ผอ.ธนณํฐ วัดเขียนเขต</t>
  </si>
  <si>
    <t xml:space="preserve">ศน.ไอลดา </t>
  </si>
  <si>
    <t>หน่วยตรวจสอบภายใน</t>
  </si>
  <si>
    <t>กลุ่มส่งเสริมการศึกษาทางไกลเทคโนโลยีสารสนเทศเพื่อการศึกษา</t>
  </si>
  <si>
    <t>ตรวจแล้วถูกต้อง</t>
  </si>
  <si>
    <t>นางสาวเบญจวรรณ นุชโส ร.ร.ธัญญสิทธิศิลป์</t>
  </si>
  <si>
    <t>ผอ.ศุภกร</t>
  </si>
  <si>
    <t>ศน.จิราภรณ์</t>
  </si>
  <si>
    <t>กลุ่มส่งเสริมการศึกษาทางไกลเทคโนโลยีสารสนเทศและการสื่อสาร</t>
  </si>
  <si>
    <t>นางจำลองลักษณ์ ก้อนทอง (ชุมชนบึงบา)</t>
  </si>
  <si>
    <t>ร.ร</t>
  </si>
  <si>
    <t>ร.รและผอ.ธนณํฐ วัดเขียนเขต</t>
  </si>
  <si>
    <t>ผลการเบิกจ่ายและใช้จ่ายเงินงบประมาณรายจ่าย ประจำปีงบประมาณ พ.ศ. 2569</t>
  </si>
  <si>
    <t xml:space="preserve">                     ตรวจสอบแล้วถูกต้อง</t>
  </si>
  <si>
    <r>
      <t xml:space="preserve">เบิกจ่ายและใช้จ่าย            ( </t>
    </r>
    <r>
      <rPr>
        <sz val="12"/>
        <rFont val="Tahoma"/>
        <family val="2"/>
      </rPr>
      <t>√</t>
    </r>
    <r>
      <rPr>
        <sz val="12"/>
        <rFont val="TH Sarabun New"/>
        <family val="2"/>
      </rPr>
      <t xml:space="preserve">  ) เป็น (  ) ไม่เป็น   ตามมาตรการภาครัฐ        </t>
    </r>
  </si>
  <si>
    <r>
      <t>ผลการเบิกจ่าย (</t>
    </r>
    <r>
      <rPr>
        <sz val="12"/>
        <rFont val="Tahoma"/>
        <family val="2"/>
      </rPr>
      <t>√</t>
    </r>
    <r>
      <rPr>
        <sz val="12"/>
        <rFont val="TH Sarabun New"/>
        <family val="2"/>
      </rPr>
      <t xml:space="preserve">) ไม่เป็น  ใช้จ่าย  ( </t>
    </r>
    <r>
      <rPr>
        <sz val="12"/>
        <rFont val="Tahoma"/>
        <family val="2"/>
      </rPr>
      <t>√</t>
    </r>
    <r>
      <rPr>
        <sz val="12"/>
        <rFont val="TH Sarabun New"/>
        <family val="2"/>
      </rPr>
      <t xml:space="preserve">) เป็น      ตามมาตรการภาครัฐ        </t>
    </r>
  </si>
  <si>
    <r>
      <rPr>
        <sz val="12"/>
        <color rgb="FFFF0000"/>
        <rFont val="TH Sarabun New"/>
        <family val="2"/>
      </rPr>
      <t>รวม</t>
    </r>
    <r>
      <rPr>
        <sz val="12"/>
        <color theme="1"/>
        <rFont val="TH Sarabun New"/>
        <family val="2"/>
      </rPr>
      <t>กิจกรรมบริหารจัดการในสำนักงานเขตพื้นที่การศึกษา/กิจกรรมการจัดการศึกษาประถมศึกษาฯ/กิจกรรมสนับสนุนการศึกษาขั้นพื้นฐาน</t>
    </r>
  </si>
  <si>
    <t xml:space="preserve">              (นางพัชรี  เรืองรุ่ง) การเบิกจ่ายงบประมาณและการใช้จ่ายฯ</t>
  </si>
  <si>
    <t>การเบิกจ่ายงบประมาณและการใช้จ่าย</t>
  </si>
  <si>
    <r>
      <t xml:space="preserve">                                                               รายงานผลการเบิกจ่ายเงินงบประมาณ งบลงทุน   ประจำปีงบประมาณ พ.ศ. 2569                                </t>
    </r>
    <r>
      <rPr>
        <b/>
        <sz val="14"/>
        <color theme="0"/>
        <rFont val="TH Sarabun New"/>
        <family val="2"/>
      </rPr>
      <t xml:space="preserve"> รายละเอียด 2</t>
    </r>
  </si>
  <si>
    <t>งวดที่1   2,611,000 ครบ 11 ตค 67 แก้เป็น 1,997,387.31</t>
  </si>
  <si>
    <t>งวดที่ 4 บางส่วน 587,700 ครบ 9 มค 68 แก้เป็น 1,201,312.69</t>
  </si>
  <si>
    <t>กันไว้เบิกเหลื่อมปี</t>
  </si>
  <si>
    <t>โครงการพัฒนาข้าราชการครูและบุคลากรทางการศึกษา ก่อนแต่งตั้งให้ดำรงตำแหน่งผู้บริหารสถานศึกษา ในสังกัดสำนักงานคณะกรรมการการศึกษาขั้นพื้นฐาน ประจำปีงบประมาณ พ.ศ. 2569     1. ค่าใช้จ่ายในการเดินทางไปราชการเพื่อเข้าร่วมการพัฒนาฯ รุ่นที่ 2 ระยะที่ 1 ระหว่างวันที่ 9 – 12  กุมภาพันธ์  2569 ณ โรงแรมบางกอก พาเลส กรุงเทพมหานคร  จำนวนเงิน 4,000.-บาท นางสาวสุธีรา ศุขเขษม ครูโรงเรียนวัดคลองชัน , นางสาวสิริรัตน์ สังสุทธิ  ครูโรงเรียนชุมชนประชาธิปัตย์วิทยาคาร และนางสาวกาญจนา ไชยสะอาด ครู โรงเรียนวัดพิรุณศาสตร์  2.ค่าใช้จ่ายในการ        เดินทางไปราชการสำหรับวิทยากรพี่เลี้ยง โครงการพัฒนาข้าราชการครูและบุคลากรทางการศึกษาก่อนแต่งตั้งให้ดำรงตำแหน่งผู้บริหารสถานศึกษา ในสังกัดสพฐ. ประจำปีงบประมาณ พ.ศ. 2569 ในระยะที่ 2 และระยะที่ 3 ระหว่างวันที่ 16 กุมภาพันธ์ 2569 – 1 มีนาคม 2569 นายธนณัฐ ศิริวงษ์ ผอ.ร.ร.วัดเขียนเขต จำนวนเงิน 5,000 บาท</t>
  </si>
  <si>
    <t>ร.ร.วัดเขียนเขต นายธนณัฐ ศีละวงษ์</t>
  </si>
  <si>
    <t>โรงเรียนละ 3,000 บาท 10 ร.ร.</t>
  </si>
  <si>
    <t>กลุ่มDLICT</t>
  </si>
  <si>
    <t>กลุ่มส่งเสริมการจัดการศึกษา/เขียนเขต</t>
  </si>
  <si>
    <t>กลุ่มนิเทศติดตามและประเมินผลฯ/กลุ่มอำนวยการ</t>
  </si>
  <si>
    <t xml:space="preserve">                 ตรวจสอบแล้วถูกต้อง</t>
  </si>
  <si>
    <t>งบผูกพัน</t>
  </si>
  <si>
    <t>ประจำเดือนกรกฎาคม 2569</t>
  </si>
  <si>
    <t xml:space="preserve">                                         ตรวจสอบแล้วถูกต้อง</t>
  </si>
  <si>
    <r>
      <t xml:space="preserve">เบิกจ่ายและใช้จ่าย            (  </t>
    </r>
    <r>
      <rPr>
        <sz val="12"/>
        <rFont val="Tahoma"/>
        <family val="2"/>
      </rPr>
      <t>√</t>
    </r>
    <r>
      <rPr>
        <sz val="12"/>
        <rFont val="TH Sarabun New"/>
        <family val="2"/>
      </rPr>
      <t xml:space="preserve"> ) เป็น (   ) ไม่เป็น     ตามมาตรการภาครัฐ        </t>
    </r>
  </si>
  <si>
    <t xml:space="preserve">                      ตรวจสอบแล้วถูกต้อง</t>
  </si>
  <si>
    <t>กลุ่มนิเทศติดตามและประเมินผลการจัดการศึกษา(นางกานต์ระวี เกิดสมศรี)</t>
  </si>
  <si>
    <t>ผอ.สพป.ปทุมธานี เขต 2 และผอ.กลุ่มส่งเสริมการจัดการศึกษา</t>
  </si>
  <si>
    <t>นิเทศติดตามและประเมินผลการจัดการศึกษา</t>
  </si>
  <si>
    <t>ประจำเดือน กรกฎาคม  2569</t>
  </si>
  <si>
    <t xml:space="preserve"> ลงชื่อ                                              ผู้จัดทำ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</si>
</sst>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_(* #,##0_);_(* \(#,##0\);_(* &quot;-&quot;??_);_(@_)"/>
  </numFmts>
  <fonts count="4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4"/>
      <name val="TH Sarabun New"/>
      <family val="2"/>
    </font>
    <font>
      <sz val="14"/>
      <color theme="0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10"/>
      <name val="TH Sarabun New"/>
      <family val="2"/>
    </font>
    <font>
      <sz val="12"/>
      <color rgb="FFFF0000"/>
      <name val="TH Sarabun New"/>
      <family val="2"/>
    </font>
    <font>
      <sz val="12"/>
      <color theme="0"/>
      <name val="TH Sarabun New"/>
      <family val="2"/>
    </font>
    <font>
      <b/>
      <sz val="14"/>
      <name val="TH Sarabun New"/>
      <family val="2"/>
    </font>
    <font>
      <sz val="16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sz val="10"/>
      <color theme="1"/>
      <name val="TH Sarabun New"/>
      <family val="2"/>
      <charset val="222"/>
    </font>
    <font>
      <sz val="12"/>
      <name val="TH SarabunIT๙"/>
      <family val="2"/>
    </font>
    <font>
      <sz val="10"/>
      <name val="TH Sarabun New"/>
      <family val="2"/>
      <charset val="222"/>
    </font>
    <font>
      <b/>
      <sz val="13"/>
      <name val="TH Sarabun New"/>
      <family val="2"/>
    </font>
    <font>
      <sz val="13"/>
      <name val="TH Sarabun New"/>
      <family val="2"/>
    </font>
    <font>
      <sz val="13"/>
      <color theme="1"/>
      <name val="TH Sarabun New"/>
      <family val="2"/>
    </font>
    <font>
      <sz val="10"/>
      <color rgb="FF000000"/>
      <name val="Tahoma"/>
      <family val="2"/>
      <scheme val="minor"/>
    </font>
    <font>
      <b/>
      <sz val="14"/>
      <color theme="0"/>
      <name val="TH Sarabun New"/>
      <family val="2"/>
    </font>
    <font>
      <sz val="11"/>
      <name val="TH Sarabun New"/>
      <family val="2"/>
    </font>
    <font>
      <sz val="12"/>
      <color rgb="FF000000"/>
      <name val="TH SarabunIT๙"/>
      <family val="2"/>
    </font>
    <font>
      <sz val="16"/>
      <name val="Angsana New"/>
      <family val="1"/>
    </font>
    <font>
      <sz val="12"/>
      <color theme="1"/>
      <name val="TH Sarabun New"/>
      <family val="2"/>
      <charset val="222"/>
    </font>
    <font>
      <sz val="12"/>
      <color rgb="FFFF0000"/>
      <name val="TH Sarabun New"/>
      <family val="2"/>
      <charset val="222"/>
    </font>
    <font>
      <sz val="12"/>
      <name val="TH Sarabun New"/>
      <family val="2"/>
      <charset val="222"/>
    </font>
    <font>
      <b/>
      <sz val="12"/>
      <name val="TH SarabunPSK"/>
      <family val="2"/>
      <charset val="222"/>
    </font>
    <font>
      <b/>
      <sz val="12"/>
      <color theme="0"/>
      <name val="TH Sarabun New"/>
      <family val="2"/>
    </font>
    <font>
      <sz val="16"/>
      <color theme="0"/>
      <name val="TH Sarabun New"/>
      <family val="2"/>
    </font>
    <font>
      <sz val="12"/>
      <name val="Tahoma"/>
      <family val="2"/>
    </font>
    <font>
      <sz val="12"/>
      <name val="TH SarabunPSK"/>
      <family val="2"/>
    </font>
    <font>
      <b/>
      <sz val="12"/>
      <color theme="1"/>
      <name val="TH Sarabun New"/>
      <family val="2"/>
      <charset val="222"/>
    </font>
    <font>
      <b/>
      <sz val="12"/>
      <name val="TH Sarabun New"/>
      <family val="2"/>
      <charset val="222"/>
    </font>
    <font>
      <sz val="12"/>
      <color theme="0"/>
      <name val="TH Sarabun New"/>
      <family val="2"/>
      <charset val="222"/>
    </font>
    <font>
      <sz val="9"/>
      <color theme="1"/>
      <name val="TH Sarabun New"/>
      <family val="2"/>
    </font>
    <font>
      <b/>
      <sz val="13"/>
      <color theme="1"/>
      <name val="TH Sarabun New"/>
      <family val="2"/>
    </font>
    <font>
      <sz val="12"/>
      <name val="TH SarabunPSK"/>
      <family val="2"/>
      <charset val="222"/>
    </font>
    <font>
      <b/>
      <sz val="12"/>
      <color rgb="FFFF0000"/>
      <name val="TH Sarabun New"/>
      <family val="2"/>
      <charset val="22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1AD65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DC8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8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26" fillId="0" borderId="0"/>
  </cellStyleXfs>
  <cellXfs count="1297">
    <xf numFmtId="0" fontId="0" fillId="0" borderId="0" xfId="0"/>
    <xf numFmtId="2" fontId="4" fillId="0" borderId="0" xfId="0" applyNumberFormat="1" applyFont="1"/>
    <xf numFmtId="0" fontId="4" fillId="0" borderId="0" xfId="0" applyFont="1"/>
    <xf numFmtId="187" fontId="4" fillId="0" borderId="0" xfId="1" applyFont="1"/>
    <xf numFmtId="187" fontId="4" fillId="0" borderId="0" xfId="1" applyFont="1" applyAlignment="1">
      <alignment horizontal="right"/>
    </xf>
    <xf numFmtId="0" fontId="4" fillId="0" borderId="3" xfId="0" applyFont="1" applyBorder="1"/>
    <xf numFmtId="0" fontId="0" fillId="0" borderId="0" xfId="0" applyAlignment="1">
      <alignment vertical="top"/>
    </xf>
    <xf numFmtId="2" fontId="6" fillId="17" borderId="8" xfId="0" applyNumberFormat="1" applyFont="1" applyFill="1" applyBorder="1" applyAlignment="1">
      <alignment horizontal="center" vertical="center" wrapText="1"/>
    </xf>
    <xf numFmtId="2" fontId="6" fillId="17" borderId="12" xfId="0" applyNumberFormat="1" applyFont="1" applyFill="1" applyBorder="1" applyAlignment="1">
      <alignment horizontal="center" vertical="center" wrapText="1"/>
    </xf>
    <xf numFmtId="43" fontId="7" fillId="15" borderId="6" xfId="0" applyNumberFormat="1" applyFont="1" applyFill="1" applyBorder="1" applyAlignment="1">
      <alignment vertical="top"/>
    </xf>
    <xf numFmtId="0" fontId="7" fillId="15" borderId="6" xfId="0" applyFont="1" applyFill="1" applyBorder="1" applyAlignment="1">
      <alignment vertical="top" wrapText="1"/>
    </xf>
    <xf numFmtId="187" fontId="7" fillId="6" borderId="6" xfId="1" applyFont="1" applyFill="1" applyBorder="1"/>
    <xf numFmtId="187" fontId="7" fillId="11" borderId="6" xfId="1" applyFont="1" applyFill="1" applyBorder="1"/>
    <xf numFmtId="187" fontId="7" fillId="6" borderId="6" xfId="1" applyFont="1" applyFill="1" applyBorder="1" applyAlignment="1">
      <alignment vertical="top"/>
    </xf>
    <xf numFmtId="187" fontId="7" fillId="7" borderId="6" xfId="1" applyFont="1" applyFill="1" applyBorder="1"/>
    <xf numFmtId="187" fontId="7" fillId="7" borderId="6" xfId="1" applyFont="1" applyFill="1" applyBorder="1" applyAlignment="1">
      <alignment vertical="top"/>
    </xf>
    <xf numFmtId="2" fontId="7" fillId="9" borderId="6" xfId="1" applyNumberFormat="1" applyFont="1" applyFill="1" applyBorder="1" applyAlignment="1">
      <alignment vertical="top" wrapText="1"/>
    </xf>
    <xf numFmtId="187" fontId="7" fillId="9" borderId="6" xfId="1" applyFont="1" applyFill="1" applyBorder="1" applyAlignment="1">
      <alignment vertical="top"/>
    </xf>
    <xf numFmtId="187" fontId="7" fillId="15" borderId="6" xfId="1" applyFont="1" applyFill="1" applyBorder="1" applyAlignment="1">
      <alignment vertical="top"/>
    </xf>
    <xf numFmtId="187" fontId="7" fillId="9" borderId="6" xfId="1" applyFont="1" applyFill="1" applyBorder="1"/>
    <xf numFmtId="0" fontId="8" fillId="0" borderId="0" xfId="0" applyFont="1"/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10" fillId="0" borderId="0" xfId="0" applyFont="1"/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/>
    </xf>
    <xf numFmtId="2" fontId="11" fillId="9" borderId="6" xfId="0" applyNumberFormat="1" applyFont="1" applyFill="1" applyBorder="1" applyAlignment="1">
      <alignment vertical="top" wrapText="1"/>
    </xf>
    <xf numFmtId="2" fontId="11" fillId="9" borderId="6" xfId="0" applyNumberFormat="1" applyFont="1" applyFill="1" applyBorder="1" applyAlignment="1">
      <alignment horizontal="justify" vertical="top"/>
    </xf>
    <xf numFmtId="2" fontId="11" fillId="7" borderId="6" xfId="0" applyNumberFormat="1" applyFont="1" applyFill="1" applyBorder="1" applyAlignment="1">
      <alignment vertical="top"/>
    </xf>
    <xf numFmtId="2" fontId="11" fillId="7" borderId="6" xfId="0" applyNumberFormat="1" applyFont="1" applyFill="1" applyBorder="1" applyAlignment="1">
      <alignment vertical="top" wrapText="1"/>
    </xf>
    <xf numFmtId="2" fontId="11" fillId="7" borderId="6" xfId="0" applyNumberFormat="1" applyFont="1" applyFill="1" applyBorder="1" applyAlignment="1">
      <alignment horizontal="justify" vertical="top"/>
    </xf>
    <xf numFmtId="0" fontId="11" fillId="0" borderId="6" xfId="0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top" wrapText="1"/>
    </xf>
    <xf numFmtId="2" fontId="11" fillId="6" borderId="6" xfId="0" applyNumberFormat="1" applyFont="1" applyFill="1" applyBorder="1" applyAlignment="1">
      <alignment vertical="top" wrapText="1"/>
    </xf>
    <xf numFmtId="2" fontId="8" fillId="6" borderId="6" xfId="0" applyNumberFormat="1" applyFont="1" applyFill="1" applyBorder="1" applyAlignment="1">
      <alignment vertical="top" wrapText="1"/>
    </xf>
    <xf numFmtId="0" fontId="11" fillId="9" borderId="6" xfId="0" applyFont="1" applyFill="1" applyBorder="1" applyAlignment="1">
      <alignment horizontal="left" vertical="top" wrapText="1"/>
    </xf>
    <xf numFmtId="2" fontId="8" fillId="9" borderId="6" xfId="0" applyNumberFormat="1" applyFont="1" applyFill="1" applyBorder="1" applyAlignment="1">
      <alignment vertical="top" wrapText="1"/>
    </xf>
    <xf numFmtId="0" fontId="11" fillId="6" borderId="6" xfId="0" applyFont="1" applyFill="1" applyBorder="1" applyAlignment="1">
      <alignment horizontal="left" vertical="top" wrapText="1"/>
    </xf>
    <xf numFmtId="2" fontId="11" fillId="9" borderId="6" xfId="0" applyNumberFormat="1" applyFont="1" applyFill="1" applyBorder="1" applyAlignment="1">
      <alignment horizontal="left" vertical="top" wrapText="1"/>
    </xf>
    <xf numFmtId="0" fontId="11" fillId="9" borderId="6" xfId="0" applyFont="1" applyFill="1" applyBorder="1" applyAlignment="1">
      <alignment vertical="top"/>
    </xf>
    <xf numFmtId="0" fontId="11" fillId="9" borderId="6" xfId="0" applyFont="1" applyFill="1" applyBorder="1" applyAlignment="1">
      <alignment horizontal="justify" vertical="top"/>
    </xf>
    <xf numFmtId="0" fontId="11" fillId="7" borderId="6" xfId="0" applyFont="1" applyFill="1" applyBorder="1" applyAlignment="1">
      <alignment horizontal="left" vertical="top" wrapText="1"/>
    </xf>
    <xf numFmtId="49" fontId="11" fillId="7" borderId="6" xfId="0" applyNumberFormat="1" applyFont="1" applyFill="1" applyBorder="1" applyAlignment="1">
      <alignment horizontal="left" vertical="top" wrapText="1"/>
    </xf>
    <xf numFmtId="2" fontId="11" fillId="0" borderId="6" xfId="0" applyNumberFormat="1" applyFont="1" applyBorder="1" applyAlignment="1">
      <alignment horizontal="left" vertical="top" wrapText="1"/>
    </xf>
    <xf numFmtId="0" fontId="11" fillId="7" borderId="6" xfId="0" applyFont="1" applyFill="1" applyBorder="1" applyAlignment="1">
      <alignment vertical="top"/>
    </xf>
    <xf numFmtId="0" fontId="11" fillId="16" borderId="6" xfId="0" applyFont="1" applyFill="1" applyBorder="1" applyAlignment="1">
      <alignment horizontal="left" vertical="top"/>
    </xf>
    <xf numFmtId="0" fontId="13" fillId="0" borderId="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24" borderId="6" xfId="0" applyFont="1" applyFill="1" applyBorder="1" applyAlignment="1">
      <alignment vertical="top"/>
    </xf>
    <xf numFmtId="0" fontId="11" fillId="0" borderId="6" xfId="0" applyFont="1" applyBorder="1" applyAlignment="1">
      <alignment vertical="top"/>
    </xf>
    <xf numFmtId="0" fontId="11" fillId="6" borderId="6" xfId="0" applyFont="1" applyFill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2" fontId="8" fillId="0" borderId="6" xfId="0" applyNumberFormat="1" applyFont="1" applyBorder="1" applyAlignment="1">
      <alignment vertical="top" wrapText="1"/>
    </xf>
    <xf numFmtId="2" fontId="8" fillId="0" borderId="13" xfId="0" applyNumberFormat="1" applyFont="1" applyBorder="1" applyAlignment="1">
      <alignment vertical="top" wrapText="1"/>
    </xf>
    <xf numFmtId="190" fontId="8" fillId="16" borderId="6" xfId="0" applyNumberFormat="1" applyFont="1" applyFill="1" applyBorder="1" applyAlignment="1">
      <alignment horizontal="center" vertical="top"/>
    </xf>
    <xf numFmtId="0" fontId="11" fillId="6" borderId="6" xfId="0" applyFont="1" applyFill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2" fontId="8" fillId="16" borderId="6" xfId="0" applyNumberFormat="1" applyFont="1" applyFill="1" applyBorder="1" applyAlignment="1">
      <alignment vertical="top" wrapText="1"/>
    </xf>
    <xf numFmtId="0" fontId="8" fillId="16" borderId="6" xfId="0" applyFont="1" applyFill="1" applyBorder="1" applyAlignment="1">
      <alignment horizontal="left" vertical="top"/>
    </xf>
    <xf numFmtId="2" fontId="8" fillId="7" borderId="6" xfId="0" applyNumberFormat="1" applyFont="1" applyFill="1" applyBorder="1" applyAlignment="1">
      <alignment vertical="top"/>
    </xf>
    <xf numFmtId="2" fontId="8" fillId="11" borderId="6" xfId="0" applyNumberFormat="1" applyFont="1" applyFill="1" applyBorder="1" applyAlignment="1">
      <alignment vertical="top" wrapText="1"/>
    </xf>
    <xf numFmtId="0" fontId="11" fillId="11" borderId="6" xfId="0" applyFont="1" applyFill="1" applyBorder="1" applyAlignment="1">
      <alignment vertical="top"/>
    </xf>
    <xf numFmtId="0" fontId="11" fillId="8" borderId="6" xfId="0" applyFont="1" applyFill="1" applyBorder="1" applyAlignment="1">
      <alignment vertical="top"/>
    </xf>
    <xf numFmtId="2" fontId="8" fillId="9" borderId="6" xfId="0" applyNumberFormat="1" applyFont="1" applyFill="1" applyBorder="1" applyAlignment="1">
      <alignment vertical="top"/>
    </xf>
    <xf numFmtId="2" fontId="8" fillId="0" borderId="6" xfId="0" applyNumberFormat="1" applyFont="1" applyBorder="1" applyAlignment="1">
      <alignment vertical="top"/>
    </xf>
    <xf numFmtId="2" fontId="8" fillId="0" borderId="6" xfId="0" applyNumberFormat="1" applyFont="1" applyBorder="1" applyAlignment="1">
      <alignment horizontal="center" vertical="top"/>
    </xf>
    <xf numFmtId="2" fontId="11" fillId="0" borderId="6" xfId="0" applyNumberFormat="1" applyFont="1" applyBorder="1" applyAlignment="1">
      <alignment horizontal="center" vertical="top"/>
    </xf>
    <xf numFmtId="0" fontId="11" fillId="3" borderId="6" xfId="0" applyFont="1" applyFill="1" applyBorder="1"/>
    <xf numFmtId="0" fontId="7" fillId="6" borderId="0" xfId="0" applyFont="1" applyFill="1" applyAlignment="1">
      <alignment horizontal="center"/>
    </xf>
    <xf numFmtId="43" fontId="7" fillId="0" borderId="0" xfId="2" applyFont="1" applyBorder="1" applyAlignment="1">
      <alignment horizontal="left"/>
    </xf>
    <xf numFmtId="43" fontId="17" fillId="0" borderId="0" xfId="0" applyNumberFormat="1" applyFont="1" applyAlignment="1">
      <alignment horizontal="center"/>
    </xf>
    <xf numFmtId="0" fontId="11" fillId="0" borderId="0" xfId="0" applyFont="1"/>
    <xf numFmtId="43" fontId="9" fillId="0" borderId="0" xfId="2" applyFont="1" applyBorder="1" applyAlignment="1">
      <alignment horizontal="left"/>
    </xf>
    <xf numFmtId="0" fontId="9" fillId="0" borderId="0" xfId="0" applyFont="1" applyAlignment="1">
      <alignment horizontal="left"/>
    </xf>
    <xf numFmtId="0" fontId="11" fillId="6" borderId="0" xfId="0" applyFont="1" applyFill="1"/>
    <xf numFmtId="43" fontId="10" fillId="0" borderId="0" xfId="2" applyFont="1" applyBorder="1" applyAlignment="1"/>
    <xf numFmtId="0" fontId="15" fillId="0" borderId="0" xfId="0" applyFont="1"/>
    <xf numFmtId="187" fontId="11" fillId="0" borderId="0" xfId="1" applyFont="1" applyBorder="1" applyAlignment="1">
      <alignment horizontal="center"/>
    </xf>
    <xf numFmtId="187" fontId="8" fillId="0" borderId="0" xfId="0" applyNumberFormat="1" applyFont="1"/>
    <xf numFmtId="0" fontId="15" fillId="6" borderId="0" xfId="0" applyFont="1" applyFill="1"/>
    <xf numFmtId="0" fontId="20" fillId="6" borderId="6" xfId="0" applyFont="1" applyFill="1" applyBorder="1" applyAlignment="1">
      <alignment horizontal="center" vertical="center"/>
    </xf>
    <xf numFmtId="2" fontId="7" fillId="6" borderId="6" xfId="0" applyNumberFormat="1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top"/>
    </xf>
    <xf numFmtId="187" fontId="8" fillId="11" borderId="6" xfId="0" applyNumberFormat="1" applyFont="1" applyFill="1" applyBorder="1" applyAlignment="1">
      <alignment horizontal="center" vertical="top"/>
    </xf>
    <xf numFmtId="2" fontId="8" fillId="15" borderId="6" xfId="1" applyNumberFormat="1" applyFont="1" applyFill="1" applyBorder="1" applyAlignment="1">
      <alignment horizontal="left" vertical="top" wrapText="1"/>
    </xf>
    <xf numFmtId="187" fontId="8" fillId="15" borderId="6" xfId="1" applyFont="1" applyFill="1" applyBorder="1" applyAlignment="1">
      <alignment vertical="top"/>
    </xf>
    <xf numFmtId="2" fontId="8" fillId="15" borderId="6" xfId="1" applyNumberFormat="1" applyFont="1" applyFill="1" applyBorder="1" applyAlignment="1">
      <alignment vertical="top"/>
    </xf>
    <xf numFmtId="2" fontId="8" fillId="9" borderId="6" xfId="1" applyNumberFormat="1" applyFont="1" applyFill="1" applyBorder="1" applyAlignment="1">
      <alignment vertical="top"/>
    </xf>
    <xf numFmtId="189" fontId="20" fillId="7" borderId="6" xfId="1" applyNumberFormat="1" applyFont="1" applyFill="1" applyBorder="1" applyAlignment="1">
      <alignment vertical="top"/>
    </xf>
    <xf numFmtId="187" fontId="8" fillId="7" borderId="6" xfId="1" applyFont="1" applyFill="1" applyBorder="1" applyAlignment="1">
      <alignment vertical="top"/>
    </xf>
    <xf numFmtId="2" fontId="8" fillId="7" borderId="6" xfId="1" applyNumberFormat="1" applyFont="1" applyFill="1" applyBorder="1" applyAlignment="1">
      <alignment vertical="top"/>
    </xf>
    <xf numFmtId="188" fontId="20" fillId="6" borderId="6" xfId="1" applyNumberFormat="1" applyFont="1" applyFill="1" applyBorder="1" applyAlignment="1">
      <alignment vertical="top"/>
    </xf>
    <xf numFmtId="187" fontId="8" fillId="6" borderId="6" xfId="1" applyFont="1" applyFill="1" applyBorder="1" applyAlignment="1">
      <alignment vertical="top"/>
    </xf>
    <xf numFmtId="187" fontId="11" fillId="6" borderId="6" xfId="1" applyFont="1" applyFill="1" applyBorder="1" applyAlignment="1">
      <alignment vertical="top"/>
    </xf>
    <xf numFmtId="188" fontId="20" fillId="9" borderId="6" xfId="1" applyNumberFormat="1" applyFont="1" applyFill="1" applyBorder="1" applyAlignment="1">
      <alignment vertical="top"/>
    </xf>
    <xf numFmtId="187" fontId="8" fillId="9" borderId="6" xfId="1" applyFont="1" applyFill="1" applyBorder="1" applyAlignment="1">
      <alignment vertical="top"/>
    </xf>
    <xf numFmtId="187" fontId="11" fillId="9" borderId="6" xfId="1" applyFont="1" applyFill="1" applyBorder="1" applyAlignment="1">
      <alignment vertical="top"/>
    </xf>
    <xf numFmtId="187" fontId="11" fillId="6" borderId="6" xfId="0" applyNumberFormat="1" applyFont="1" applyFill="1" applyBorder="1" applyAlignment="1">
      <alignment vertical="top" wrapText="1"/>
    </xf>
    <xf numFmtId="187" fontId="11" fillId="4" borderId="6" xfId="0" applyNumberFormat="1" applyFont="1" applyFill="1" applyBorder="1" applyAlignment="1">
      <alignment vertical="top" wrapText="1"/>
    </xf>
    <xf numFmtId="187" fontId="11" fillId="6" borderId="6" xfId="0" applyNumberFormat="1" applyFont="1" applyFill="1" applyBorder="1" applyAlignment="1">
      <alignment vertical="top"/>
    </xf>
    <xf numFmtId="188" fontId="8" fillId="9" borderId="6" xfId="1" applyNumberFormat="1" applyFont="1" applyFill="1" applyBorder="1" applyAlignment="1">
      <alignment vertical="top" wrapText="1"/>
    </xf>
    <xf numFmtId="188" fontId="8" fillId="9" borderId="6" xfId="1" applyNumberFormat="1" applyFont="1" applyFill="1" applyBorder="1" applyAlignment="1">
      <alignment vertical="top"/>
    </xf>
    <xf numFmtId="187" fontId="11" fillId="9" borderId="6" xfId="0" applyNumberFormat="1" applyFont="1" applyFill="1" applyBorder="1" applyAlignment="1">
      <alignment vertical="top"/>
    </xf>
    <xf numFmtId="188" fontId="20" fillId="7" borderId="6" xfId="1" applyNumberFormat="1" applyFont="1" applyFill="1" applyBorder="1" applyAlignment="1">
      <alignment vertical="top"/>
    </xf>
    <xf numFmtId="2" fontId="8" fillId="7" borderId="6" xfId="0" applyNumberFormat="1" applyFont="1" applyFill="1" applyBorder="1" applyAlignment="1">
      <alignment vertical="top" wrapText="1"/>
    </xf>
    <xf numFmtId="187" fontId="11" fillId="7" borderId="6" xfId="0" applyNumberFormat="1" applyFont="1" applyFill="1" applyBorder="1" applyAlignment="1">
      <alignment vertical="top"/>
    </xf>
    <xf numFmtId="0" fontId="11" fillId="9" borderId="6" xfId="0" applyFont="1" applyFill="1" applyBorder="1" applyAlignment="1">
      <alignment vertical="top" wrapText="1"/>
    </xf>
    <xf numFmtId="187" fontId="11" fillId="7" borderId="6" xfId="0" applyNumberFormat="1" applyFont="1" applyFill="1" applyBorder="1" applyAlignment="1">
      <alignment horizontal="left" vertical="top" wrapText="1"/>
    </xf>
    <xf numFmtId="188" fontId="8" fillId="6" borderId="6" xfId="1" applyNumberFormat="1" applyFont="1" applyFill="1" applyBorder="1" applyAlignment="1">
      <alignment vertical="top" wrapText="1"/>
    </xf>
    <xf numFmtId="2" fontId="11" fillId="7" borderId="6" xfId="1" applyNumberFormat="1" applyFont="1" applyFill="1" applyBorder="1" applyAlignment="1">
      <alignment horizontal="left" vertical="top" wrapText="1"/>
    </xf>
    <xf numFmtId="189" fontId="20" fillId="6" borderId="6" xfId="1" applyNumberFormat="1" applyFont="1" applyFill="1" applyBorder="1" applyAlignment="1">
      <alignment vertical="top"/>
    </xf>
    <xf numFmtId="187" fontId="11" fillId="7" borderId="6" xfId="1" applyFont="1" applyFill="1" applyBorder="1" applyAlignment="1">
      <alignment horizontal="left" vertical="top" wrapText="1"/>
    </xf>
    <xf numFmtId="49" fontId="8" fillId="6" borderId="6" xfId="1" applyNumberFormat="1" applyFont="1" applyFill="1" applyBorder="1" applyAlignment="1">
      <alignment vertical="top" wrapText="1"/>
    </xf>
    <xf numFmtId="0" fontId="11" fillId="19" borderId="6" xfId="3" applyFont="1" applyFill="1" applyBorder="1" applyAlignment="1">
      <alignment horizontal="left" vertical="center" wrapText="1" shrinkToFit="1"/>
    </xf>
    <xf numFmtId="0" fontId="20" fillId="15" borderId="6" xfId="0" applyFont="1" applyFill="1" applyBorder="1" applyAlignment="1">
      <alignment horizontal="center" vertical="top"/>
    </xf>
    <xf numFmtId="187" fontId="8" fillId="15" borderId="6" xfId="0" applyNumberFormat="1" applyFont="1" applyFill="1" applyBorder="1" applyAlignment="1">
      <alignment horizontal="center" vertical="top"/>
    </xf>
    <xf numFmtId="0" fontId="20" fillId="16" borderId="6" xfId="0" applyFont="1" applyFill="1" applyBorder="1" applyAlignment="1">
      <alignment horizontal="center" vertical="top"/>
    </xf>
    <xf numFmtId="187" fontId="8" fillId="16" borderId="6" xfId="0" applyNumberFormat="1" applyFont="1" applyFill="1" applyBorder="1" applyAlignment="1">
      <alignment horizontal="center" vertical="top"/>
    </xf>
    <xf numFmtId="187" fontId="11" fillId="16" borderId="6" xfId="0" applyNumberFormat="1" applyFont="1" applyFill="1" applyBorder="1" applyAlignment="1">
      <alignment vertical="top"/>
    </xf>
    <xf numFmtId="0" fontId="20" fillId="6" borderId="6" xfId="0" applyFont="1" applyFill="1" applyBorder="1" applyAlignment="1">
      <alignment horizontal="center" vertical="top"/>
    </xf>
    <xf numFmtId="187" fontId="8" fillId="6" borderId="6" xfId="0" applyNumberFormat="1" applyFont="1" applyFill="1" applyBorder="1" applyAlignment="1">
      <alignment horizontal="center" vertical="top"/>
    </xf>
    <xf numFmtId="187" fontId="11" fillId="6" borderId="6" xfId="0" applyNumberFormat="1" applyFont="1" applyFill="1" applyBorder="1" applyAlignment="1">
      <alignment horizontal="center" vertical="top"/>
    </xf>
    <xf numFmtId="0" fontId="20" fillId="7" borderId="6" xfId="0" applyFont="1" applyFill="1" applyBorder="1" applyAlignment="1">
      <alignment horizontal="center" vertical="top"/>
    </xf>
    <xf numFmtId="187" fontId="8" fillId="7" borderId="6" xfId="0" applyNumberFormat="1" applyFont="1" applyFill="1" applyBorder="1" applyAlignment="1">
      <alignment horizontal="center" vertical="top"/>
    </xf>
    <xf numFmtId="2" fontId="8" fillId="15" borderId="6" xfId="0" applyNumberFormat="1" applyFont="1" applyFill="1" applyBorder="1" applyAlignment="1">
      <alignment vertical="top" wrapText="1"/>
    </xf>
    <xf numFmtId="0" fontId="11" fillId="7" borderId="6" xfId="0" applyFont="1" applyFill="1" applyBorder="1" applyAlignment="1">
      <alignment horizontal="left" vertical="top"/>
    </xf>
    <xf numFmtId="190" fontId="20" fillId="16" borderId="6" xfId="0" applyNumberFormat="1" applyFont="1" applyFill="1" applyBorder="1" applyAlignment="1">
      <alignment horizontal="center" vertical="top"/>
    </xf>
    <xf numFmtId="2" fontId="20" fillId="7" borderId="6" xfId="0" applyNumberFormat="1" applyFont="1" applyFill="1" applyBorder="1" applyAlignment="1">
      <alignment horizontal="center" vertical="top"/>
    </xf>
    <xf numFmtId="187" fontId="8" fillId="7" borderId="6" xfId="1" applyFont="1" applyFill="1" applyBorder="1" applyAlignment="1">
      <alignment horizontal="center" vertical="top"/>
    </xf>
    <xf numFmtId="2" fontId="11" fillId="7" borderId="6" xfId="0" applyNumberFormat="1" applyFont="1" applyFill="1" applyBorder="1" applyAlignment="1">
      <alignment horizontal="left" vertical="top"/>
    </xf>
    <xf numFmtId="2" fontId="8" fillId="16" borderId="6" xfId="0" applyNumberFormat="1" applyFont="1" applyFill="1" applyBorder="1" applyAlignment="1">
      <alignment vertical="top"/>
    </xf>
    <xf numFmtId="0" fontId="20" fillId="25" borderId="6" xfId="0" applyFont="1" applyFill="1" applyBorder="1" applyAlignment="1">
      <alignment horizontal="center" vertical="top"/>
    </xf>
    <xf numFmtId="2" fontId="8" fillId="25" borderId="6" xfId="0" applyNumberFormat="1" applyFont="1" applyFill="1" applyBorder="1" applyAlignment="1">
      <alignment vertical="top" wrapText="1"/>
    </xf>
    <xf numFmtId="187" fontId="8" fillId="25" borderId="6" xfId="1" applyFont="1" applyFill="1" applyBorder="1" applyAlignment="1">
      <alignment vertical="top"/>
    </xf>
    <xf numFmtId="187" fontId="8" fillId="25" borderId="6" xfId="0" applyNumberFormat="1" applyFont="1" applyFill="1" applyBorder="1" applyAlignment="1">
      <alignment horizontal="center" vertical="top"/>
    </xf>
    <xf numFmtId="0" fontId="11" fillId="25" borderId="6" xfId="0" applyFont="1" applyFill="1" applyBorder="1" applyAlignment="1">
      <alignment vertical="top"/>
    </xf>
    <xf numFmtId="0" fontId="20" fillId="4" borderId="6" xfId="0" applyFont="1" applyFill="1" applyBorder="1" applyAlignment="1">
      <alignment horizontal="center" vertical="top"/>
    </xf>
    <xf numFmtId="0" fontId="13" fillId="4" borderId="6" xfId="0" applyFont="1" applyFill="1" applyBorder="1" applyAlignment="1">
      <alignment vertical="top" wrapText="1"/>
    </xf>
    <xf numFmtId="187" fontId="11" fillId="16" borderId="6" xfId="0" applyNumberFormat="1" applyFont="1" applyFill="1" applyBorder="1" applyAlignment="1">
      <alignment horizontal="center" vertical="top"/>
    </xf>
    <xf numFmtId="187" fontId="20" fillId="7" borderId="6" xfId="0" applyNumberFormat="1" applyFont="1" applyFill="1" applyBorder="1" applyAlignment="1">
      <alignment horizontal="center" vertical="top"/>
    </xf>
    <xf numFmtId="0" fontId="21" fillId="0" borderId="6" xfId="0" applyFont="1" applyBorder="1" applyAlignment="1">
      <alignment vertical="top" wrapText="1"/>
    </xf>
    <xf numFmtId="187" fontId="20" fillId="6" borderId="6" xfId="0" applyNumberFormat="1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left" vertical="top" wrapText="1"/>
    </xf>
    <xf numFmtId="2" fontId="8" fillId="15" borderId="6" xfId="0" applyNumberFormat="1" applyFont="1" applyFill="1" applyBorder="1" applyAlignment="1">
      <alignment vertical="top"/>
    </xf>
    <xf numFmtId="0" fontId="20" fillId="24" borderId="6" xfId="0" applyFont="1" applyFill="1" applyBorder="1" applyAlignment="1">
      <alignment horizontal="center" vertical="top"/>
    </xf>
    <xf numFmtId="2" fontId="8" fillId="24" borderId="6" xfId="0" applyNumberFormat="1" applyFont="1" applyFill="1" applyBorder="1" applyAlignment="1">
      <alignment vertical="top" wrapText="1"/>
    </xf>
    <xf numFmtId="2" fontId="8" fillId="24" borderId="6" xfId="0" applyNumberFormat="1" applyFont="1" applyFill="1" applyBorder="1" applyAlignment="1">
      <alignment vertical="top"/>
    </xf>
    <xf numFmtId="187" fontId="8" fillId="24" borderId="6" xfId="0" applyNumberFormat="1" applyFont="1" applyFill="1" applyBorder="1" applyAlignment="1">
      <alignment horizontal="center" vertical="top"/>
    </xf>
    <xf numFmtId="0" fontId="22" fillId="6" borderId="6" xfId="0" applyFont="1" applyFill="1" applyBorder="1" applyAlignment="1">
      <alignment horizontal="center" vertical="top"/>
    </xf>
    <xf numFmtId="2" fontId="11" fillId="0" borderId="6" xfId="0" applyNumberFormat="1" applyFont="1" applyBorder="1" applyAlignment="1">
      <alignment vertical="top" wrapText="1"/>
    </xf>
    <xf numFmtId="0" fontId="21" fillId="0" borderId="6" xfId="0" applyFont="1" applyBorder="1" applyAlignment="1">
      <alignment vertical="top"/>
    </xf>
    <xf numFmtId="187" fontId="8" fillId="15" borderId="6" xfId="1" applyFont="1" applyFill="1" applyBorder="1" applyAlignment="1">
      <alignment vertical="top" wrapText="1"/>
    </xf>
    <xf numFmtId="187" fontId="8" fillId="16" borderId="6" xfId="1" applyFont="1" applyFill="1" applyBorder="1" applyAlignment="1">
      <alignment vertical="top" wrapText="1"/>
    </xf>
    <xf numFmtId="190" fontId="8" fillId="16" borderId="6" xfId="0" applyNumberFormat="1" applyFont="1" applyFill="1" applyBorder="1" applyAlignment="1">
      <alignment horizontal="center" vertical="center" wrapText="1"/>
    </xf>
    <xf numFmtId="1" fontId="8" fillId="16" borderId="6" xfId="1" applyNumberFormat="1" applyFont="1" applyFill="1" applyBorder="1" applyAlignment="1">
      <alignment horizontal="left" vertical="top" wrapText="1"/>
    </xf>
    <xf numFmtId="187" fontId="8" fillId="6" borderId="6" xfId="1" applyFont="1" applyFill="1" applyBorder="1" applyAlignment="1">
      <alignment vertical="top" wrapText="1"/>
    </xf>
    <xf numFmtId="187" fontId="8" fillId="16" borderId="6" xfId="0" applyNumberFormat="1" applyFont="1" applyFill="1" applyBorder="1" applyAlignment="1">
      <alignment horizontal="center" vertical="top" wrapText="1"/>
    </xf>
    <xf numFmtId="187" fontId="8" fillId="7" borderId="6" xfId="0" applyNumberFormat="1" applyFont="1" applyFill="1" applyBorder="1" applyAlignment="1">
      <alignment horizontal="center" vertical="top" wrapText="1"/>
    </xf>
    <xf numFmtId="187" fontId="20" fillId="7" borderId="6" xfId="1" applyFont="1" applyFill="1" applyBorder="1" applyAlignment="1">
      <alignment horizontal="center" vertical="top"/>
    </xf>
    <xf numFmtId="0" fontId="20" fillId="6" borderId="13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center" vertical="top" wrapText="1"/>
    </xf>
    <xf numFmtId="187" fontId="8" fillId="6" borderId="6" xfId="1" applyFont="1" applyFill="1" applyBorder="1" applyAlignment="1">
      <alignment horizontal="center" vertical="top"/>
    </xf>
    <xf numFmtId="187" fontId="20" fillId="6" borderId="6" xfId="1" applyFont="1" applyFill="1" applyBorder="1" applyAlignment="1">
      <alignment horizontal="center" vertical="top"/>
    </xf>
    <xf numFmtId="191" fontId="20" fillId="6" borderId="6" xfId="1" applyNumberFormat="1" applyFont="1" applyFill="1" applyBorder="1" applyAlignment="1">
      <alignment horizontal="center" vertical="top"/>
    </xf>
    <xf numFmtId="190" fontId="8" fillId="16" borderId="6" xfId="0" applyNumberFormat="1" applyFont="1" applyFill="1" applyBorder="1" applyAlignment="1">
      <alignment horizontal="left" vertical="top" wrapText="1"/>
    </xf>
    <xf numFmtId="187" fontId="8" fillId="7" borderId="6" xfId="1" applyFont="1" applyFill="1" applyBorder="1" applyAlignment="1">
      <alignment horizontal="left" vertical="top" wrapText="1"/>
    </xf>
    <xf numFmtId="187" fontId="8" fillId="0" borderId="6" xfId="1" applyFont="1" applyBorder="1" applyAlignment="1">
      <alignment vertical="top" wrapText="1"/>
    </xf>
    <xf numFmtId="0" fontId="20" fillId="9" borderId="6" xfId="0" applyFont="1" applyFill="1" applyBorder="1" applyAlignment="1">
      <alignment horizontal="center" vertical="top"/>
    </xf>
    <xf numFmtId="187" fontId="8" fillId="9" borderId="6" xfId="0" applyNumberFormat="1" applyFont="1" applyFill="1" applyBorder="1" applyAlignment="1">
      <alignment horizontal="center" vertical="top"/>
    </xf>
    <xf numFmtId="187" fontId="11" fillId="0" borderId="6" xfId="0" applyNumberFormat="1" applyFont="1" applyBorder="1" applyAlignment="1">
      <alignment horizontal="center" vertical="top"/>
    </xf>
    <xf numFmtId="187" fontId="8" fillId="0" borderId="6" xfId="0" applyNumberFormat="1" applyFont="1" applyBorder="1" applyAlignment="1">
      <alignment horizontal="center" vertical="top"/>
    </xf>
    <xf numFmtId="0" fontId="11" fillId="4" borderId="6" xfId="0" applyFont="1" applyFill="1" applyBorder="1" applyAlignment="1">
      <alignment vertical="top" wrapText="1"/>
    </xf>
    <xf numFmtId="187" fontId="8" fillId="8" borderId="6" xfId="0" applyNumberFormat="1" applyFont="1" applyFill="1" applyBorder="1" applyAlignment="1">
      <alignment horizontal="center" vertical="top"/>
    </xf>
    <xf numFmtId="0" fontId="11" fillId="7" borderId="6" xfId="0" applyFont="1" applyFill="1" applyBorder="1" applyAlignment="1">
      <alignment vertical="top" wrapText="1"/>
    </xf>
    <xf numFmtId="0" fontId="20" fillId="3" borderId="6" xfId="0" applyFont="1" applyFill="1" applyBorder="1" applyAlignment="1">
      <alignment horizontal="center"/>
    </xf>
    <xf numFmtId="2" fontId="8" fillId="3" borderId="6" xfId="0" applyNumberFormat="1" applyFont="1" applyFill="1" applyBorder="1" applyAlignment="1">
      <alignment horizontal="center" wrapText="1"/>
    </xf>
    <xf numFmtId="2" fontId="8" fillId="3" borderId="6" xfId="0" applyNumberFormat="1" applyFont="1" applyFill="1" applyBorder="1" applyAlignment="1">
      <alignment horizontal="center"/>
    </xf>
    <xf numFmtId="187" fontId="8" fillId="3" borderId="6" xfId="0" applyNumberFormat="1" applyFont="1" applyFill="1" applyBorder="1" applyAlignment="1">
      <alignment horizontal="center"/>
    </xf>
    <xf numFmtId="2" fontId="11" fillId="3" borderId="6" xfId="0" applyNumberFormat="1" applyFont="1" applyFill="1" applyBorder="1"/>
    <xf numFmtId="187" fontId="8" fillId="3" borderId="6" xfId="1" applyFont="1" applyFill="1" applyBorder="1" applyAlignment="1">
      <alignment horizontal="center"/>
    </xf>
    <xf numFmtId="187" fontId="14" fillId="3" borderId="6" xfId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2" fontId="9" fillId="7" borderId="6" xfId="0" applyNumberFormat="1" applyFont="1" applyFill="1" applyBorder="1" applyAlignment="1">
      <alignment horizontal="left"/>
    </xf>
    <xf numFmtId="0" fontId="11" fillId="10" borderId="6" xfId="0" applyFont="1" applyFill="1" applyBorder="1" applyAlignment="1">
      <alignment horizontal="center" vertical="center"/>
    </xf>
    <xf numFmtId="2" fontId="9" fillId="6" borderId="6" xfId="0" applyNumberFormat="1" applyFont="1" applyFill="1" applyBorder="1" applyAlignment="1">
      <alignment horizontal="left"/>
    </xf>
    <xf numFmtId="0" fontId="9" fillId="6" borderId="6" xfId="0" applyFont="1" applyFill="1" applyBorder="1" applyAlignment="1">
      <alignment vertical="top"/>
    </xf>
    <xf numFmtId="0" fontId="11" fillId="22" borderId="6" xfId="0" applyFont="1" applyFill="1" applyBorder="1" applyAlignment="1">
      <alignment horizontal="center" vertical="center"/>
    </xf>
    <xf numFmtId="2" fontId="9" fillId="22" borderId="6" xfId="0" applyNumberFormat="1" applyFont="1" applyFill="1" applyBorder="1" applyAlignment="1">
      <alignment vertical="top" wrapText="1"/>
    </xf>
    <xf numFmtId="2" fontId="9" fillId="6" borderId="6" xfId="0" applyNumberFormat="1" applyFont="1" applyFill="1" applyBorder="1" applyAlignment="1">
      <alignment vertical="top" wrapText="1"/>
    </xf>
    <xf numFmtId="187" fontId="18" fillId="11" borderId="6" xfId="1" applyFont="1" applyFill="1" applyBorder="1"/>
    <xf numFmtId="1" fontId="8" fillId="15" borderId="6" xfId="1" applyNumberFormat="1" applyFont="1" applyFill="1" applyBorder="1" applyAlignment="1">
      <alignment horizontal="center" vertical="center" wrapText="1"/>
    </xf>
    <xf numFmtId="1" fontId="7" fillId="15" borderId="6" xfId="1" applyNumberFormat="1" applyFont="1" applyFill="1" applyBorder="1" applyAlignment="1">
      <alignment horizontal="left" vertical="top" wrapText="1"/>
    </xf>
    <xf numFmtId="2" fontId="18" fillId="15" borderId="6" xfId="1" applyNumberFormat="1" applyFont="1" applyFill="1" applyBorder="1" applyAlignment="1">
      <alignment vertical="top"/>
    </xf>
    <xf numFmtId="188" fontId="8" fillId="9" borderId="10" xfId="1" applyNumberFormat="1" applyFont="1" applyFill="1" applyBorder="1" applyAlignment="1">
      <alignment horizontal="center" vertical="center"/>
    </xf>
    <xf numFmtId="49" fontId="7" fillId="9" borderId="6" xfId="1" applyNumberFormat="1" applyFont="1" applyFill="1" applyBorder="1" applyAlignment="1">
      <alignment vertical="top" wrapText="1"/>
    </xf>
    <xf numFmtId="187" fontId="18" fillId="9" borderId="6" xfId="1" applyFont="1" applyFill="1" applyBorder="1" applyAlignment="1">
      <alignment vertical="top"/>
    </xf>
    <xf numFmtId="2" fontId="11" fillId="7" borderId="6" xfId="0" applyNumberFormat="1" applyFont="1" applyFill="1" applyBorder="1" applyAlignment="1">
      <alignment horizontal="center" vertical="center"/>
    </xf>
    <xf numFmtId="2" fontId="9" fillId="7" borderId="6" xfId="0" applyNumberFormat="1" applyFont="1" applyFill="1" applyBorder="1"/>
    <xf numFmtId="187" fontId="18" fillId="15" borderId="6" xfId="1" applyFont="1" applyFill="1" applyBorder="1" applyAlignment="1">
      <alignment vertical="top"/>
    </xf>
    <xf numFmtId="189" fontId="8" fillId="7" borderId="6" xfId="1" applyNumberFormat="1" applyFont="1" applyFill="1" applyBorder="1" applyAlignment="1">
      <alignment horizontal="center" vertical="center"/>
    </xf>
    <xf numFmtId="2" fontId="7" fillId="7" borderId="6" xfId="1" applyNumberFormat="1" applyFont="1" applyFill="1" applyBorder="1" applyAlignment="1">
      <alignment horizontal="left"/>
    </xf>
    <xf numFmtId="2" fontId="18" fillId="7" borderId="6" xfId="1" applyNumberFormat="1" applyFont="1" applyFill="1" applyBorder="1"/>
    <xf numFmtId="2" fontId="18" fillId="7" borderId="6" xfId="1" applyNumberFormat="1" applyFont="1" applyFill="1" applyBorder="1" applyAlignment="1">
      <alignment vertical="top"/>
    </xf>
    <xf numFmtId="187" fontId="18" fillId="9" borderId="6" xfId="1" applyFont="1" applyFill="1" applyBorder="1"/>
    <xf numFmtId="49" fontId="7" fillId="7" borderId="6" xfId="1" applyNumberFormat="1" applyFont="1" applyFill="1" applyBorder="1" applyAlignment="1">
      <alignment horizontal="left"/>
    </xf>
    <xf numFmtId="187" fontId="18" fillId="7" borderId="6" xfId="1" applyFont="1" applyFill="1" applyBorder="1"/>
    <xf numFmtId="187" fontId="11" fillId="6" borderId="6" xfId="0" applyNumberFormat="1" applyFont="1" applyFill="1" applyBorder="1" applyAlignment="1">
      <alignment horizontal="center" vertical="center"/>
    </xf>
    <xf numFmtId="2" fontId="9" fillId="15" borderId="6" xfId="0" applyNumberFormat="1" applyFont="1" applyFill="1" applyBorder="1" applyAlignment="1">
      <alignment vertical="top" wrapText="1"/>
    </xf>
    <xf numFmtId="0" fontId="13" fillId="6" borderId="6" xfId="0" applyFont="1" applyFill="1" applyBorder="1" applyAlignment="1">
      <alignment vertical="top" wrapText="1"/>
    </xf>
    <xf numFmtId="0" fontId="11" fillId="23" borderId="6" xfId="0" applyFont="1" applyFill="1" applyBorder="1" applyAlignment="1">
      <alignment horizontal="center" vertical="center"/>
    </xf>
    <xf numFmtId="188" fontId="8" fillId="9" borderId="5" xfId="1" applyNumberFormat="1" applyFont="1" applyFill="1" applyBorder="1" applyAlignment="1">
      <alignment horizontal="center" vertical="center"/>
    </xf>
    <xf numFmtId="49" fontId="7" fillId="9" borderId="5" xfId="1" applyNumberFormat="1" applyFont="1" applyFill="1" applyBorder="1" applyAlignment="1">
      <alignment vertical="top" wrapText="1"/>
    </xf>
    <xf numFmtId="187" fontId="7" fillId="9" borderId="5" xfId="1" applyFont="1" applyFill="1" applyBorder="1" applyAlignment="1">
      <alignment vertical="top"/>
    </xf>
    <xf numFmtId="188" fontId="8" fillId="15" borderId="6" xfId="1" applyNumberFormat="1" applyFont="1" applyFill="1" applyBorder="1" applyAlignment="1">
      <alignment horizontal="center" vertical="center"/>
    </xf>
    <xf numFmtId="188" fontId="7" fillId="15" borderId="6" xfId="1" applyNumberFormat="1" applyFont="1" applyFill="1" applyBorder="1" applyAlignment="1">
      <alignment horizontal="left" vertical="top" wrapText="1"/>
    </xf>
    <xf numFmtId="0" fontId="11" fillId="15" borderId="6" xfId="0" applyFont="1" applyFill="1" applyBorder="1" applyAlignment="1">
      <alignment horizontal="center" vertical="center"/>
    </xf>
    <xf numFmtId="2" fontId="7" fillId="9" borderId="5" xfId="1" applyNumberFormat="1" applyFont="1" applyFill="1" applyBorder="1" applyAlignment="1">
      <alignment vertical="top" wrapText="1"/>
    </xf>
    <xf numFmtId="187" fontId="7" fillId="15" borderId="6" xfId="1" applyFont="1" applyFill="1" applyBorder="1"/>
    <xf numFmtId="187" fontId="18" fillId="15" borderId="6" xfId="1" applyFont="1" applyFill="1" applyBorder="1"/>
    <xf numFmtId="187" fontId="18" fillId="6" borderId="6" xfId="1" applyFont="1" applyFill="1" applyBorder="1"/>
    <xf numFmtId="187" fontId="18" fillId="7" borderId="6" xfId="1" applyFont="1" applyFill="1" applyBorder="1" applyAlignment="1">
      <alignment vertical="top"/>
    </xf>
    <xf numFmtId="188" fontId="8" fillId="6" borderId="6" xfId="1" applyNumberFormat="1" applyFont="1" applyFill="1" applyBorder="1" applyAlignment="1">
      <alignment horizontal="left" vertical="center"/>
    </xf>
    <xf numFmtId="188" fontId="8" fillId="15" borderId="6" xfId="1" applyNumberFormat="1" applyFont="1" applyFill="1" applyBorder="1" applyAlignment="1">
      <alignment horizontal="left" vertical="center"/>
    </xf>
    <xf numFmtId="2" fontId="7" fillId="7" borderId="1" xfId="1" applyNumberFormat="1" applyFont="1" applyFill="1" applyBorder="1" applyAlignment="1">
      <alignment vertical="top" wrapText="1"/>
    </xf>
    <xf numFmtId="187" fontId="7" fillId="7" borderId="5" xfId="1" applyFont="1" applyFill="1" applyBorder="1" applyAlignment="1">
      <alignment vertical="top"/>
    </xf>
    <xf numFmtId="187" fontId="11" fillId="25" borderId="6" xfId="0" applyNumberFormat="1" applyFont="1" applyFill="1" applyBorder="1" applyAlignment="1">
      <alignment horizontal="center" vertical="center"/>
    </xf>
    <xf numFmtId="2" fontId="9" fillId="25" borderId="6" xfId="0" applyNumberFormat="1" applyFont="1" applyFill="1" applyBorder="1" applyAlignment="1">
      <alignment horizontal="left" vertical="top"/>
    </xf>
    <xf numFmtId="188" fontId="7" fillId="15" borderId="6" xfId="1" applyNumberFormat="1" applyFont="1" applyFill="1" applyBorder="1" applyAlignment="1">
      <alignment horizontal="center" vertical="center" wrapText="1"/>
    </xf>
    <xf numFmtId="187" fontId="11" fillId="6" borderId="2" xfId="0" applyNumberFormat="1" applyFont="1" applyFill="1" applyBorder="1" applyAlignment="1">
      <alignment horizontal="center" vertical="center"/>
    </xf>
    <xf numFmtId="187" fontId="18" fillId="6" borderId="6" xfId="1" applyFont="1" applyFill="1" applyBorder="1" applyAlignment="1">
      <alignment vertical="top"/>
    </xf>
    <xf numFmtId="0" fontId="11" fillId="6" borderId="7" xfId="0" applyFont="1" applyFill="1" applyBorder="1" applyAlignment="1">
      <alignment horizontal="center" vertical="center"/>
    </xf>
    <xf numFmtId="187" fontId="9" fillId="7" borderId="1" xfId="1" applyFont="1" applyFill="1" applyBorder="1" applyAlignment="1">
      <alignment horizontal="left"/>
    </xf>
    <xf numFmtId="187" fontId="11" fillId="6" borderId="6" xfId="0" applyNumberFormat="1" applyFont="1" applyFill="1" applyBorder="1" applyAlignment="1">
      <alignment horizontal="left"/>
    </xf>
    <xf numFmtId="189" fontId="8" fillId="11" borderId="6" xfId="1" applyNumberFormat="1" applyFont="1" applyFill="1" applyBorder="1" applyAlignment="1">
      <alignment horizontal="center" vertical="center"/>
    </xf>
    <xf numFmtId="49" fontId="8" fillId="11" borderId="6" xfId="1" applyNumberFormat="1" applyFont="1" applyFill="1" applyBorder="1" applyAlignment="1">
      <alignment horizontal="left" vertical="top"/>
    </xf>
    <xf numFmtId="187" fontId="8" fillId="11" borderId="6" xfId="1" applyFont="1" applyFill="1" applyBorder="1" applyAlignment="1">
      <alignment vertical="top"/>
    </xf>
    <xf numFmtId="187" fontId="18" fillId="11" borderId="6" xfId="1" applyFont="1" applyFill="1" applyBorder="1" applyAlignment="1">
      <alignment vertical="top"/>
    </xf>
    <xf numFmtId="2" fontId="7" fillId="15" borderId="6" xfId="1" applyNumberFormat="1" applyFont="1" applyFill="1" applyBorder="1" applyAlignment="1">
      <alignment horizontal="left" vertical="top" wrapText="1"/>
    </xf>
    <xf numFmtId="188" fontId="8" fillId="9" borderId="6" xfId="1" applyNumberFormat="1" applyFont="1" applyFill="1" applyBorder="1" applyAlignment="1">
      <alignment horizontal="center" vertical="center"/>
    </xf>
    <xf numFmtId="2" fontId="18" fillId="9" borderId="6" xfId="1" applyNumberFormat="1" applyFont="1" applyFill="1" applyBorder="1" applyAlignment="1">
      <alignment vertical="top"/>
    </xf>
    <xf numFmtId="0" fontId="9" fillId="23" borderId="6" xfId="0" applyFont="1" applyFill="1" applyBorder="1" applyAlignment="1">
      <alignment horizontal="center"/>
    </xf>
    <xf numFmtId="0" fontId="11" fillId="16" borderId="6" xfId="0" applyFont="1" applyFill="1" applyBorder="1" applyAlignment="1">
      <alignment horizontal="center" vertical="center"/>
    </xf>
    <xf numFmtId="0" fontId="9" fillId="16" borderId="6" xfId="0" applyFont="1" applyFill="1" applyBorder="1" applyAlignment="1">
      <alignment horizontal="center"/>
    </xf>
    <xf numFmtId="187" fontId="7" fillId="16" borderId="6" xfId="1" applyFont="1" applyFill="1" applyBorder="1" applyAlignment="1">
      <alignment horizontal="right"/>
    </xf>
    <xf numFmtId="0" fontId="9" fillId="6" borderId="0" xfId="0" applyFont="1" applyFill="1"/>
    <xf numFmtId="187" fontId="9" fillId="6" borderId="0" xfId="1" applyFont="1" applyFill="1" applyBorder="1"/>
    <xf numFmtId="2" fontId="9" fillId="6" borderId="0" xfId="0" applyNumberFormat="1" applyFont="1" applyFill="1"/>
    <xf numFmtId="0" fontId="9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187" fontId="9" fillId="6" borderId="0" xfId="1" applyFont="1" applyFill="1"/>
    <xf numFmtId="187" fontId="9" fillId="6" borderId="0" xfId="1" applyFont="1" applyFill="1" applyAlignment="1">
      <alignment horizontal="right"/>
    </xf>
    <xf numFmtId="187" fontId="9" fillId="0" borderId="0" xfId="1" applyFont="1" applyAlignment="1">
      <alignment horizontal="right"/>
    </xf>
    <xf numFmtId="2" fontId="9" fillId="0" borderId="0" xfId="1" applyNumberFormat="1" applyFont="1" applyBorder="1" applyAlignment="1">
      <alignment horizontal="left"/>
    </xf>
    <xf numFmtId="187" fontId="9" fillId="6" borderId="0" xfId="1" applyFont="1" applyFill="1" applyBorder="1" applyAlignment="1">
      <alignment horizontal="center"/>
    </xf>
    <xf numFmtId="187" fontId="9" fillId="0" borderId="0" xfId="1" applyFont="1" applyBorder="1" applyAlignment="1">
      <alignment horizontal="right"/>
    </xf>
    <xf numFmtId="187" fontId="7" fillId="6" borderId="0" xfId="1" applyFont="1" applyFill="1" applyBorder="1"/>
    <xf numFmtId="2" fontId="7" fillId="6" borderId="0" xfId="1" applyNumberFormat="1" applyFont="1" applyFill="1" applyBorder="1"/>
    <xf numFmtId="187" fontId="9" fillId="0" borderId="0" xfId="1" applyFont="1" applyBorder="1" applyAlignment="1">
      <alignment vertical="center"/>
    </xf>
    <xf numFmtId="187" fontId="9" fillId="0" borderId="0" xfId="1" applyFont="1" applyBorder="1" applyAlignment="1">
      <alignment horizontal="left"/>
    </xf>
    <xf numFmtId="0" fontId="9" fillId="0" borderId="0" xfId="1" applyNumberFormat="1" applyFont="1" applyAlignment="1"/>
    <xf numFmtId="49" fontId="6" fillId="17" borderId="6" xfId="0" applyNumberFormat="1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vertical="center"/>
    </xf>
    <xf numFmtId="2" fontId="6" fillId="11" borderId="6" xfId="0" applyNumberFormat="1" applyFont="1" applyFill="1" applyBorder="1" applyAlignment="1">
      <alignment horizontal="center" vertical="center" wrapText="1"/>
    </xf>
    <xf numFmtId="43" fontId="7" fillId="11" borderId="6" xfId="0" applyNumberFormat="1" applyFont="1" applyFill="1" applyBorder="1" applyAlignment="1">
      <alignment vertical="center"/>
    </xf>
    <xf numFmtId="0" fontId="7" fillId="15" borderId="6" xfId="0" applyFont="1" applyFill="1" applyBorder="1" applyAlignment="1">
      <alignment vertical="center"/>
    </xf>
    <xf numFmtId="2" fontId="6" fillId="15" borderId="11" xfId="0" applyNumberFormat="1" applyFont="1" applyFill="1" applyBorder="1" applyAlignment="1">
      <alignment horizontal="center" vertical="center" wrapText="1"/>
    </xf>
    <xf numFmtId="43" fontId="7" fillId="15" borderId="6" xfId="0" applyNumberFormat="1" applyFont="1" applyFill="1" applyBorder="1" applyAlignment="1">
      <alignment vertical="center"/>
    </xf>
    <xf numFmtId="0" fontId="7" fillId="9" borderId="6" xfId="0" applyFont="1" applyFill="1" applyBorder="1" applyAlignment="1">
      <alignment vertical="center"/>
    </xf>
    <xf numFmtId="2" fontId="7" fillId="9" borderId="11" xfId="0" applyNumberFormat="1" applyFont="1" applyFill="1" applyBorder="1" applyAlignment="1">
      <alignment horizontal="center" vertical="center" wrapText="1"/>
    </xf>
    <xf numFmtId="43" fontId="7" fillId="9" borderId="6" xfId="0" applyNumberFormat="1" applyFont="1" applyFill="1" applyBorder="1" applyAlignment="1">
      <alignment vertical="center"/>
    </xf>
    <xf numFmtId="0" fontId="7" fillId="7" borderId="6" xfId="0" applyFont="1" applyFill="1" applyBorder="1" applyAlignment="1">
      <alignment vertical="center"/>
    </xf>
    <xf numFmtId="49" fontId="7" fillId="7" borderId="11" xfId="0" applyNumberFormat="1" applyFont="1" applyFill="1" applyBorder="1" applyAlignment="1">
      <alignment horizontal="center" vertical="center" wrapText="1"/>
    </xf>
    <xf numFmtId="43" fontId="7" fillId="7" borderId="6" xfId="0" applyNumberFormat="1" applyFont="1" applyFill="1" applyBorder="1" applyAlignment="1">
      <alignment vertical="center"/>
    </xf>
    <xf numFmtId="0" fontId="7" fillId="25" borderId="6" xfId="0" applyFont="1" applyFill="1" applyBorder="1" applyAlignment="1">
      <alignment vertical="center"/>
    </xf>
    <xf numFmtId="2" fontId="7" fillId="25" borderId="11" xfId="0" applyNumberFormat="1" applyFont="1" applyFill="1" applyBorder="1" applyAlignment="1">
      <alignment horizontal="center" vertical="center" wrapText="1"/>
    </xf>
    <xf numFmtId="187" fontId="7" fillId="25" borderId="6" xfId="1" applyFont="1" applyFill="1" applyBorder="1" applyAlignment="1">
      <alignment vertical="center"/>
    </xf>
    <xf numFmtId="0" fontId="7" fillId="6" borderId="6" xfId="0" applyFont="1" applyFill="1" applyBorder="1" applyAlignment="1">
      <alignment vertical="center"/>
    </xf>
    <xf numFmtId="49" fontId="7" fillId="0" borderId="11" xfId="0" applyNumberFormat="1" applyFont="1" applyBorder="1" applyAlignment="1">
      <alignment horizontal="center" vertical="center" wrapText="1"/>
    </xf>
    <xf numFmtId="187" fontId="7" fillId="0" borderId="6" xfId="1" applyFont="1" applyBorder="1" applyAlignment="1">
      <alignment vertical="center"/>
    </xf>
    <xf numFmtId="2" fontId="7" fillId="0" borderId="11" xfId="0" applyNumberFormat="1" applyFont="1" applyBorder="1" applyAlignment="1">
      <alignment horizontal="center" vertical="center" wrapText="1"/>
    </xf>
    <xf numFmtId="0" fontId="8" fillId="6" borderId="6" xfId="0" applyFont="1" applyFill="1" applyBorder="1" applyAlignment="1">
      <alignment vertical="top"/>
    </xf>
    <xf numFmtId="49" fontId="7" fillId="15" borderId="6" xfId="0" applyNumberFormat="1" applyFont="1" applyFill="1" applyBorder="1" applyAlignment="1">
      <alignment horizontal="center" vertical="top" wrapText="1"/>
    </xf>
    <xf numFmtId="0" fontId="7" fillId="6" borderId="6" xfId="0" applyFont="1" applyFill="1" applyBorder="1" applyAlignment="1">
      <alignment horizontal="right" vertical="center"/>
    </xf>
    <xf numFmtId="2" fontId="7" fillId="6" borderId="6" xfId="0" applyNumberFormat="1" applyFont="1" applyFill="1" applyBorder="1" applyAlignment="1">
      <alignment horizontal="left" vertical="center" wrapText="1"/>
    </xf>
    <xf numFmtId="1" fontId="7" fillId="6" borderId="6" xfId="0" applyNumberFormat="1" applyFont="1" applyFill="1" applyBorder="1" applyAlignment="1">
      <alignment horizontal="center" vertical="center" wrapText="1"/>
    </xf>
    <xf numFmtId="43" fontId="7" fillId="6" borderId="6" xfId="0" applyNumberFormat="1" applyFont="1" applyFill="1" applyBorder="1" applyAlignment="1">
      <alignment vertical="center"/>
    </xf>
    <xf numFmtId="1" fontId="7" fillId="6" borderId="11" xfId="0" applyNumberFormat="1" applyFont="1" applyFill="1" applyBorder="1" applyAlignment="1">
      <alignment horizontal="center" vertical="center" wrapText="1"/>
    </xf>
    <xf numFmtId="2" fontId="7" fillId="15" borderId="6" xfId="0" applyNumberFormat="1" applyFont="1" applyFill="1" applyBorder="1" applyAlignment="1">
      <alignment horizontal="center" vertical="center" wrapText="1"/>
    </xf>
    <xf numFmtId="187" fontId="7" fillId="7" borderId="11" xfId="1" applyFont="1" applyFill="1" applyBorder="1" applyAlignment="1">
      <alignment horizontal="center" vertical="center" wrapText="1"/>
    </xf>
    <xf numFmtId="2" fontId="7" fillId="15" borderId="6" xfId="0" applyNumberFormat="1" applyFont="1" applyFill="1" applyBorder="1" applyAlignment="1">
      <alignment horizontal="left" vertical="center" wrapText="1"/>
    </xf>
    <xf numFmtId="0" fontId="7" fillId="15" borderId="6" xfId="0" applyFont="1" applyFill="1" applyBorder="1" applyAlignment="1">
      <alignment horizontal="center" vertical="center" wrapText="1"/>
    </xf>
    <xf numFmtId="2" fontId="7" fillId="15" borderId="6" xfId="0" applyNumberFormat="1" applyFont="1" applyFill="1" applyBorder="1" applyAlignment="1">
      <alignment horizontal="left" vertical="center"/>
    </xf>
    <xf numFmtId="2" fontId="7" fillId="6" borderId="6" xfId="0" applyNumberFormat="1" applyFont="1" applyFill="1" applyBorder="1" applyAlignment="1">
      <alignment horizontal="left" vertical="center"/>
    </xf>
    <xf numFmtId="2" fontId="6" fillId="6" borderId="11" xfId="0" applyNumberFormat="1" applyFont="1" applyFill="1" applyBorder="1" applyAlignment="1">
      <alignment horizontal="center" vertical="center" wrapText="1"/>
    </xf>
    <xf numFmtId="187" fontId="7" fillId="6" borderId="6" xfId="1" applyFont="1" applyFill="1" applyBorder="1" applyAlignment="1">
      <alignment vertical="center"/>
    </xf>
    <xf numFmtId="2" fontId="6" fillId="11" borderId="6" xfId="0" applyNumberFormat="1" applyFont="1" applyFill="1" applyBorder="1" applyAlignment="1">
      <alignment horizontal="left" vertical="center" wrapText="1"/>
    </xf>
    <xf numFmtId="187" fontId="7" fillId="11" borderId="6" xfId="1" applyFont="1" applyFill="1" applyBorder="1" applyAlignment="1">
      <alignment vertical="center"/>
    </xf>
    <xf numFmtId="0" fontId="7" fillId="12" borderId="6" xfId="0" applyFont="1" applyFill="1" applyBorder="1" applyAlignment="1">
      <alignment vertical="center"/>
    </xf>
    <xf numFmtId="2" fontId="6" fillId="12" borderId="6" xfId="0" applyNumberFormat="1" applyFont="1" applyFill="1" applyBorder="1" applyAlignment="1">
      <alignment horizontal="center" vertical="center" wrapText="1"/>
    </xf>
    <xf numFmtId="187" fontId="7" fillId="12" borderId="6" xfId="1" applyFont="1" applyFill="1" applyBorder="1" applyAlignment="1">
      <alignment vertical="center"/>
    </xf>
    <xf numFmtId="2" fontId="7" fillId="9" borderId="6" xfId="1" applyNumberFormat="1" applyFont="1" applyFill="1" applyBorder="1" applyAlignment="1">
      <alignment horizontal="center" vertical="center" wrapText="1"/>
    </xf>
    <xf numFmtId="187" fontId="7" fillId="9" borderId="6" xfId="1" applyFont="1" applyFill="1" applyBorder="1" applyAlignment="1">
      <alignment horizontal="left" vertical="center"/>
    </xf>
    <xf numFmtId="1" fontId="7" fillId="7" borderId="6" xfId="1" applyNumberFormat="1" applyFont="1" applyFill="1" applyBorder="1" applyAlignment="1">
      <alignment horizontal="center" vertical="center" wrapText="1"/>
    </xf>
    <xf numFmtId="187" fontId="7" fillId="7" borderId="6" xfId="1" applyFont="1" applyFill="1" applyBorder="1" applyAlignment="1">
      <alignment horizontal="left" vertical="center"/>
    </xf>
    <xf numFmtId="0" fontId="7" fillId="4" borderId="6" xfId="0" applyFont="1" applyFill="1" applyBorder="1" applyAlignment="1">
      <alignment vertical="center"/>
    </xf>
    <xf numFmtId="2" fontId="6" fillId="4" borderId="6" xfId="0" applyNumberFormat="1" applyFont="1" applyFill="1" applyBorder="1" applyAlignment="1">
      <alignment horizontal="center" vertical="center" wrapText="1"/>
    </xf>
    <xf numFmtId="187" fontId="7" fillId="4" borderId="6" xfId="1" applyFont="1" applyFill="1" applyBorder="1" applyAlignment="1">
      <alignment vertical="center"/>
    </xf>
    <xf numFmtId="2" fontId="7" fillId="6" borderId="6" xfId="1" applyNumberFormat="1" applyFont="1" applyFill="1" applyBorder="1" applyAlignment="1">
      <alignment horizontal="center" vertical="center" wrapText="1"/>
    </xf>
    <xf numFmtId="187" fontId="7" fillId="6" borderId="10" xfId="1" applyFont="1" applyFill="1" applyBorder="1" applyAlignment="1">
      <alignment vertical="center"/>
    </xf>
    <xf numFmtId="187" fontId="7" fillId="7" borderId="6" xfId="1" applyFont="1" applyFill="1" applyBorder="1" applyAlignment="1">
      <alignment vertical="center"/>
    </xf>
    <xf numFmtId="187" fontId="7" fillId="7" borderId="10" xfId="1" applyFont="1" applyFill="1" applyBorder="1" applyAlignment="1">
      <alignment vertical="center"/>
    </xf>
    <xf numFmtId="2" fontId="7" fillId="4" borderId="6" xfId="1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vertical="center"/>
    </xf>
    <xf numFmtId="2" fontId="7" fillId="4" borderId="6" xfId="0" applyNumberFormat="1" applyFont="1" applyFill="1" applyBorder="1" applyAlignment="1">
      <alignment horizontal="center" vertical="center" wrapText="1"/>
    </xf>
    <xf numFmtId="187" fontId="7" fillId="4" borderId="10" xfId="1" applyFont="1" applyFill="1" applyBorder="1" applyAlignment="1">
      <alignment vertical="center"/>
    </xf>
    <xf numFmtId="0" fontId="7" fillId="5" borderId="6" xfId="0" applyFont="1" applyFill="1" applyBorder="1" applyAlignment="1">
      <alignment vertical="center"/>
    </xf>
    <xf numFmtId="2" fontId="7" fillId="5" borderId="6" xfId="0" applyNumberFormat="1" applyFont="1" applyFill="1" applyBorder="1" applyAlignment="1">
      <alignment horizontal="center" vertical="center" wrapText="1"/>
    </xf>
    <xf numFmtId="187" fontId="7" fillId="5" borderId="6" xfId="1" applyFont="1" applyFill="1" applyBorder="1" applyAlignment="1">
      <alignment vertical="center"/>
    </xf>
    <xf numFmtId="187" fontId="7" fillId="5" borderId="10" xfId="1" applyFont="1" applyFill="1" applyBorder="1" applyAlignment="1">
      <alignment vertical="center"/>
    </xf>
    <xf numFmtId="2" fontId="7" fillId="7" borderId="6" xfId="0" applyNumberFormat="1" applyFont="1" applyFill="1" applyBorder="1" applyAlignment="1">
      <alignment horizontal="center" vertical="center" wrapText="1"/>
    </xf>
    <xf numFmtId="187" fontId="7" fillId="9" borderId="6" xfId="1" applyFont="1" applyFill="1" applyBorder="1" applyAlignment="1">
      <alignment vertical="center"/>
    </xf>
    <xf numFmtId="0" fontId="7" fillId="7" borderId="6" xfId="1" applyNumberFormat="1" applyFont="1" applyFill="1" applyBorder="1" applyAlignment="1">
      <alignment horizontal="center" vertical="center" wrapText="1"/>
    </xf>
    <xf numFmtId="2" fontId="7" fillId="15" borderId="6" xfId="1" applyNumberFormat="1" applyFont="1" applyFill="1" applyBorder="1" applyAlignment="1">
      <alignment horizontal="center" vertical="center" wrapText="1"/>
    </xf>
    <xf numFmtId="187" fontId="7" fillId="15" borderId="6" xfId="1" applyFont="1" applyFill="1" applyBorder="1" applyAlignment="1">
      <alignment vertical="center"/>
    </xf>
    <xf numFmtId="187" fontId="7" fillId="15" borderId="10" xfId="1" applyFont="1" applyFill="1" applyBorder="1" applyAlignment="1">
      <alignment vertical="center"/>
    </xf>
    <xf numFmtId="1" fontId="7" fillId="6" borderId="6" xfId="1" applyNumberFormat="1" applyFont="1" applyFill="1" applyBorder="1" applyAlignment="1">
      <alignment horizontal="center" vertical="center" wrapText="1"/>
    </xf>
    <xf numFmtId="188" fontId="7" fillId="9" borderId="6" xfId="0" applyNumberFormat="1" applyFont="1" applyFill="1" applyBorder="1" applyAlignment="1">
      <alignment vertical="center"/>
    </xf>
    <xf numFmtId="2" fontId="7" fillId="9" borderId="6" xfId="0" applyNumberFormat="1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vertical="center"/>
    </xf>
    <xf numFmtId="2" fontId="7" fillId="26" borderId="6" xfId="0" applyNumberFormat="1" applyFont="1" applyFill="1" applyBorder="1" applyAlignment="1">
      <alignment horizontal="center" vertical="center" wrapText="1"/>
    </xf>
    <xf numFmtId="43" fontId="7" fillId="26" borderId="6" xfId="0" applyNumberFormat="1" applyFont="1" applyFill="1" applyBorder="1" applyAlignment="1">
      <alignment vertical="center"/>
    </xf>
    <xf numFmtId="0" fontId="7" fillId="19" borderId="6" xfId="0" applyFont="1" applyFill="1" applyBorder="1" applyAlignment="1">
      <alignment vertical="center"/>
    </xf>
    <xf numFmtId="2" fontId="7" fillId="19" borderId="11" xfId="0" applyNumberFormat="1" applyFont="1" applyFill="1" applyBorder="1" applyAlignment="1">
      <alignment horizontal="center" vertical="center" wrapText="1"/>
    </xf>
    <xf numFmtId="43" fontId="7" fillId="19" borderId="6" xfId="0" applyNumberFormat="1" applyFont="1" applyFill="1" applyBorder="1" applyAlignment="1">
      <alignment vertical="center"/>
    </xf>
    <xf numFmtId="2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6" fillId="12" borderId="6" xfId="0" applyNumberFormat="1" applyFont="1" applyFill="1" applyBorder="1" applyAlignment="1">
      <alignment horizontal="left" vertical="center" wrapText="1"/>
    </xf>
    <xf numFmtId="190" fontId="7" fillId="15" borderId="6" xfId="0" applyNumberFormat="1" applyFont="1" applyFill="1" applyBorder="1" applyAlignment="1">
      <alignment vertical="center" wrapText="1"/>
    </xf>
    <xf numFmtId="0" fontId="8" fillId="15" borderId="0" xfId="0" applyFont="1" applyFill="1" applyAlignment="1">
      <alignment vertical="top"/>
    </xf>
    <xf numFmtId="49" fontId="7" fillId="7" borderId="6" xfId="1" applyNumberFormat="1" applyFont="1" applyFill="1" applyBorder="1" applyAlignment="1">
      <alignment horizontal="center" vertical="center" wrapText="1"/>
    </xf>
    <xf numFmtId="187" fontId="7" fillId="6" borderId="6" xfId="1" applyFont="1" applyFill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20" fillId="6" borderId="6" xfId="0" applyFont="1" applyFill="1" applyBorder="1" applyAlignment="1">
      <alignment horizontal="right" vertical="top"/>
    </xf>
    <xf numFmtId="191" fontId="20" fillId="6" borderId="6" xfId="1" applyNumberFormat="1" applyFont="1" applyFill="1" applyBorder="1" applyAlignment="1">
      <alignment horizontal="right" vertical="top"/>
    </xf>
    <xf numFmtId="43" fontId="7" fillId="7" borderId="6" xfId="0" applyNumberFormat="1" applyFont="1" applyFill="1" applyBorder="1" applyAlignment="1">
      <alignment horizontal="center" vertical="center"/>
    </xf>
    <xf numFmtId="43" fontId="10" fillId="0" borderId="0" xfId="2" applyFont="1" applyBorder="1" applyAlignment="1">
      <alignment horizontal="center"/>
    </xf>
    <xf numFmtId="0" fontId="11" fillId="7" borderId="6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left" vertical="top"/>
    </xf>
    <xf numFmtId="0" fontId="3" fillId="0" borderId="6" xfId="0" applyFont="1" applyBorder="1" applyAlignment="1">
      <alignment vertical="top"/>
    </xf>
    <xf numFmtId="2" fontId="20" fillId="16" borderId="6" xfId="0" applyNumberFormat="1" applyFont="1" applyFill="1" applyBorder="1" applyAlignment="1">
      <alignment horizontal="center" vertical="top"/>
    </xf>
    <xf numFmtId="0" fontId="11" fillId="6" borderId="3" xfId="0" applyFont="1" applyFill="1" applyBorder="1" applyAlignment="1">
      <alignment horizontal="center" vertical="center"/>
    </xf>
    <xf numFmtId="0" fontId="8" fillId="6" borderId="0" xfId="0" applyFont="1" applyFill="1" applyAlignment="1">
      <alignment vertical="top"/>
    </xf>
    <xf numFmtId="0" fontId="7" fillId="0" borderId="0" xfId="0" applyFont="1" applyAlignment="1">
      <alignment horizontal="center"/>
    </xf>
    <xf numFmtId="2" fontId="7" fillId="9" borderId="6" xfId="0" applyNumberFormat="1" applyFont="1" applyFill="1" applyBorder="1" applyAlignment="1">
      <alignment horizontal="left" vertical="center" wrapText="1"/>
    </xf>
    <xf numFmtId="1" fontId="7" fillId="7" borderId="6" xfId="0" applyNumberFormat="1" applyFont="1" applyFill="1" applyBorder="1" applyAlignment="1">
      <alignment horizontal="center" vertical="center" wrapText="1"/>
    </xf>
    <xf numFmtId="187" fontId="18" fillId="6" borderId="6" xfId="1" applyFont="1" applyFill="1" applyBorder="1" applyAlignment="1">
      <alignment vertical="center"/>
    </xf>
    <xf numFmtId="188" fontId="8" fillId="15" borderId="6" xfId="1" applyNumberFormat="1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top"/>
    </xf>
    <xf numFmtId="49" fontId="24" fillId="23" borderId="0" xfId="1" applyNumberFormat="1" applyFont="1" applyFill="1" applyBorder="1" applyAlignment="1">
      <alignment horizontal="center"/>
    </xf>
    <xf numFmtId="49" fontId="9" fillId="6" borderId="0" xfId="1" applyNumberFormat="1" applyFont="1" applyFill="1" applyBorder="1" applyAlignment="1">
      <alignment horizontal="left"/>
    </xf>
    <xf numFmtId="49" fontId="7" fillId="6" borderId="0" xfId="1" applyNumberFormat="1" applyFont="1" applyFill="1" applyBorder="1" applyAlignment="1">
      <alignment horizontal="left"/>
    </xf>
    <xf numFmtId="49" fontId="25" fillId="6" borderId="0" xfId="1" applyNumberFormat="1" applyFont="1" applyFill="1" applyBorder="1" applyAlignment="1">
      <alignment horizontal="left"/>
    </xf>
    <xf numFmtId="43" fontId="7" fillId="19" borderId="11" xfId="0" applyNumberFormat="1" applyFont="1" applyFill="1" applyBorder="1" applyAlignment="1">
      <alignment horizontal="center" vertical="center"/>
    </xf>
    <xf numFmtId="187" fontId="9" fillId="0" borderId="0" xfId="1" applyFont="1" applyBorder="1" applyAlignment="1">
      <alignment horizontal="left" vertical="center"/>
    </xf>
    <xf numFmtId="187" fontId="7" fillId="6" borderId="0" xfId="1" applyFont="1" applyFill="1" applyBorder="1" applyAlignment="1">
      <alignment horizontal="right"/>
    </xf>
    <xf numFmtId="2" fontId="7" fillId="6" borderId="0" xfId="0" applyNumberFormat="1" applyFont="1" applyFill="1"/>
    <xf numFmtId="0" fontId="7" fillId="6" borderId="16" xfId="0" applyFont="1" applyFill="1" applyBorder="1"/>
    <xf numFmtId="0" fontId="18" fillId="6" borderId="16" xfId="0" applyFont="1" applyFill="1" applyBorder="1"/>
    <xf numFmtId="0" fontId="7" fillId="6" borderId="0" xfId="0" applyFont="1" applyFill="1"/>
    <xf numFmtId="187" fontId="7" fillId="6" borderId="0" xfId="1" applyFont="1" applyFill="1" applyBorder="1" applyAlignment="1">
      <alignment horizontal="center"/>
    </xf>
    <xf numFmtId="2" fontId="8" fillId="29" borderId="6" xfId="1" applyNumberFormat="1" applyFont="1" applyFill="1" applyBorder="1" applyAlignment="1">
      <alignment horizontal="left" vertical="top" wrapText="1"/>
    </xf>
    <xf numFmtId="187" fontId="8" fillId="29" borderId="6" xfId="1" applyFont="1" applyFill="1" applyBorder="1" applyAlignment="1">
      <alignment vertical="top"/>
    </xf>
    <xf numFmtId="2" fontId="8" fillId="29" borderId="6" xfId="1" applyNumberFormat="1" applyFont="1" applyFill="1" applyBorder="1" applyAlignment="1">
      <alignment vertical="top"/>
    </xf>
    <xf numFmtId="2" fontId="11" fillId="29" borderId="6" xfId="0" applyNumberFormat="1" applyFont="1" applyFill="1" applyBorder="1" applyAlignment="1">
      <alignment vertical="top" wrapText="1"/>
    </xf>
    <xf numFmtId="0" fontId="29" fillId="0" borderId="6" xfId="0" applyFont="1" applyBorder="1" applyAlignment="1">
      <alignment vertical="top" wrapText="1"/>
    </xf>
    <xf numFmtId="1" fontId="20" fillId="29" borderId="6" xfId="0" applyNumberFormat="1" applyFont="1" applyFill="1" applyBorder="1" applyAlignment="1">
      <alignment horizontal="center" vertical="top"/>
    </xf>
    <xf numFmtId="187" fontId="8" fillId="29" borderId="6" xfId="0" applyNumberFormat="1" applyFont="1" applyFill="1" applyBorder="1" applyAlignment="1">
      <alignment horizontal="center" vertical="top"/>
    </xf>
    <xf numFmtId="0" fontId="11" fillId="29" borderId="6" xfId="0" applyFont="1" applyFill="1" applyBorder="1" applyAlignment="1">
      <alignment horizontal="left" vertical="top"/>
    </xf>
    <xf numFmtId="2" fontId="8" fillId="29" borderId="6" xfId="0" applyNumberFormat="1" applyFont="1" applyFill="1" applyBorder="1" applyAlignment="1">
      <alignment vertical="top" wrapText="1"/>
    </xf>
    <xf numFmtId="187" fontId="11" fillId="29" borderId="6" xfId="0" applyNumberFormat="1" applyFont="1" applyFill="1" applyBorder="1" applyAlignment="1">
      <alignment horizontal="center" vertical="top"/>
    </xf>
    <xf numFmtId="2" fontId="8" fillId="0" borderId="6" xfId="0" applyNumberFormat="1" applyFont="1" applyBorder="1" applyAlignment="1">
      <alignment horizontal="left" vertical="top" wrapText="1"/>
    </xf>
    <xf numFmtId="0" fontId="20" fillId="8" borderId="6" xfId="0" applyFont="1" applyFill="1" applyBorder="1" applyAlignment="1">
      <alignment horizontal="center" vertical="top"/>
    </xf>
    <xf numFmtId="2" fontId="8" fillId="8" borderId="6" xfId="0" applyNumberFormat="1" applyFont="1" applyFill="1" applyBorder="1" applyAlignment="1">
      <alignment vertical="top" wrapText="1"/>
    </xf>
    <xf numFmtId="2" fontId="7" fillId="15" borderId="6" xfId="0" applyNumberFormat="1" applyFont="1" applyFill="1" applyBorder="1" applyAlignment="1">
      <alignment horizontal="center" vertical="top" wrapText="1"/>
    </xf>
    <xf numFmtId="1" fontId="7" fillId="27" borderId="6" xfId="1" applyNumberFormat="1" applyFont="1" applyFill="1" applyBorder="1" applyAlignment="1">
      <alignment horizontal="center" vertical="center" wrapText="1"/>
    </xf>
    <xf numFmtId="187" fontId="7" fillId="27" borderId="6" xfId="1" applyFont="1" applyFill="1" applyBorder="1" applyAlignment="1">
      <alignment horizontal="left" vertical="center"/>
    </xf>
    <xf numFmtId="0" fontId="8" fillId="27" borderId="6" xfId="0" applyFont="1" applyFill="1" applyBorder="1" applyAlignment="1">
      <alignment vertical="top"/>
    </xf>
    <xf numFmtId="0" fontId="30" fillId="23" borderId="6" xfId="4" quotePrefix="1" applyFont="1" applyFill="1" applyBorder="1" applyAlignment="1">
      <alignment horizontal="center" vertical="top" wrapText="1" shrinkToFit="1"/>
    </xf>
    <xf numFmtId="187" fontId="30" fillId="23" borderId="6" xfId="1" quotePrefix="1" applyFont="1" applyFill="1" applyBorder="1" applyAlignment="1">
      <alignment horizontal="right" vertical="top" wrapText="1" shrinkToFit="1"/>
    </xf>
    <xf numFmtId="43" fontId="30" fillId="23" borderId="6" xfId="4" quotePrefix="1" applyNumberFormat="1" applyFont="1" applyFill="1" applyBorder="1" applyAlignment="1">
      <alignment horizontal="right" vertical="top" wrapText="1" shrinkToFit="1"/>
    </xf>
    <xf numFmtId="187" fontId="16" fillId="0" borderId="0" xfId="1" applyFont="1" applyBorder="1" applyAlignment="1">
      <alignment horizontal="right"/>
    </xf>
    <xf numFmtId="187" fontId="16" fillId="0" borderId="0" xfId="1" applyFont="1" applyBorder="1"/>
    <xf numFmtId="2" fontId="16" fillId="0" borderId="0" xfId="0" applyNumberFormat="1" applyFont="1"/>
    <xf numFmtId="1" fontId="20" fillId="30" borderId="6" xfId="0" applyNumberFormat="1" applyFont="1" applyFill="1" applyBorder="1" applyAlignment="1">
      <alignment horizontal="center" vertical="top"/>
    </xf>
    <xf numFmtId="2" fontId="8" fillId="30" borderId="6" xfId="0" applyNumberFormat="1" applyFont="1" applyFill="1" applyBorder="1" applyAlignment="1">
      <alignment vertical="top" wrapText="1"/>
    </xf>
    <xf numFmtId="187" fontId="8" fillId="30" borderId="6" xfId="0" applyNumberFormat="1" applyFont="1" applyFill="1" applyBorder="1" applyAlignment="1">
      <alignment horizontal="center" vertical="top"/>
    </xf>
    <xf numFmtId="0" fontId="11" fillId="30" borderId="6" xfId="0" applyFont="1" applyFill="1" applyBorder="1" applyAlignment="1">
      <alignment horizontal="left" vertical="top"/>
    </xf>
    <xf numFmtId="0" fontId="14" fillId="0" borderId="6" xfId="0" applyFont="1" applyBorder="1" applyAlignment="1">
      <alignment vertical="top" wrapText="1"/>
    </xf>
    <xf numFmtId="0" fontId="8" fillId="6" borderId="6" xfId="0" applyFont="1" applyFill="1" applyBorder="1" applyAlignment="1">
      <alignment horizontal="right" vertical="center"/>
    </xf>
    <xf numFmtId="187" fontId="28" fillId="6" borderId="6" xfId="0" applyNumberFormat="1" applyFont="1" applyFill="1" applyBorder="1" applyAlignment="1">
      <alignment vertical="top" wrapText="1"/>
    </xf>
    <xf numFmtId="187" fontId="20" fillId="4" borderId="6" xfId="1" applyFont="1" applyFill="1" applyBorder="1" applyAlignment="1">
      <alignment horizontal="center" vertical="top"/>
    </xf>
    <xf numFmtId="187" fontId="11" fillId="8" borderId="6" xfId="0" applyNumberFormat="1" applyFont="1" applyFill="1" applyBorder="1" applyAlignment="1">
      <alignment horizontal="center" vertical="top"/>
    </xf>
    <xf numFmtId="0" fontId="13" fillId="8" borderId="6" xfId="0" applyFont="1" applyFill="1" applyBorder="1" applyAlignment="1">
      <alignment vertical="top" wrapText="1"/>
    </xf>
    <xf numFmtId="0" fontId="20" fillId="10" borderId="6" xfId="0" applyFont="1" applyFill="1" applyBorder="1" applyAlignment="1">
      <alignment horizontal="center" vertical="top"/>
    </xf>
    <xf numFmtId="0" fontId="13" fillId="10" borderId="6" xfId="0" applyFont="1" applyFill="1" applyBorder="1" applyAlignment="1">
      <alignment vertical="top" wrapText="1"/>
    </xf>
    <xf numFmtId="0" fontId="11" fillId="16" borderId="6" xfId="0" applyFont="1" applyFill="1" applyBorder="1" applyAlignment="1">
      <alignment vertical="top" wrapText="1"/>
    </xf>
    <xf numFmtId="0" fontId="20" fillId="6" borderId="0" xfId="0" applyFont="1" applyFill="1" applyAlignment="1">
      <alignment horizontal="center"/>
    </xf>
    <xf numFmtId="2" fontId="7" fillId="6" borderId="0" xfId="0" applyNumberFormat="1" applyFont="1" applyFill="1" applyAlignment="1">
      <alignment horizontal="center" wrapText="1"/>
    </xf>
    <xf numFmtId="2" fontId="7" fillId="6" borderId="16" xfId="0" applyNumberFormat="1" applyFont="1" applyFill="1" applyBorder="1" applyAlignment="1">
      <alignment horizontal="center"/>
    </xf>
    <xf numFmtId="2" fontId="9" fillId="6" borderId="16" xfId="0" applyNumberFormat="1" applyFont="1" applyFill="1" applyBorder="1"/>
    <xf numFmtId="187" fontId="7" fillId="6" borderId="16" xfId="1" applyFont="1" applyFill="1" applyBorder="1" applyAlignment="1">
      <alignment horizontal="center"/>
    </xf>
    <xf numFmtId="187" fontId="9" fillId="6" borderId="16" xfId="1" applyFont="1" applyFill="1" applyBorder="1" applyAlignment="1">
      <alignment horizontal="center"/>
    </xf>
    <xf numFmtId="0" fontId="11" fillId="6" borderId="16" xfId="0" applyFont="1" applyFill="1" applyBorder="1"/>
    <xf numFmtId="2" fontId="7" fillId="6" borderId="0" xfId="0" applyNumberFormat="1" applyFont="1" applyFill="1" applyAlignment="1">
      <alignment horizontal="center"/>
    </xf>
    <xf numFmtId="0" fontId="31" fillId="6" borderId="0" xfId="0" applyFont="1" applyFill="1" applyAlignment="1">
      <alignment horizontal="center"/>
    </xf>
    <xf numFmtId="2" fontId="31" fillId="6" borderId="0" xfId="0" applyNumberFormat="1" applyFont="1" applyFill="1" applyAlignment="1">
      <alignment horizontal="center" wrapText="1"/>
    </xf>
    <xf numFmtId="187" fontId="31" fillId="6" borderId="0" xfId="1" applyFont="1" applyFill="1" applyBorder="1" applyAlignment="1"/>
    <xf numFmtId="2" fontId="31" fillId="6" borderId="0" xfId="0" applyNumberFormat="1" applyFont="1" applyFill="1" applyAlignment="1">
      <alignment horizontal="center"/>
    </xf>
    <xf numFmtId="187" fontId="32" fillId="6" borderId="0" xfId="0" applyNumberFormat="1" applyFont="1" applyFill="1" applyAlignment="1">
      <alignment horizontal="center"/>
    </xf>
    <xf numFmtId="187" fontId="33" fillId="6" borderId="0" xfId="0" applyNumberFormat="1" applyFont="1" applyFill="1" applyAlignment="1">
      <alignment horizontal="center"/>
    </xf>
    <xf numFmtId="187" fontId="33" fillId="6" borderId="0" xfId="1" applyFont="1" applyFill="1" applyBorder="1" applyAlignment="1">
      <alignment horizontal="left"/>
    </xf>
    <xf numFmtId="187" fontId="31" fillId="0" borderId="0" xfId="1" applyFont="1" applyBorder="1" applyAlignment="1">
      <alignment horizontal="left"/>
    </xf>
    <xf numFmtId="2" fontId="31" fillId="0" borderId="0" xfId="0" applyNumberFormat="1" applyFont="1" applyAlignment="1">
      <alignment wrapText="1"/>
    </xf>
    <xf numFmtId="2" fontId="31" fillId="0" borderId="0" xfId="0" applyNumberFormat="1" applyFont="1"/>
    <xf numFmtId="187" fontId="31" fillId="0" borderId="0" xfId="0" applyNumberFormat="1" applyFont="1" applyAlignment="1">
      <alignment horizontal="center"/>
    </xf>
    <xf numFmtId="0" fontId="33" fillId="0" borderId="0" xfId="0" applyFont="1"/>
    <xf numFmtId="187" fontId="33" fillId="0" borderId="0" xfId="1" applyFont="1" applyBorder="1" applyAlignment="1">
      <alignment horizontal="righ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4" fillId="0" borderId="0" xfId="0" applyFont="1"/>
    <xf numFmtId="2" fontId="33" fillId="6" borderId="0" xfId="0" applyNumberFormat="1" applyFont="1" applyFill="1" applyAlignment="1">
      <alignment horizontal="center" wrapText="1"/>
    </xf>
    <xf numFmtId="187" fontId="31" fillId="0" borderId="0" xfId="1" applyFont="1" applyFill="1" applyBorder="1" applyAlignment="1"/>
    <xf numFmtId="187" fontId="7" fillId="0" borderId="0" xfId="1" applyFont="1" applyBorder="1" applyAlignment="1"/>
    <xf numFmtId="0" fontId="7" fillId="27" borderId="6" xfId="0" applyFont="1" applyFill="1" applyBorder="1" applyAlignment="1">
      <alignment vertical="center"/>
    </xf>
    <xf numFmtId="2" fontId="11" fillId="6" borderId="6" xfId="0" applyNumberFormat="1" applyFont="1" applyFill="1" applyBorder="1" applyAlignment="1">
      <alignment horizontal="center" vertical="top"/>
    </xf>
    <xf numFmtId="0" fontId="35" fillId="0" borderId="0" xfId="0" applyFont="1" applyAlignment="1">
      <alignment horizontal="left"/>
    </xf>
    <xf numFmtId="189" fontId="20" fillId="15" borderId="6" xfId="1" applyNumberFormat="1" applyFont="1" applyFill="1" applyBorder="1" applyAlignment="1">
      <alignment vertical="top"/>
    </xf>
    <xf numFmtId="187" fontId="11" fillId="0" borderId="6" xfId="1" applyFont="1" applyBorder="1" applyAlignment="1">
      <alignment horizontal="left" vertical="top" wrapText="1"/>
    </xf>
    <xf numFmtId="189" fontId="20" fillId="29" borderId="6" xfId="1" applyNumberFormat="1" applyFont="1" applyFill="1" applyBorder="1" applyAlignment="1">
      <alignment vertical="top"/>
    </xf>
    <xf numFmtId="0" fontId="3" fillId="6" borderId="6" xfId="0" applyFont="1" applyFill="1" applyBorder="1" applyAlignment="1">
      <alignment vertical="top"/>
    </xf>
    <xf numFmtId="43" fontId="20" fillId="9" borderId="6" xfId="1" applyNumberFormat="1" applyFont="1" applyFill="1" applyBorder="1" applyAlignment="1">
      <alignment vertical="top"/>
    </xf>
    <xf numFmtId="188" fontId="8" fillId="7" borderId="6" xfId="1" applyNumberFormat="1" applyFont="1" applyFill="1" applyBorder="1" applyAlignment="1">
      <alignment vertical="top" wrapText="1"/>
    </xf>
    <xf numFmtId="187" fontId="11" fillId="7" borderId="6" xfId="0" applyNumberFormat="1" applyFont="1" applyFill="1" applyBorder="1" applyAlignment="1">
      <alignment vertical="top" wrapText="1"/>
    </xf>
    <xf numFmtId="187" fontId="20" fillId="9" borderId="6" xfId="1" applyFont="1" applyFill="1" applyBorder="1" applyAlignment="1">
      <alignment vertical="top"/>
    </xf>
    <xf numFmtId="0" fontId="20" fillId="7" borderId="6" xfId="0" applyFont="1" applyFill="1" applyBorder="1" applyAlignment="1">
      <alignment horizontal="center" vertical="top" wrapText="1"/>
    </xf>
    <xf numFmtId="2" fontId="8" fillId="4" borderId="6" xfId="0" applyNumberFormat="1" applyFont="1" applyFill="1" applyBorder="1" applyAlignment="1">
      <alignment vertical="top" wrapText="1"/>
    </xf>
    <xf numFmtId="187" fontId="8" fillId="4" borderId="6" xfId="0" applyNumberFormat="1" applyFont="1" applyFill="1" applyBorder="1" applyAlignment="1">
      <alignment horizontal="center" vertical="top"/>
    </xf>
    <xf numFmtId="187" fontId="8" fillId="4" borderId="6" xfId="1" applyFont="1" applyFill="1" applyBorder="1" applyAlignment="1">
      <alignment vertical="top" wrapText="1"/>
    </xf>
    <xf numFmtId="187" fontId="8" fillId="8" borderId="6" xfId="1" applyFont="1" applyFill="1" applyBorder="1" applyAlignment="1">
      <alignment vertical="top" wrapText="1"/>
    </xf>
    <xf numFmtId="2" fontId="8" fillId="10" borderId="6" xfId="0" applyNumberFormat="1" applyFont="1" applyFill="1" applyBorder="1" applyAlignment="1">
      <alignment vertical="top" wrapText="1"/>
    </xf>
    <xf numFmtId="187" fontId="14" fillId="6" borderId="6" xfId="0" applyNumberFormat="1" applyFont="1" applyFill="1" applyBorder="1" applyAlignment="1">
      <alignment horizontal="center" vertical="top"/>
    </xf>
    <xf numFmtId="0" fontId="11" fillId="15" borderId="6" xfId="0" applyFont="1" applyFill="1" applyBorder="1" applyAlignment="1">
      <alignment vertical="top" wrapText="1"/>
    </xf>
    <xf numFmtId="187" fontId="8" fillId="20" borderId="6" xfId="0" applyNumberFormat="1" applyFont="1" applyFill="1" applyBorder="1" applyAlignment="1">
      <alignment horizontal="center" vertical="top"/>
    </xf>
    <xf numFmtId="49" fontId="8" fillId="0" borderId="6" xfId="0" applyNumberFormat="1" applyFont="1" applyBorder="1" applyAlignment="1">
      <alignment vertical="top" wrapText="1"/>
    </xf>
    <xf numFmtId="0" fontId="9" fillId="0" borderId="6" xfId="0" applyFont="1" applyBorder="1"/>
    <xf numFmtId="2" fontId="8" fillId="6" borderId="6" xfId="0" applyNumberFormat="1" applyFont="1" applyFill="1" applyBorder="1" applyAlignment="1">
      <alignment horizontal="center" vertical="top"/>
    </xf>
    <xf numFmtId="0" fontId="20" fillId="6" borderId="6" xfId="0" applyFont="1" applyFill="1" applyBorder="1" applyAlignment="1">
      <alignment horizontal="left" vertical="top" wrapText="1"/>
    </xf>
    <xf numFmtId="0" fontId="20" fillId="6" borderId="6" xfId="0" applyFont="1" applyFill="1" applyBorder="1" applyAlignment="1">
      <alignment horizontal="center" vertical="top" wrapText="1"/>
    </xf>
    <xf numFmtId="2" fontId="14" fillId="6" borderId="6" xfId="0" applyNumberFormat="1" applyFont="1" applyFill="1" applyBorder="1" applyAlignment="1">
      <alignment vertical="top" wrapText="1"/>
    </xf>
    <xf numFmtId="188" fontId="20" fillId="9" borderId="6" xfId="0" applyNumberFormat="1" applyFont="1" applyFill="1" applyBorder="1" applyAlignment="1">
      <alignment horizontal="center" vertical="top"/>
    </xf>
    <xf numFmtId="187" fontId="15" fillId="0" borderId="0" xfId="1" applyFont="1" applyFill="1" applyBorder="1" applyAlignment="1"/>
    <xf numFmtId="187" fontId="7" fillId="0" borderId="0" xfId="1" applyFont="1" applyBorder="1" applyAlignment="1">
      <alignment horizontal="right"/>
    </xf>
    <xf numFmtId="2" fontId="7" fillId="0" borderId="0" xfId="1" applyNumberFormat="1" applyFont="1" applyBorder="1" applyAlignment="1">
      <alignment horizontal="left"/>
    </xf>
    <xf numFmtId="187" fontId="7" fillId="0" borderId="0" xfId="1" applyFont="1" applyBorder="1" applyAlignment="1">
      <alignment horizontal="left"/>
    </xf>
    <xf numFmtId="0" fontId="17" fillId="0" borderId="0" xfId="0" applyFont="1" applyAlignment="1">
      <alignment horizontal="left"/>
    </xf>
    <xf numFmtId="0" fontId="6" fillId="6" borderId="0" xfId="0" applyFont="1" applyFill="1"/>
    <xf numFmtId="0" fontId="17" fillId="0" borderId="0" xfId="0" applyFont="1"/>
    <xf numFmtId="187" fontId="17" fillId="0" borderId="0" xfId="1" applyFont="1" applyFill="1" applyBorder="1" applyAlignment="1"/>
    <xf numFmtId="187" fontId="17" fillId="0" borderId="0" xfId="1" applyFont="1" applyFill="1" applyBorder="1" applyAlignment="1">
      <alignment horizontal="center"/>
    </xf>
    <xf numFmtId="187" fontId="17" fillId="0" borderId="0" xfId="0" applyNumberFormat="1" applyFont="1"/>
    <xf numFmtId="49" fontId="10" fillId="6" borderId="0" xfId="1" applyNumberFormat="1" applyFont="1" applyFill="1" applyBorder="1" applyAlignment="1">
      <alignment horizontal="left"/>
    </xf>
    <xf numFmtId="187" fontId="36" fillId="6" borderId="0" xfId="0" applyNumberFormat="1" applyFont="1" applyFill="1"/>
    <xf numFmtId="187" fontId="36" fillId="6" borderId="0" xfId="1" applyFont="1" applyFill="1" applyBorder="1" applyAlignment="1"/>
    <xf numFmtId="0" fontId="27" fillId="6" borderId="0" xfId="0" applyFont="1" applyFill="1"/>
    <xf numFmtId="187" fontId="10" fillId="6" borderId="0" xfId="1" applyFont="1" applyFill="1" applyBorder="1" applyAlignment="1">
      <alignment horizontal="center"/>
    </xf>
    <xf numFmtId="2" fontId="10" fillId="6" borderId="0" xfId="0" applyNumberFormat="1" applyFont="1" applyFill="1"/>
    <xf numFmtId="0" fontId="10" fillId="6" borderId="0" xfId="0" applyFont="1" applyFill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2" fontId="6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0" fillId="6" borderId="0" xfId="0" applyFont="1" applyFill="1" applyAlignment="1">
      <alignment vertical="center"/>
    </xf>
    <xf numFmtId="43" fontId="10" fillId="6" borderId="0" xfId="2" applyFont="1" applyFill="1" applyBorder="1" applyAlignment="1">
      <alignment vertical="center"/>
    </xf>
    <xf numFmtId="2" fontId="10" fillId="6" borderId="0" xfId="0" applyNumberFormat="1" applyFont="1" applyFill="1" applyAlignment="1">
      <alignment horizontal="center" vertical="center" wrapText="1"/>
    </xf>
    <xf numFmtId="187" fontId="7" fillId="0" borderId="0" xfId="1" applyFont="1" applyBorder="1"/>
    <xf numFmtId="0" fontId="0" fillId="6" borderId="0" xfId="0" applyFill="1"/>
    <xf numFmtId="2" fontId="31" fillId="25" borderId="6" xfId="1" applyNumberFormat="1" applyFont="1" applyFill="1" applyBorder="1" applyAlignment="1">
      <alignment horizontal="left" vertical="center" wrapText="1"/>
    </xf>
    <xf numFmtId="2" fontId="20" fillId="25" borderId="6" xfId="1" applyNumberFormat="1" applyFont="1" applyFill="1" applyBorder="1" applyAlignment="1">
      <alignment vertical="center" wrapText="1"/>
    </xf>
    <xf numFmtId="2" fontId="33" fillId="0" borderId="6" xfId="1" applyNumberFormat="1" applyFont="1" applyBorder="1" applyAlignment="1">
      <alignment horizontal="left" vertical="top" shrinkToFit="1"/>
    </xf>
    <xf numFmtId="2" fontId="20" fillId="6" borderId="6" xfId="1" quotePrefix="1" applyNumberFormat="1" applyFont="1" applyFill="1" applyBorder="1" applyAlignment="1">
      <alignment horizontal="left" vertical="center" wrapText="1"/>
    </xf>
    <xf numFmtId="49" fontId="20" fillId="6" borderId="6" xfId="1" applyNumberFormat="1" applyFont="1" applyFill="1" applyBorder="1" applyAlignment="1">
      <alignment vertical="top" wrapText="1"/>
    </xf>
    <xf numFmtId="189" fontId="20" fillId="7" borderId="6" xfId="1" applyNumberFormat="1" applyFont="1" applyFill="1" applyBorder="1" applyAlignment="1">
      <alignment horizontal="right" vertical="top"/>
    </xf>
    <xf numFmtId="2" fontId="11" fillId="7" borderId="6" xfId="1" applyNumberFormat="1" applyFont="1" applyFill="1" applyBorder="1" applyAlignment="1">
      <alignment horizontal="right" vertical="top" wrapText="1"/>
    </xf>
    <xf numFmtId="2" fontId="8" fillId="7" borderId="6" xfId="0" applyNumberFormat="1" applyFont="1" applyFill="1" applyBorder="1" applyAlignment="1">
      <alignment horizontal="left" vertical="top" wrapText="1"/>
    </xf>
    <xf numFmtId="0" fontId="20" fillId="32" borderId="6" xfId="0" applyFont="1" applyFill="1" applyBorder="1" applyAlignment="1">
      <alignment horizontal="center" vertical="top"/>
    </xf>
    <xf numFmtId="2" fontId="8" fillId="32" borderId="6" xfId="0" applyNumberFormat="1" applyFont="1" applyFill="1" applyBorder="1" applyAlignment="1">
      <alignment vertical="top" wrapText="1"/>
    </xf>
    <xf numFmtId="187" fontId="8" fillId="32" borderId="6" xfId="1" applyFont="1" applyFill="1" applyBorder="1" applyAlignment="1">
      <alignment vertical="top"/>
    </xf>
    <xf numFmtId="187" fontId="8" fillId="32" borderId="6" xfId="0" applyNumberFormat="1" applyFont="1" applyFill="1" applyBorder="1" applyAlignment="1">
      <alignment horizontal="center" vertical="top"/>
    </xf>
    <xf numFmtId="0" fontId="11" fillId="32" borderId="6" xfId="0" applyFont="1" applyFill="1" applyBorder="1" applyAlignment="1">
      <alignment horizontal="center" vertical="top"/>
    </xf>
    <xf numFmtId="0" fontId="11" fillId="32" borderId="6" xfId="0" applyFont="1" applyFill="1" applyBorder="1" applyAlignment="1">
      <alignment horizontal="left" vertical="top"/>
    </xf>
    <xf numFmtId="187" fontId="20" fillId="15" borderId="6" xfId="1" applyFont="1" applyFill="1" applyBorder="1" applyAlignment="1">
      <alignment horizontal="center" vertical="top"/>
    </xf>
    <xf numFmtId="2" fontId="18" fillId="7" borderId="6" xfId="0" applyNumberFormat="1" applyFont="1" applyFill="1" applyBorder="1" applyAlignment="1">
      <alignment vertical="top" wrapText="1"/>
    </xf>
    <xf numFmtId="0" fontId="8" fillId="6" borderId="6" xfId="0" applyFont="1" applyFill="1" applyBorder="1" applyAlignment="1">
      <alignment vertical="top" wrapText="1"/>
    </xf>
    <xf numFmtId="49" fontId="25" fillId="11" borderId="6" xfId="1" applyNumberFormat="1" applyFont="1" applyFill="1" applyBorder="1" applyAlignment="1">
      <alignment vertical="top"/>
    </xf>
    <xf numFmtId="49" fontId="25" fillId="15" borderId="6" xfId="1" applyNumberFormat="1" applyFont="1" applyFill="1" applyBorder="1" applyAlignment="1">
      <alignment vertical="top" wrapText="1"/>
    </xf>
    <xf numFmtId="49" fontId="25" fillId="9" borderId="6" xfId="1" applyNumberFormat="1" applyFont="1" applyFill="1" applyBorder="1" applyAlignment="1">
      <alignment vertical="top"/>
    </xf>
    <xf numFmtId="187" fontId="7" fillId="22" borderId="6" xfId="1" applyFont="1" applyFill="1" applyBorder="1" applyAlignment="1">
      <alignment vertical="top"/>
    </xf>
    <xf numFmtId="187" fontId="18" fillId="22" borderId="6" xfId="1" applyFont="1" applyFill="1" applyBorder="1" applyAlignment="1">
      <alignment vertical="top"/>
    </xf>
    <xf numFmtId="49" fontId="25" fillId="7" borderId="6" xfId="1" applyNumberFormat="1" applyFont="1" applyFill="1" applyBorder="1" applyAlignment="1">
      <alignment vertical="top"/>
    </xf>
    <xf numFmtId="49" fontId="25" fillId="9" borderId="5" xfId="1" applyNumberFormat="1" applyFont="1" applyFill="1" applyBorder="1" applyAlignment="1">
      <alignment vertical="top" wrapText="1"/>
    </xf>
    <xf numFmtId="1" fontId="25" fillId="9" borderId="5" xfId="1" applyNumberFormat="1" applyFont="1" applyFill="1" applyBorder="1" applyAlignment="1">
      <alignment vertical="top" wrapText="1"/>
    </xf>
    <xf numFmtId="49" fontId="25" fillId="6" borderId="6" xfId="1" applyNumberFormat="1" applyFont="1" applyFill="1" applyBorder="1" applyAlignment="1">
      <alignment vertical="top"/>
    </xf>
    <xf numFmtId="187" fontId="25" fillId="7" borderId="6" xfId="1" applyFont="1" applyFill="1" applyBorder="1" applyAlignment="1">
      <alignment vertical="top" wrapText="1"/>
    </xf>
    <xf numFmtId="49" fontId="25" fillId="6" borderId="6" xfId="1" applyNumberFormat="1" applyFont="1" applyFill="1" applyBorder="1" applyAlignment="1">
      <alignment vertical="top" wrapText="1"/>
    </xf>
    <xf numFmtId="49" fontId="8" fillId="15" borderId="6" xfId="1" applyNumberFormat="1" applyFont="1" applyFill="1" applyBorder="1" applyAlignment="1">
      <alignment vertical="top" wrapText="1"/>
    </xf>
    <xf numFmtId="49" fontId="8" fillId="6" borderId="6" xfId="1" applyNumberFormat="1" applyFont="1" applyFill="1" applyBorder="1" applyAlignment="1">
      <alignment vertical="top"/>
    </xf>
    <xf numFmtId="49" fontId="25" fillId="7" borderId="5" xfId="1" applyNumberFormat="1" applyFont="1" applyFill="1" applyBorder="1" applyAlignment="1">
      <alignment vertical="top" wrapText="1"/>
    </xf>
    <xf numFmtId="49" fontId="25" fillId="6" borderId="0" xfId="1" applyNumberFormat="1" applyFont="1" applyFill="1" applyBorder="1" applyAlignment="1">
      <alignment vertical="top"/>
    </xf>
    <xf numFmtId="49" fontId="7" fillId="6" borderId="0" xfId="1" applyNumberFormat="1" applyFont="1" applyFill="1" applyBorder="1" applyAlignment="1">
      <alignment vertical="top"/>
    </xf>
    <xf numFmtId="49" fontId="10" fillId="6" borderId="0" xfId="1" applyNumberFormat="1" applyFont="1" applyFill="1" applyBorder="1" applyAlignment="1">
      <alignment vertical="top"/>
    </xf>
    <xf numFmtId="49" fontId="9" fillId="6" borderId="0" xfId="1" applyNumberFormat="1" applyFont="1" applyFill="1" applyBorder="1" applyAlignment="1">
      <alignment vertical="top"/>
    </xf>
    <xf numFmtId="187" fontId="8" fillId="16" borderId="6" xfId="1" applyFont="1" applyFill="1" applyBorder="1" applyAlignment="1">
      <alignment horizontal="center" vertical="top"/>
    </xf>
    <xf numFmtId="2" fontId="11" fillId="16" borderId="6" xfId="0" applyNumberFormat="1" applyFont="1" applyFill="1" applyBorder="1" applyAlignment="1">
      <alignment vertical="top"/>
    </xf>
    <xf numFmtId="187" fontId="8" fillId="32" borderId="6" xfId="1" applyFont="1" applyFill="1" applyBorder="1" applyAlignment="1">
      <alignment vertical="top" wrapText="1"/>
    </xf>
    <xf numFmtId="0" fontId="11" fillId="32" borderId="6" xfId="0" applyFont="1" applyFill="1" applyBorder="1" applyAlignment="1">
      <alignment vertical="top"/>
    </xf>
    <xf numFmtId="43" fontId="7" fillId="16" borderId="6" xfId="1" applyNumberFormat="1" applyFont="1" applyFill="1" applyBorder="1" applyAlignment="1">
      <alignment horizontal="right"/>
    </xf>
    <xf numFmtId="189" fontId="20" fillId="30" borderId="6" xfId="1" applyNumberFormat="1" applyFont="1" applyFill="1" applyBorder="1" applyAlignment="1">
      <alignment vertical="top"/>
    </xf>
    <xf numFmtId="2" fontId="8" fillId="30" borderId="6" xfId="1" applyNumberFormat="1" applyFont="1" applyFill="1" applyBorder="1" applyAlignment="1">
      <alignment horizontal="left" vertical="top" wrapText="1"/>
    </xf>
    <xf numFmtId="2" fontId="11" fillId="30" borderId="6" xfId="0" applyNumberFormat="1" applyFont="1" applyFill="1" applyBorder="1" applyAlignment="1">
      <alignment vertical="top" wrapText="1"/>
    </xf>
    <xf numFmtId="187" fontId="8" fillId="30" borderId="6" xfId="1" applyFont="1" applyFill="1" applyBorder="1" applyAlignment="1">
      <alignment vertical="top"/>
    </xf>
    <xf numFmtId="2" fontId="8" fillId="7" borderId="6" xfId="1" applyNumberFormat="1" applyFont="1" applyFill="1" applyBorder="1" applyAlignment="1">
      <alignment horizontal="left" vertical="top" wrapText="1"/>
    </xf>
    <xf numFmtId="0" fontId="20" fillId="30" borderId="6" xfId="0" applyFont="1" applyFill="1" applyBorder="1" applyAlignment="1">
      <alignment horizontal="center" vertical="top"/>
    </xf>
    <xf numFmtId="1" fontId="8" fillId="30" borderId="6" xfId="0" applyNumberFormat="1" applyFont="1" applyFill="1" applyBorder="1" applyAlignment="1">
      <alignment horizontal="left" vertical="top" wrapText="1"/>
    </xf>
    <xf numFmtId="0" fontId="11" fillId="30" borderId="6" xfId="0" applyFont="1" applyFill="1" applyBorder="1" applyAlignment="1">
      <alignment vertical="top"/>
    </xf>
    <xf numFmtId="0" fontId="21" fillId="6" borderId="6" xfId="0" applyFont="1" applyFill="1" applyBorder="1" applyAlignment="1">
      <alignment vertical="top" wrapText="1"/>
    </xf>
    <xf numFmtId="0" fontId="38" fillId="16" borderId="6" xfId="0" applyFont="1" applyFill="1" applyBorder="1" applyAlignment="1">
      <alignment vertical="top"/>
    </xf>
    <xf numFmtId="2" fontId="7" fillId="4" borderId="6" xfId="0" applyNumberFormat="1" applyFont="1" applyFill="1" applyBorder="1" applyAlignment="1">
      <alignment vertical="top"/>
    </xf>
    <xf numFmtId="0" fontId="10" fillId="0" borderId="0" xfId="1" applyNumberFormat="1" applyFont="1" applyBorder="1" applyAlignment="1"/>
    <xf numFmtId="0" fontId="9" fillId="0" borderId="0" xfId="1" applyNumberFormat="1" applyFont="1" applyBorder="1" applyAlignment="1"/>
    <xf numFmtId="49" fontId="24" fillId="6" borderId="10" xfId="1" applyNumberFormat="1" applyFont="1" applyFill="1" applyBorder="1" applyAlignment="1">
      <alignment horizontal="left"/>
    </xf>
    <xf numFmtId="187" fontId="9" fillId="6" borderId="18" xfId="1" applyFont="1" applyFill="1" applyBorder="1" applyAlignment="1">
      <alignment horizontal="right"/>
    </xf>
    <xf numFmtId="187" fontId="9" fillId="6" borderId="18" xfId="1" applyFont="1" applyFill="1" applyBorder="1" applyAlignment="1">
      <alignment horizontal="right" vertical="top"/>
    </xf>
    <xf numFmtId="187" fontId="13" fillId="6" borderId="18" xfId="1" applyFont="1" applyFill="1" applyBorder="1" applyAlignment="1">
      <alignment horizontal="right"/>
    </xf>
    <xf numFmtId="49" fontId="24" fillId="25" borderId="10" xfId="1" applyNumberFormat="1" applyFont="1" applyFill="1" applyBorder="1" applyAlignment="1">
      <alignment horizontal="left" vertical="top" wrapText="1"/>
    </xf>
    <xf numFmtId="187" fontId="9" fillId="25" borderId="18" xfId="1" applyFont="1" applyFill="1" applyBorder="1" applyAlignment="1">
      <alignment horizontal="right" vertical="top"/>
    </xf>
    <xf numFmtId="187" fontId="13" fillId="25" borderId="18" xfId="1" applyFont="1" applyFill="1" applyBorder="1" applyAlignment="1">
      <alignment horizontal="right" vertical="top"/>
    </xf>
    <xf numFmtId="49" fontId="25" fillId="15" borderId="10" xfId="1" applyNumberFormat="1" applyFont="1" applyFill="1" applyBorder="1" applyAlignment="1">
      <alignment horizontal="left" vertical="top" wrapText="1"/>
    </xf>
    <xf numFmtId="187" fontId="7" fillId="15" borderId="18" xfId="1" applyFont="1" applyFill="1" applyBorder="1" applyAlignment="1">
      <alignment vertical="top"/>
    </xf>
    <xf numFmtId="187" fontId="18" fillId="15" borderId="18" xfId="1" applyFont="1" applyFill="1" applyBorder="1" applyAlignment="1">
      <alignment vertical="top"/>
    </xf>
    <xf numFmtId="187" fontId="7" fillId="6" borderId="18" xfId="1" applyFont="1" applyFill="1" applyBorder="1" applyAlignment="1">
      <alignment vertical="top"/>
    </xf>
    <xf numFmtId="187" fontId="18" fillId="6" borderId="18" xfId="1" applyFont="1" applyFill="1" applyBorder="1" applyAlignment="1">
      <alignment vertical="top"/>
    </xf>
    <xf numFmtId="187" fontId="11" fillId="6" borderId="18" xfId="1" applyFont="1" applyFill="1" applyBorder="1" applyAlignment="1">
      <alignment horizontal="right"/>
    </xf>
    <xf numFmtId="187" fontId="9" fillId="6" borderId="18" xfId="1" applyFont="1" applyFill="1" applyBorder="1" applyAlignment="1">
      <alignment horizontal="center" vertical="top"/>
    </xf>
    <xf numFmtId="187" fontId="9" fillId="6" borderId="18" xfId="1" applyFont="1" applyFill="1" applyBorder="1"/>
    <xf numFmtId="0" fontId="9" fillId="6" borderId="18" xfId="0" applyFont="1" applyFill="1" applyBorder="1"/>
    <xf numFmtId="0" fontId="13" fillId="6" borderId="18" xfId="0" applyFont="1" applyFill="1" applyBorder="1"/>
    <xf numFmtId="49" fontId="25" fillId="7" borderId="10" xfId="1" applyNumberFormat="1" applyFont="1" applyFill="1" applyBorder="1" applyAlignment="1">
      <alignment horizontal="left"/>
    </xf>
    <xf numFmtId="187" fontId="7" fillId="7" borderId="18" xfId="1" applyFont="1" applyFill="1" applyBorder="1"/>
    <xf numFmtId="187" fontId="18" fillId="7" borderId="18" xfId="1" applyFont="1" applyFill="1" applyBorder="1"/>
    <xf numFmtId="49" fontId="25" fillId="11" borderId="10" xfId="1" applyNumberFormat="1" applyFont="1" applyFill="1" applyBorder="1" applyAlignment="1">
      <alignment horizontal="left" vertical="top"/>
    </xf>
    <xf numFmtId="187" fontId="8" fillId="11" borderId="18" xfId="1" applyFont="1" applyFill="1" applyBorder="1" applyAlignment="1">
      <alignment vertical="top"/>
    </xf>
    <xf numFmtId="187" fontId="18" fillId="11" borderId="18" xfId="1" applyFont="1" applyFill="1" applyBorder="1" applyAlignment="1">
      <alignment vertical="top"/>
    </xf>
    <xf numFmtId="2" fontId="18" fillId="15" borderId="18" xfId="1" applyNumberFormat="1" applyFont="1" applyFill="1" applyBorder="1" applyAlignment="1">
      <alignment vertical="top"/>
    </xf>
    <xf numFmtId="49" fontId="25" fillId="9" borderId="10" xfId="1" applyNumberFormat="1" applyFont="1" applyFill="1" applyBorder="1" applyAlignment="1">
      <alignment horizontal="left" vertical="top"/>
    </xf>
    <xf numFmtId="187" fontId="7" fillId="9" borderId="18" xfId="1" applyFont="1" applyFill="1" applyBorder="1" applyAlignment="1">
      <alignment vertical="top"/>
    </xf>
    <xf numFmtId="2" fontId="18" fillId="9" borderId="18" xfId="1" applyNumberFormat="1" applyFont="1" applyFill="1" applyBorder="1" applyAlignment="1">
      <alignment vertical="top"/>
    </xf>
    <xf numFmtId="49" fontId="24" fillId="7" borderId="10" xfId="1" applyNumberFormat="1" applyFont="1" applyFill="1" applyBorder="1" applyAlignment="1">
      <alignment horizontal="left"/>
    </xf>
    <xf numFmtId="187" fontId="9" fillId="7" borderId="18" xfId="1" applyFont="1" applyFill="1" applyBorder="1" applyAlignment="1">
      <alignment horizontal="right"/>
    </xf>
    <xf numFmtId="2" fontId="13" fillId="7" borderId="18" xfId="1" applyNumberFormat="1" applyFont="1" applyFill="1" applyBorder="1" applyAlignment="1">
      <alignment horizontal="right"/>
    </xf>
    <xf numFmtId="187" fontId="13" fillId="7" borderId="18" xfId="1" applyFont="1" applyFill="1" applyBorder="1" applyAlignment="1">
      <alignment horizontal="right"/>
    </xf>
    <xf numFmtId="49" fontId="24" fillId="22" borderId="3" xfId="1" applyNumberFormat="1" applyFont="1" applyFill="1" applyBorder="1" applyAlignment="1">
      <alignment horizontal="left" vertical="top" wrapText="1"/>
    </xf>
    <xf numFmtId="187" fontId="9" fillId="22" borderId="0" xfId="1" applyFont="1" applyFill="1" applyBorder="1" applyAlignment="1">
      <alignment horizontal="right" vertical="top"/>
    </xf>
    <xf numFmtId="187" fontId="13" fillId="22" borderId="0" xfId="1" applyFont="1" applyFill="1" applyBorder="1" applyAlignment="1">
      <alignment horizontal="right" vertical="top"/>
    </xf>
    <xf numFmtId="49" fontId="24" fillId="6" borderId="10" xfId="1" applyNumberFormat="1" applyFont="1" applyFill="1" applyBorder="1" applyAlignment="1">
      <alignment horizontal="left" vertical="top" wrapText="1"/>
    </xf>
    <xf numFmtId="2" fontId="13" fillId="6" borderId="18" xfId="0" applyNumberFormat="1" applyFont="1" applyFill="1" applyBorder="1" applyAlignment="1">
      <alignment vertical="top"/>
    </xf>
    <xf numFmtId="49" fontId="24" fillId="15" borderId="10" xfId="1" applyNumberFormat="1" applyFont="1" applyFill="1" applyBorder="1" applyAlignment="1">
      <alignment horizontal="left" vertical="top" wrapText="1"/>
    </xf>
    <xf numFmtId="187" fontId="9" fillId="15" borderId="18" xfId="1" applyFont="1" applyFill="1" applyBorder="1" applyAlignment="1">
      <alignment horizontal="right" vertical="top"/>
    </xf>
    <xf numFmtId="2" fontId="13" fillId="15" borderId="18" xfId="0" applyNumberFormat="1" applyFont="1" applyFill="1" applyBorder="1" applyAlignment="1">
      <alignment vertical="top"/>
    </xf>
    <xf numFmtId="49" fontId="24" fillId="8" borderId="10" xfId="1" applyNumberFormat="1" applyFont="1" applyFill="1" applyBorder="1" applyAlignment="1">
      <alignment horizontal="center"/>
    </xf>
    <xf numFmtId="187" fontId="9" fillId="8" borderId="18" xfId="1" applyFont="1" applyFill="1" applyBorder="1" applyAlignment="1">
      <alignment horizontal="right"/>
    </xf>
    <xf numFmtId="0" fontId="13" fillId="8" borderId="18" xfId="0" applyFont="1" applyFill="1" applyBorder="1"/>
    <xf numFmtId="187" fontId="9" fillId="23" borderId="0" xfId="1" applyFont="1" applyFill="1" applyBorder="1" applyAlignment="1">
      <alignment horizontal="right"/>
    </xf>
    <xf numFmtId="187" fontId="13" fillId="23" borderId="0" xfId="0" applyNumberFormat="1" applyFont="1" applyFill="1" applyAlignment="1">
      <alignment horizontal="left"/>
    </xf>
    <xf numFmtId="49" fontId="24" fillId="16" borderId="10" xfId="1" applyNumberFormat="1" applyFont="1" applyFill="1" applyBorder="1" applyAlignment="1">
      <alignment horizontal="left"/>
    </xf>
    <xf numFmtId="187" fontId="9" fillId="16" borderId="18" xfId="1" applyFont="1" applyFill="1" applyBorder="1"/>
    <xf numFmtId="187" fontId="7" fillId="16" borderId="18" xfId="1" applyFont="1" applyFill="1" applyBorder="1" applyAlignment="1">
      <alignment horizontal="right"/>
    </xf>
    <xf numFmtId="187" fontId="9" fillId="16" borderId="18" xfId="1" applyFont="1" applyFill="1" applyBorder="1" applyAlignment="1">
      <alignment horizontal="right"/>
    </xf>
    <xf numFmtId="187" fontId="13" fillId="16" borderId="18" xfId="1" applyFont="1" applyFill="1" applyBorder="1" applyAlignment="1">
      <alignment horizontal="left"/>
    </xf>
    <xf numFmtId="187" fontId="9" fillId="6" borderId="0" xfId="1" applyFont="1" applyFill="1" applyBorder="1" applyAlignment="1">
      <alignment horizontal="right"/>
    </xf>
    <xf numFmtId="187" fontId="4" fillId="0" borderId="0" xfId="1" applyFont="1" applyBorder="1" applyAlignment="1">
      <alignment horizontal="right"/>
    </xf>
    <xf numFmtId="187" fontId="4" fillId="0" borderId="0" xfId="1" applyFont="1" applyBorder="1"/>
    <xf numFmtId="0" fontId="31" fillId="0" borderId="0" xfId="0" applyFont="1"/>
    <xf numFmtId="0" fontId="39" fillId="0" borderId="1" xfId="0" applyFont="1" applyBorder="1"/>
    <xf numFmtId="0" fontId="39" fillId="6" borderId="1" xfId="0" applyFont="1" applyFill="1" applyBorder="1" applyAlignment="1">
      <alignment horizontal="right"/>
    </xf>
    <xf numFmtId="187" fontId="39" fillId="0" borderId="6" xfId="1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49" fontId="40" fillId="0" borderId="7" xfId="0" applyNumberFormat="1" applyFont="1" applyBorder="1"/>
    <xf numFmtId="0" fontId="40" fillId="31" borderId="16" xfId="0" applyFont="1" applyFill="1" applyBorder="1"/>
    <xf numFmtId="0" fontId="33" fillId="31" borderId="16" xfId="0" applyFont="1" applyFill="1" applyBorder="1"/>
    <xf numFmtId="0" fontId="33" fillId="0" borderId="8" xfId="0" applyFont="1" applyBorder="1"/>
    <xf numFmtId="0" fontId="31" fillId="0" borderId="2" xfId="0" applyFont="1" applyBorder="1" applyAlignment="1">
      <alignment horizontal="center"/>
    </xf>
    <xf numFmtId="187" fontId="33" fillId="0" borderId="2" xfId="1" applyFont="1" applyBorder="1"/>
    <xf numFmtId="187" fontId="33" fillId="0" borderId="8" xfId="1" applyFont="1" applyBorder="1"/>
    <xf numFmtId="0" fontId="33" fillId="0" borderId="2" xfId="0" applyFont="1" applyBorder="1"/>
    <xf numFmtId="49" fontId="33" fillId="0" borderId="3" xfId="0" applyNumberFormat="1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3" fillId="0" borderId="15" xfId="0" applyFont="1" applyBorder="1" applyAlignment="1">
      <alignment vertical="center"/>
    </xf>
    <xf numFmtId="0" fontId="31" fillId="0" borderId="4" xfId="0" applyFont="1" applyBorder="1" applyAlignment="1">
      <alignment horizontal="center" vertical="center"/>
    </xf>
    <xf numFmtId="187" fontId="33" fillId="0" borderId="3" xfId="1" applyFont="1" applyBorder="1" applyAlignment="1">
      <alignment vertical="center"/>
    </xf>
    <xf numFmtId="187" fontId="33" fillId="0" borderId="4" xfId="1" applyFont="1" applyBorder="1" applyAlignment="1">
      <alignment vertical="center"/>
    </xf>
    <xf numFmtId="187" fontId="33" fillId="9" borderId="0" xfId="1" applyFont="1" applyFill="1" applyAlignment="1">
      <alignment vertical="center"/>
    </xf>
    <xf numFmtId="0" fontId="33" fillId="0" borderId="4" xfId="0" applyFont="1" applyBorder="1" applyAlignment="1">
      <alignment vertical="center" wrapText="1"/>
    </xf>
    <xf numFmtId="187" fontId="33" fillId="0" borderId="0" xfId="1" applyFont="1" applyAlignment="1">
      <alignment vertical="center"/>
    </xf>
    <xf numFmtId="49" fontId="40" fillId="0" borderId="3" xfId="0" applyNumberFormat="1" applyFont="1" applyBorder="1"/>
    <xf numFmtId="0" fontId="40" fillId="31" borderId="0" xfId="0" applyFont="1" applyFill="1"/>
    <xf numFmtId="0" fontId="33" fillId="31" borderId="0" xfId="0" applyFont="1" applyFill="1"/>
    <xf numFmtId="0" fontId="33" fillId="0" borderId="15" xfId="0" applyFont="1" applyBorder="1"/>
    <xf numFmtId="0" fontId="31" fillId="0" borderId="4" xfId="0" applyFont="1" applyBorder="1" applyAlignment="1">
      <alignment horizontal="center"/>
    </xf>
    <xf numFmtId="187" fontId="33" fillId="0" borderId="4" xfId="1" applyFont="1" applyBorder="1"/>
    <xf numFmtId="2" fontId="33" fillId="9" borderId="0" xfId="0" applyNumberFormat="1" applyFont="1" applyFill="1" applyAlignment="1">
      <alignment vertical="center"/>
    </xf>
    <xf numFmtId="190" fontId="33" fillId="0" borderId="3" xfId="1" applyNumberFormat="1" applyFont="1" applyBorder="1" applyAlignment="1">
      <alignment horizontal="right" vertical="center"/>
    </xf>
    <xf numFmtId="2" fontId="33" fillId="9" borderId="15" xfId="0" applyNumberFormat="1" applyFont="1" applyFill="1" applyBorder="1" applyAlignment="1">
      <alignment vertical="center"/>
    </xf>
    <xf numFmtId="187" fontId="33" fillId="0" borderId="3" xfId="1" applyFont="1" applyBorder="1"/>
    <xf numFmtId="187" fontId="33" fillId="0" borderId="15" xfId="0" applyNumberFormat="1" applyFont="1" applyBorder="1"/>
    <xf numFmtId="0" fontId="33" fillId="0" borderId="4" xfId="0" applyFont="1" applyBorder="1" applyAlignment="1">
      <alignment horizontal="center" vertical="center" wrapText="1"/>
    </xf>
    <xf numFmtId="187" fontId="33" fillId="28" borderId="0" xfId="1" applyFont="1" applyFill="1" applyAlignment="1">
      <alignment vertical="center"/>
    </xf>
    <xf numFmtId="187" fontId="33" fillId="33" borderId="0" xfId="1" applyFont="1" applyFill="1" applyAlignment="1">
      <alignment vertical="center"/>
    </xf>
    <xf numFmtId="187" fontId="31" fillId="6" borderId="4" xfId="0" applyNumberFormat="1" applyFont="1" applyFill="1" applyBorder="1" applyAlignment="1">
      <alignment vertical="center"/>
    </xf>
    <xf numFmtId="0" fontId="33" fillId="0" borderId="3" xfId="0" applyFont="1" applyBorder="1"/>
    <xf numFmtId="0" fontId="40" fillId="0" borderId="0" xfId="0" applyFont="1"/>
    <xf numFmtId="187" fontId="33" fillId="0" borderId="4" xfId="1" applyFont="1" applyFill="1" applyBorder="1"/>
    <xf numFmtId="187" fontId="31" fillId="6" borderId="4" xfId="1" applyFont="1" applyFill="1" applyBorder="1" applyAlignment="1">
      <alignment horizontal="left"/>
    </xf>
    <xf numFmtId="0" fontId="33" fillId="0" borderId="4" xfId="0" applyFont="1" applyBorder="1"/>
    <xf numFmtId="187" fontId="33" fillId="0" borderId="4" xfId="0" applyNumberFormat="1" applyFont="1" applyBorder="1"/>
    <xf numFmtId="187" fontId="31" fillId="0" borderId="4" xfId="1" applyFont="1" applyFill="1" applyBorder="1"/>
    <xf numFmtId="187" fontId="33" fillId="0" borderId="4" xfId="1" applyFont="1" applyBorder="1" applyAlignment="1"/>
    <xf numFmtId="0" fontId="33" fillId="0" borderId="9" xfId="0" applyFont="1" applyBorder="1"/>
    <xf numFmtId="0" fontId="40" fillId="0" borderId="1" xfId="0" applyFont="1" applyBorder="1"/>
    <xf numFmtId="0" fontId="33" fillId="0" borderId="1" xfId="0" applyFont="1" applyBorder="1"/>
    <xf numFmtId="0" fontId="33" fillId="0" borderId="12" xfId="0" applyFont="1" applyBorder="1"/>
    <xf numFmtId="0" fontId="31" fillId="0" borderId="5" xfId="0" applyFont="1" applyBorder="1" applyAlignment="1">
      <alignment horizontal="center"/>
    </xf>
    <xf numFmtId="187" fontId="33" fillId="0" borderId="5" xfId="1" applyFont="1" applyBorder="1"/>
    <xf numFmtId="187" fontId="31" fillId="0" borderId="5" xfId="1" applyFont="1" applyFill="1" applyBorder="1"/>
    <xf numFmtId="0" fontId="33" fillId="0" borderId="5" xfId="0" applyFont="1" applyBorder="1"/>
    <xf numFmtId="187" fontId="33" fillId="0" borderId="5" xfId="0" applyNumberFormat="1" applyFont="1" applyBorder="1"/>
    <xf numFmtId="187" fontId="31" fillId="0" borderId="0" xfId="1" applyFont="1" applyBorder="1" applyAlignment="1">
      <alignment horizontal="right"/>
    </xf>
    <xf numFmtId="187" fontId="33" fillId="0" borderId="0" xfId="1" applyFont="1"/>
    <xf numFmtId="187" fontId="33" fillId="0" borderId="0" xfId="1" applyFont="1" applyAlignment="1">
      <alignment horizontal="left"/>
    </xf>
    <xf numFmtId="187" fontId="33" fillId="0" borderId="0" xfId="1" applyFont="1" applyBorder="1" applyAlignment="1"/>
    <xf numFmtId="187" fontId="33" fillId="0" borderId="0" xfId="1" applyFont="1" applyBorder="1" applyAlignment="1">
      <alignment horizontal="center"/>
    </xf>
    <xf numFmtId="187" fontId="31" fillId="0" borderId="0" xfId="1" applyFont="1" applyBorder="1" applyAlignment="1"/>
    <xf numFmtId="187" fontId="31" fillId="0" borderId="0" xfId="1" applyFont="1"/>
    <xf numFmtId="187" fontId="31" fillId="0" borderId="0" xfId="0" applyNumberFormat="1" applyFont="1"/>
    <xf numFmtId="187" fontId="41" fillId="0" borderId="0" xfId="0" applyNumberFormat="1" applyFont="1"/>
    <xf numFmtId="187" fontId="33" fillId="5" borderId="6" xfId="0" applyNumberFormat="1" applyFont="1" applyFill="1" applyBorder="1"/>
    <xf numFmtId="187" fontId="33" fillId="0" borderId="0" xfId="0" applyNumberFormat="1" applyFont="1"/>
    <xf numFmtId="187" fontId="41" fillId="0" borderId="0" xfId="1" applyFont="1"/>
    <xf numFmtId="187" fontId="33" fillId="28" borderId="6" xfId="0" applyNumberFormat="1" applyFont="1" applyFill="1" applyBorder="1"/>
    <xf numFmtId="187" fontId="33" fillId="0" borderId="0" xfId="1" applyFont="1" applyBorder="1" applyAlignment="1">
      <alignment horizontal="left"/>
    </xf>
    <xf numFmtId="0" fontId="41" fillId="0" borderId="0" xfId="0" applyFont="1"/>
    <xf numFmtId="187" fontId="33" fillId="0" borderId="0" xfId="1" applyFont="1" applyAlignment="1">
      <alignment horizontal="left" vertical="top"/>
    </xf>
    <xf numFmtId="2" fontId="31" fillId="6" borderId="0" xfId="0" applyNumberFormat="1" applyFont="1" applyFill="1" applyAlignment="1">
      <alignment horizontal="center" vertical="center"/>
    </xf>
    <xf numFmtId="0" fontId="31" fillId="6" borderId="0" xfId="0" applyFont="1" applyFill="1" applyAlignment="1">
      <alignment horizontal="center" vertical="center"/>
    </xf>
    <xf numFmtId="187" fontId="32" fillId="6" borderId="0" xfId="0" applyNumberFormat="1" applyFont="1" applyFill="1" applyAlignment="1">
      <alignment horizontal="center" vertical="center"/>
    </xf>
    <xf numFmtId="187" fontId="33" fillId="6" borderId="0" xfId="0" applyNumberFormat="1" applyFont="1" applyFill="1" applyAlignment="1">
      <alignment horizontal="center" vertical="center"/>
    </xf>
    <xf numFmtId="187" fontId="33" fillId="6" borderId="0" xfId="1" applyFont="1" applyFill="1" applyBorder="1" applyAlignment="1">
      <alignment horizontal="left" vertical="center"/>
    </xf>
    <xf numFmtId="2" fontId="31" fillId="0" borderId="0" xfId="0" applyNumberFormat="1" applyFont="1" applyAlignment="1">
      <alignment horizontal="right" vertical="center"/>
    </xf>
    <xf numFmtId="187" fontId="31" fillId="0" borderId="0" xfId="0" applyNumberFormat="1" applyFont="1" applyAlignment="1">
      <alignment horizontal="center" vertical="center"/>
    </xf>
    <xf numFmtId="188" fontId="42" fillId="6" borderId="6" xfId="1" applyNumberFormat="1" applyFont="1" applyFill="1" applyBorder="1" applyAlignment="1">
      <alignment vertical="top" wrapText="1"/>
    </xf>
    <xf numFmtId="187" fontId="7" fillId="7" borderId="2" xfId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187" fontId="7" fillId="7" borderId="5" xfId="1" applyFont="1" applyFill="1" applyBorder="1" applyAlignment="1">
      <alignment horizontal="center" vertical="center"/>
    </xf>
    <xf numFmtId="189" fontId="8" fillId="20" borderId="6" xfId="1" applyNumberFormat="1" applyFont="1" applyFill="1" applyBorder="1" applyAlignment="1">
      <alignment horizontal="center" vertical="center"/>
    </xf>
    <xf numFmtId="49" fontId="7" fillId="20" borderId="6" xfId="0" applyNumberFormat="1" applyFont="1" applyFill="1" applyBorder="1" applyAlignment="1">
      <alignment horizontal="left" vertical="center"/>
    </xf>
    <xf numFmtId="49" fontId="25" fillId="20" borderId="6" xfId="1" applyNumberFormat="1" applyFont="1" applyFill="1" applyBorder="1" applyAlignment="1">
      <alignment vertical="top"/>
    </xf>
    <xf numFmtId="187" fontId="7" fillId="20" borderId="6" xfId="1" applyFont="1" applyFill="1" applyBorder="1" applyAlignment="1">
      <alignment horizontal="center" vertical="center"/>
    </xf>
    <xf numFmtId="0" fontId="18" fillId="20" borderId="6" xfId="0" applyFont="1" applyFill="1" applyBorder="1" applyAlignment="1">
      <alignment horizontal="left" vertical="center"/>
    </xf>
    <xf numFmtId="0" fontId="8" fillId="7" borderId="6" xfId="0" applyFont="1" applyFill="1" applyBorder="1" applyAlignment="1">
      <alignment horizontal="center" vertical="top"/>
    </xf>
    <xf numFmtId="2" fontId="7" fillId="7" borderId="5" xfId="0" applyNumberFormat="1" applyFont="1" applyFill="1" applyBorder="1" applyAlignment="1">
      <alignment horizontal="left" vertical="top"/>
    </xf>
    <xf numFmtId="187" fontId="7" fillId="7" borderId="6" xfId="1" applyFont="1" applyFill="1" applyBorder="1" applyAlignment="1">
      <alignment horizontal="right" vertical="top"/>
    </xf>
    <xf numFmtId="187" fontId="18" fillId="7" borderId="6" xfId="1" applyFont="1" applyFill="1" applyBorder="1" applyAlignment="1">
      <alignment horizontal="right" vertical="top"/>
    </xf>
    <xf numFmtId="2" fontId="7" fillId="7" borderId="5" xfId="0" applyNumberFormat="1" applyFont="1" applyFill="1" applyBorder="1" applyAlignment="1">
      <alignment vertical="top"/>
    </xf>
    <xf numFmtId="0" fontId="8" fillId="21" borderId="5" xfId="0" applyFont="1" applyFill="1" applyBorder="1" applyAlignment="1">
      <alignment horizontal="center" vertical="center"/>
    </xf>
    <xf numFmtId="49" fontId="7" fillId="21" borderId="5" xfId="0" applyNumberFormat="1" applyFont="1" applyFill="1" applyBorder="1" applyAlignment="1">
      <alignment horizontal="left" vertical="top"/>
    </xf>
    <xf numFmtId="49" fontId="25" fillId="21" borderId="5" xfId="1" applyNumberFormat="1" applyFont="1" applyFill="1" applyBorder="1" applyAlignment="1">
      <alignment vertical="top" wrapText="1"/>
    </xf>
    <xf numFmtId="187" fontId="7" fillId="21" borderId="5" xfId="1" applyFont="1" applyFill="1" applyBorder="1" applyAlignment="1">
      <alignment horizontal="right" vertical="top"/>
    </xf>
    <xf numFmtId="0" fontId="18" fillId="21" borderId="6" xfId="0" applyFont="1" applyFill="1" applyBorder="1" applyAlignment="1">
      <alignment vertical="top"/>
    </xf>
    <xf numFmtId="190" fontId="8" fillId="9" borderId="6" xfId="0" applyNumberFormat="1" applyFont="1" applyFill="1" applyBorder="1" applyAlignment="1">
      <alignment horizontal="center" vertical="center"/>
    </xf>
    <xf numFmtId="2" fontId="7" fillId="9" borderId="6" xfId="0" applyNumberFormat="1" applyFont="1" applyFill="1" applyBorder="1" applyAlignment="1">
      <alignment horizontal="left" vertical="top" wrapText="1"/>
    </xf>
    <xf numFmtId="49" fontId="25" fillId="9" borderId="6" xfId="1" applyNumberFormat="1" applyFont="1" applyFill="1" applyBorder="1" applyAlignment="1">
      <alignment vertical="top" wrapText="1"/>
    </xf>
    <xf numFmtId="187" fontId="7" fillId="9" borderId="6" xfId="1" applyFont="1" applyFill="1" applyBorder="1" applyAlignment="1">
      <alignment horizontal="right" vertical="top"/>
    </xf>
    <xf numFmtId="0" fontId="18" fillId="9" borderId="6" xfId="0" applyFont="1" applyFill="1" applyBorder="1" applyAlignment="1">
      <alignment vertical="top"/>
    </xf>
    <xf numFmtId="2" fontId="7" fillId="7" borderId="6" xfId="0" applyNumberFormat="1" applyFont="1" applyFill="1" applyBorder="1" applyAlignment="1">
      <alignment horizontal="left" vertical="top"/>
    </xf>
    <xf numFmtId="0" fontId="18" fillId="7" borderId="6" xfId="0" applyFont="1" applyFill="1" applyBorder="1" applyAlignment="1">
      <alignment vertical="top"/>
    </xf>
    <xf numFmtId="0" fontId="8" fillId="10" borderId="6" xfId="0" applyFont="1" applyFill="1" applyBorder="1" applyAlignment="1">
      <alignment horizontal="center" vertical="top"/>
    </xf>
    <xf numFmtId="2" fontId="7" fillId="10" borderId="6" xfId="0" applyNumberFormat="1" applyFont="1" applyFill="1" applyBorder="1" applyAlignment="1">
      <alignment horizontal="left" vertical="top"/>
    </xf>
    <xf numFmtId="49" fontId="25" fillId="10" borderId="6" xfId="1" applyNumberFormat="1" applyFont="1" applyFill="1" applyBorder="1" applyAlignment="1">
      <alignment vertical="top" wrapText="1"/>
    </xf>
    <xf numFmtId="187" fontId="7" fillId="10" borderId="6" xfId="1" applyFont="1" applyFill="1" applyBorder="1" applyAlignment="1">
      <alignment horizontal="right" vertical="top"/>
    </xf>
    <xf numFmtId="0" fontId="18" fillId="10" borderId="6" xfId="0" applyFont="1" applyFill="1" applyBorder="1" applyAlignment="1">
      <alignment vertical="top"/>
    </xf>
    <xf numFmtId="0" fontId="8" fillId="6" borderId="6" xfId="0" applyFont="1" applyFill="1" applyBorder="1" applyAlignment="1">
      <alignment horizontal="center" vertical="center"/>
    </xf>
    <xf numFmtId="2" fontId="7" fillId="6" borderId="6" xfId="0" applyNumberFormat="1" applyFont="1" applyFill="1" applyBorder="1" applyAlignment="1">
      <alignment horizontal="left"/>
    </xf>
    <xf numFmtId="187" fontId="7" fillId="6" borderId="6" xfId="1" applyFont="1" applyFill="1" applyBorder="1" applyAlignment="1">
      <alignment horizontal="right"/>
    </xf>
    <xf numFmtId="0" fontId="18" fillId="6" borderId="6" xfId="0" applyFont="1" applyFill="1" applyBorder="1"/>
    <xf numFmtId="2" fontId="7" fillId="21" borderId="5" xfId="0" applyNumberFormat="1" applyFont="1" applyFill="1" applyBorder="1" applyAlignment="1">
      <alignment horizontal="left" vertical="top"/>
    </xf>
    <xf numFmtId="2" fontId="25" fillId="21" borderId="5" xfId="1" applyNumberFormat="1" applyFont="1" applyFill="1" applyBorder="1" applyAlignment="1">
      <alignment vertical="top" wrapText="1"/>
    </xf>
    <xf numFmtId="2" fontId="25" fillId="9" borderId="6" xfId="1" applyNumberFormat="1" applyFont="1" applyFill="1" applyBorder="1" applyAlignment="1">
      <alignment vertical="top" wrapText="1"/>
    </xf>
    <xf numFmtId="0" fontId="8" fillId="7" borderId="6" xfId="0" applyFont="1" applyFill="1" applyBorder="1" applyAlignment="1">
      <alignment horizontal="center" vertical="center"/>
    </xf>
    <xf numFmtId="2" fontId="7" fillId="7" borderId="6" xfId="0" applyNumberFormat="1" applyFont="1" applyFill="1" applyBorder="1" applyAlignment="1">
      <alignment horizontal="left"/>
    </xf>
    <xf numFmtId="187" fontId="7" fillId="7" borderId="6" xfId="1" applyFont="1" applyFill="1" applyBorder="1" applyAlignment="1">
      <alignment horizontal="right"/>
    </xf>
    <xf numFmtId="0" fontId="18" fillId="7" borderId="6" xfId="0" applyFont="1" applyFill="1" applyBorder="1"/>
    <xf numFmtId="0" fontId="8" fillId="27" borderId="6" xfId="0" applyFont="1" applyFill="1" applyBorder="1" applyAlignment="1">
      <alignment horizontal="center" vertical="center"/>
    </xf>
    <xf numFmtId="2" fontId="7" fillId="27" borderId="6" xfId="0" applyNumberFormat="1" applyFont="1" applyFill="1" applyBorder="1" applyAlignment="1">
      <alignment horizontal="left"/>
    </xf>
    <xf numFmtId="49" fontId="25" fillId="27" borderId="6" xfId="1" applyNumberFormat="1" applyFont="1" applyFill="1" applyBorder="1" applyAlignment="1">
      <alignment vertical="top"/>
    </xf>
    <xf numFmtId="187" fontId="7" fillId="27" borderId="6" xfId="1" applyFont="1" applyFill="1" applyBorder="1" applyAlignment="1">
      <alignment horizontal="right"/>
    </xf>
    <xf numFmtId="0" fontId="18" fillId="27" borderId="6" xfId="0" applyFont="1" applyFill="1" applyBorder="1"/>
    <xf numFmtId="0" fontId="8" fillId="10" borderId="6" xfId="0" applyFont="1" applyFill="1" applyBorder="1" applyAlignment="1">
      <alignment horizontal="center" vertical="center"/>
    </xf>
    <xf numFmtId="2" fontId="7" fillId="10" borderId="6" xfId="0" applyNumberFormat="1" applyFont="1" applyFill="1" applyBorder="1" applyAlignment="1">
      <alignment horizontal="left"/>
    </xf>
    <xf numFmtId="2" fontId="25" fillId="10" borderId="6" xfId="1" applyNumberFormat="1" applyFont="1" applyFill="1" applyBorder="1" applyAlignment="1">
      <alignment vertical="top" wrapText="1"/>
    </xf>
    <xf numFmtId="187" fontId="7" fillId="10" borderId="6" xfId="1" applyFont="1" applyFill="1" applyBorder="1" applyAlignment="1">
      <alignment horizontal="right"/>
    </xf>
    <xf numFmtId="2" fontId="18" fillId="10" borderId="6" xfId="0" applyNumberFormat="1" applyFont="1" applyFill="1" applyBorder="1"/>
    <xf numFmtId="2" fontId="25" fillId="6" borderId="6" xfId="1" applyNumberFormat="1" applyFont="1" applyFill="1" applyBorder="1" applyAlignment="1">
      <alignment vertical="top"/>
    </xf>
    <xf numFmtId="2" fontId="18" fillId="6" borderId="6" xfId="0" applyNumberFormat="1" applyFont="1" applyFill="1" applyBorder="1"/>
    <xf numFmtId="2" fontId="7" fillId="7" borderId="6" xfId="0" applyNumberFormat="1" applyFont="1" applyFill="1" applyBorder="1" applyAlignment="1">
      <alignment vertical="top"/>
    </xf>
    <xf numFmtId="2" fontId="7" fillId="27" borderId="6" xfId="0" applyNumberFormat="1" applyFont="1" applyFill="1" applyBorder="1" applyAlignment="1">
      <alignment horizontal="left" vertical="center"/>
    </xf>
    <xf numFmtId="2" fontId="7" fillId="27" borderId="6" xfId="0" applyNumberFormat="1" applyFont="1" applyFill="1" applyBorder="1" applyAlignment="1">
      <alignment vertical="center"/>
    </xf>
    <xf numFmtId="187" fontId="7" fillId="27" borderId="6" xfId="1" applyFont="1" applyFill="1" applyBorder="1" applyAlignment="1">
      <alignment horizontal="right" vertical="center"/>
    </xf>
    <xf numFmtId="2" fontId="7" fillId="10" borderId="6" xfId="0" applyNumberFormat="1" applyFont="1" applyFill="1" applyBorder="1" applyAlignment="1">
      <alignment horizontal="left" wrapText="1"/>
    </xf>
    <xf numFmtId="2" fontId="7" fillId="10" borderId="6" xfId="0" applyNumberFormat="1" applyFont="1" applyFill="1" applyBorder="1" applyAlignment="1">
      <alignment vertical="top" wrapText="1"/>
    </xf>
    <xf numFmtId="0" fontId="8" fillId="6" borderId="6" xfId="0" applyFont="1" applyFill="1" applyBorder="1" applyAlignment="1">
      <alignment horizontal="left" vertical="center"/>
    </xf>
    <xf numFmtId="2" fontId="7" fillId="10" borderId="6" xfId="0" applyNumberFormat="1" applyFont="1" applyFill="1" applyBorder="1" applyAlignment="1">
      <alignment horizontal="left" vertical="top" wrapText="1"/>
    </xf>
    <xf numFmtId="2" fontId="18" fillId="10" borderId="6" xfId="0" applyNumberFormat="1" applyFont="1" applyFill="1" applyBorder="1" applyAlignment="1">
      <alignment vertical="top"/>
    </xf>
    <xf numFmtId="0" fontId="8" fillId="6" borderId="6" xfId="0" applyFont="1" applyFill="1" applyBorder="1" applyAlignment="1">
      <alignment horizontal="center" vertical="top"/>
    </xf>
    <xf numFmtId="0" fontId="8" fillId="6" borderId="6" xfId="0" applyFont="1" applyFill="1" applyBorder="1" applyAlignment="1">
      <alignment horizontal="left" vertical="top"/>
    </xf>
    <xf numFmtId="187" fontId="7" fillId="6" borderId="6" xfId="1" applyFont="1" applyFill="1" applyBorder="1" applyAlignment="1">
      <alignment horizontal="right" vertical="top"/>
    </xf>
    <xf numFmtId="2" fontId="18" fillId="6" borderId="6" xfId="0" applyNumberFormat="1" applyFont="1" applyFill="1" applyBorder="1" applyAlignment="1">
      <alignment vertical="top"/>
    </xf>
    <xf numFmtId="187" fontId="8" fillId="27" borderId="6" xfId="1" applyFont="1" applyFill="1" applyBorder="1" applyAlignment="1">
      <alignment horizontal="center" vertical="top"/>
    </xf>
    <xf numFmtId="187" fontId="7" fillId="27" borderId="6" xfId="1" applyFont="1" applyFill="1" applyBorder="1" applyAlignment="1">
      <alignment horizontal="left" vertical="top" wrapText="1"/>
    </xf>
    <xf numFmtId="187" fontId="7" fillId="27" borderId="6" xfId="1" applyFont="1" applyFill="1" applyBorder="1" applyAlignment="1">
      <alignment vertical="top" wrapText="1"/>
    </xf>
    <xf numFmtId="187" fontId="7" fillId="27" borderId="6" xfId="1" applyFont="1" applyFill="1" applyBorder="1" applyAlignment="1">
      <alignment horizontal="right" vertical="top"/>
    </xf>
    <xf numFmtId="187" fontId="18" fillId="27" borderId="6" xfId="1" applyFont="1" applyFill="1" applyBorder="1" applyAlignment="1">
      <alignment vertical="top"/>
    </xf>
    <xf numFmtId="187" fontId="8" fillId="22" borderId="6" xfId="1" applyFont="1" applyFill="1" applyBorder="1" applyAlignment="1">
      <alignment horizontal="center" vertical="top"/>
    </xf>
    <xf numFmtId="187" fontId="7" fillId="22" borderId="6" xfId="1" applyFont="1" applyFill="1" applyBorder="1" applyAlignment="1">
      <alignment horizontal="left" vertical="top" wrapText="1"/>
    </xf>
    <xf numFmtId="187" fontId="7" fillId="22" borderId="6" xfId="1" applyFont="1" applyFill="1" applyBorder="1" applyAlignment="1">
      <alignment vertical="top" wrapText="1"/>
    </xf>
    <xf numFmtId="187" fontId="7" fillId="22" borderId="6" xfId="1" applyFont="1" applyFill="1" applyBorder="1" applyAlignment="1">
      <alignment horizontal="right" vertical="top"/>
    </xf>
    <xf numFmtId="2" fontId="7" fillId="6" borderId="6" xfId="1" applyNumberFormat="1" applyFont="1" applyFill="1" applyBorder="1" applyAlignment="1">
      <alignment horizontal="right"/>
    </xf>
    <xf numFmtId="0" fontId="6" fillId="10" borderId="6" xfId="0" applyFont="1" applyFill="1" applyBorder="1" applyAlignment="1">
      <alignment vertical="top"/>
    </xf>
    <xf numFmtId="190" fontId="7" fillId="9" borderId="6" xfId="0" applyNumberFormat="1" applyFont="1" applyFill="1" applyBorder="1" applyAlignment="1">
      <alignment vertical="top" wrapText="1"/>
    </xf>
    <xf numFmtId="2" fontId="7" fillId="9" borderId="6" xfId="0" applyNumberFormat="1" applyFont="1" applyFill="1" applyBorder="1" applyAlignment="1">
      <alignment vertical="top" wrapText="1"/>
    </xf>
    <xf numFmtId="3" fontId="18" fillId="9" borderId="6" xfId="0" applyNumberFormat="1" applyFont="1" applyFill="1" applyBorder="1" applyAlignment="1">
      <alignment vertical="top"/>
    </xf>
    <xf numFmtId="2" fontId="7" fillId="7" borderId="5" xfId="0" applyNumberFormat="1" applyFont="1" applyFill="1" applyBorder="1"/>
    <xf numFmtId="49" fontId="25" fillId="7" borderId="5" xfId="1" applyNumberFormat="1" applyFont="1" applyFill="1" applyBorder="1" applyAlignment="1">
      <alignment vertical="top"/>
    </xf>
    <xf numFmtId="187" fontId="7" fillId="7" borderId="5" xfId="1" applyFont="1" applyFill="1" applyBorder="1" applyAlignment="1">
      <alignment horizontal="right"/>
    </xf>
    <xf numFmtId="3" fontId="18" fillId="7" borderId="5" xfId="0" applyNumberFormat="1" applyFont="1" applyFill="1" applyBorder="1" applyAlignment="1">
      <alignment horizontal="left"/>
    </xf>
    <xf numFmtId="0" fontId="7" fillId="22" borderId="6" xfId="0" applyFont="1" applyFill="1" applyBorder="1" applyAlignment="1">
      <alignment horizontal="right" vertical="top" wrapText="1"/>
    </xf>
    <xf numFmtId="0" fontId="7" fillId="22" borderId="6" xfId="0" applyFont="1" applyFill="1" applyBorder="1" applyAlignment="1">
      <alignment vertical="top" wrapText="1"/>
    </xf>
    <xf numFmtId="49" fontId="25" fillId="22" borderId="6" xfId="1" applyNumberFormat="1" applyFont="1" applyFill="1" applyBorder="1" applyAlignment="1">
      <alignment vertical="top" wrapText="1"/>
    </xf>
    <xf numFmtId="3" fontId="18" fillId="22" borderId="13" xfId="0" applyNumberFormat="1" applyFont="1" applyFill="1" applyBorder="1" applyAlignment="1">
      <alignment vertical="top"/>
    </xf>
    <xf numFmtId="0" fontId="8" fillId="18" borderId="5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vertical="top"/>
    </xf>
    <xf numFmtId="49" fontId="25" fillId="18" borderId="5" xfId="1" applyNumberFormat="1" applyFont="1" applyFill="1" applyBorder="1" applyAlignment="1">
      <alignment vertical="top" wrapText="1"/>
    </xf>
    <xf numFmtId="187" fontId="25" fillId="18" borderId="5" xfId="1" applyFont="1" applyFill="1" applyBorder="1" applyAlignment="1">
      <alignment horizontal="left" vertical="top" wrapText="1"/>
    </xf>
    <xf numFmtId="187" fontId="7" fillId="0" borderId="14" xfId="1" applyFont="1" applyBorder="1" applyAlignment="1">
      <alignment horizontal="center" vertical="top"/>
    </xf>
    <xf numFmtId="187" fontId="7" fillId="6" borderId="5" xfId="1" applyFont="1" applyFill="1" applyBorder="1" applyAlignment="1">
      <alignment horizontal="right" vertical="top"/>
    </xf>
    <xf numFmtId="187" fontId="7" fillId="6" borderId="14" xfId="1" applyFont="1" applyFill="1" applyBorder="1" applyAlignment="1">
      <alignment horizontal="center" vertical="top"/>
    </xf>
    <xf numFmtId="187" fontId="7" fillId="0" borderId="5" xfId="1" applyFont="1" applyBorder="1" applyAlignment="1">
      <alignment vertical="top"/>
    </xf>
    <xf numFmtId="0" fontId="7" fillId="6" borderId="5" xfId="0" applyFont="1" applyFill="1" applyBorder="1" applyAlignment="1">
      <alignment vertical="top"/>
    </xf>
    <xf numFmtId="187" fontId="7" fillId="6" borderId="5" xfId="0" applyNumberFormat="1" applyFont="1" applyFill="1" applyBorder="1" applyAlignment="1">
      <alignment horizontal="left" vertical="top"/>
    </xf>
    <xf numFmtId="3" fontId="18" fillId="18" borderId="14" xfId="0" applyNumberFormat="1" applyFont="1" applyFill="1" applyBorder="1" applyAlignment="1">
      <alignment vertical="top"/>
    </xf>
    <xf numFmtId="187" fontId="7" fillId="18" borderId="5" xfId="1" applyFont="1" applyFill="1" applyBorder="1" applyAlignment="1">
      <alignment horizontal="right" vertical="top"/>
    </xf>
    <xf numFmtId="187" fontId="7" fillId="6" borderId="5" xfId="1" applyFont="1" applyFill="1" applyBorder="1" applyAlignment="1">
      <alignment horizontal="center" vertical="top"/>
    </xf>
    <xf numFmtId="3" fontId="18" fillId="18" borderId="5" xfId="0" applyNumberFormat="1" applyFont="1" applyFill="1" applyBorder="1" applyAlignment="1">
      <alignment vertical="top"/>
    </xf>
    <xf numFmtId="0" fontId="8" fillId="18" borderId="14" xfId="0" applyFont="1" applyFill="1" applyBorder="1" applyAlignment="1">
      <alignment horizontal="center" vertical="center"/>
    </xf>
    <xf numFmtId="0" fontId="7" fillId="18" borderId="14" xfId="0" applyFont="1" applyFill="1" applyBorder="1" applyAlignment="1">
      <alignment vertical="top"/>
    </xf>
    <xf numFmtId="49" fontId="25" fillId="18" borderId="14" xfId="1" applyNumberFormat="1" applyFont="1" applyFill="1" applyBorder="1" applyAlignment="1">
      <alignment vertical="top" wrapText="1"/>
    </xf>
    <xf numFmtId="3" fontId="18" fillId="18" borderId="6" xfId="0" applyNumberFormat="1" applyFont="1" applyFill="1" applyBorder="1" applyAlignment="1">
      <alignment vertical="top"/>
    </xf>
    <xf numFmtId="49" fontId="25" fillId="18" borderId="14" xfId="1" applyNumberFormat="1" applyFont="1" applyFill="1" applyBorder="1" applyAlignment="1">
      <alignment vertical="top"/>
    </xf>
    <xf numFmtId="187" fontId="7" fillId="18" borderId="14" xfId="1" applyFont="1" applyFill="1" applyBorder="1" applyAlignment="1">
      <alignment horizontal="right" vertical="top"/>
    </xf>
    <xf numFmtId="187" fontId="7" fillId="0" borderId="6" xfId="1" applyFont="1" applyBorder="1" applyAlignment="1">
      <alignment vertical="top"/>
    </xf>
    <xf numFmtId="0" fontId="7" fillId="6" borderId="6" xfId="0" applyFont="1" applyFill="1" applyBorder="1" applyAlignment="1">
      <alignment vertical="top"/>
    </xf>
    <xf numFmtId="187" fontId="7" fillId="6" borderId="6" xfId="0" applyNumberFormat="1" applyFont="1" applyFill="1" applyBorder="1" applyAlignment="1">
      <alignment horizontal="left" vertical="top"/>
    </xf>
    <xf numFmtId="0" fontId="8" fillId="22" borderId="14" xfId="0" applyFont="1" applyFill="1" applyBorder="1" applyAlignment="1">
      <alignment horizontal="center" vertical="center"/>
    </xf>
    <xf numFmtId="0" fontId="7" fillId="22" borderId="14" xfId="0" applyFont="1" applyFill="1" applyBorder="1" applyAlignment="1">
      <alignment vertical="top" wrapText="1"/>
    </xf>
    <xf numFmtId="49" fontId="25" fillId="22" borderId="14" xfId="1" applyNumberFormat="1" applyFont="1" applyFill="1" applyBorder="1" applyAlignment="1">
      <alignment vertical="top" wrapText="1"/>
    </xf>
    <xf numFmtId="187" fontId="7" fillId="22" borderId="5" xfId="1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187" fontId="7" fillId="22" borderId="5" xfId="0" applyNumberFormat="1" applyFont="1" applyFill="1" applyBorder="1" applyAlignment="1">
      <alignment horizontal="left" vertical="top"/>
    </xf>
    <xf numFmtId="3" fontId="18" fillId="22" borderId="6" xfId="0" applyNumberFormat="1" applyFont="1" applyFill="1" applyBorder="1" applyAlignment="1">
      <alignment vertical="top"/>
    </xf>
    <xf numFmtId="0" fontId="8" fillId="18" borderId="6" xfId="0" applyFont="1" applyFill="1" applyBorder="1" applyAlignment="1">
      <alignment horizontal="center" vertical="center"/>
    </xf>
    <xf numFmtId="187" fontId="7" fillId="18" borderId="6" xfId="1" applyFont="1" applyFill="1" applyBorder="1" applyAlignment="1">
      <alignment vertical="top"/>
    </xf>
    <xf numFmtId="0" fontId="6" fillId="18" borderId="6" xfId="0" applyFont="1" applyFill="1" applyBorder="1" applyAlignment="1">
      <alignment vertical="top"/>
    </xf>
    <xf numFmtId="0" fontId="7" fillId="18" borderId="6" xfId="0" applyFont="1" applyFill="1" applyBorder="1" applyAlignment="1">
      <alignment vertical="top"/>
    </xf>
    <xf numFmtId="49" fontId="25" fillId="18" borderId="6" xfId="1" applyNumberFormat="1" applyFont="1" applyFill="1" applyBorder="1" applyAlignment="1">
      <alignment vertical="top" wrapText="1"/>
    </xf>
    <xf numFmtId="49" fontId="7" fillId="22" borderId="6" xfId="0" applyNumberFormat="1" applyFont="1" applyFill="1" applyBorder="1" applyAlignment="1">
      <alignment horizontal="right" vertical="top" wrapText="1"/>
    </xf>
    <xf numFmtId="49" fontId="7" fillId="22" borderId="6" xfId="0" applyNumberFormat="1" applyFont="1" applyFill="1" applyBorder="1" applyAlignment="1">
      <alignment vertical="top" wrapText="1"/>
    </xf>
    <xf numFmtId="49" fontId="7" fillId="18" borderId="6" xfId="0" applyNumberFormat="1" applyFont="1" applyFill="1" applyBorder="1" applyAlignment="1">
      <alignment vertical="top"/>
    </xf>
    <xf numFmtId="187" fontId="25" fillId="18" borderId="6" xfId="1" applyFont="1" applyFill="1" applyBorder="1" applyAlignment="1">
      <alignment horizontal="left" vertical="top" wrapText="1"/>
    </xf>
    <xf numFmtId="187" fontId="7" fillId="6" borderId="6" xfId="1" applyFont="1" applyFill="1" applyBorder="1" applyAlignment="1">
      <alignment horizontal="center" vertical="top"/>
    </xf>
    <xf numFmtId="2" fontId="7" fillId="18" borderId="6" xfId="0" applyNumberFormat="1" applyFont="1" applyFill="1" applyBorder="1" applyAlignment="1">
      <alignment vertical="top"/>
    </xf>
    <xf numFmtId="187" fontId="7" fillId="18" borderId="6" xfId="1" applyFont="1" applyFill="1" applyBorder="1" applyAlignment="1">
      <alignment horizontal="right" vertical="top"/>
    </xf>
    <xf numFmtId="0" fontId="8" fillId="9" borderId="6" xfId="0" applyFont="1" applyFill="1" applyBorder="1" applyAlignment="1">
      <alignment horizontal="center" vertical="center"/>
    </xf>
    <xf numFmtId="3" fontId="18" fillId="9" borderId="6" xfId="0" applyNumberFormat="1" applyFont="1" applyFill="1" applyBorder="1"/>
    <xf numFmtId="2" fontId="7" fillId="7" borderId="5" xfId="0" applyNumberFormat="1" applyFont="1" applyFill="1" applyBorder="1" applyAlignment="1">
      <alignment horizontal="left"/>
    </xf>
    <xf numFmtId="187" fontId="18" fillId="7" borderId="6" xfId="0" applyNumberFormat="1" applyFont="1" applyFill="1" applyBorder="1" applyAlignment="1">
      <alignment horizontal="center"/>
    </xf>
    <xf numFmtId="2" fontId="8" fillId="22" borderId="6" xfId="0" applyNumberFormat="1" applyFont="1" applyFill="1" applyBorder="1" applyAlignment="1">
      <alignment horizontal="center" vertical="center"/>
    </xf>
    <xf numFmtId="2" fontId="7" fillId="22" borderId="6" xfId="0" applyNumberFormat="1" applyFont="1" applyFill="1" applyBorder="1" applyAlignment="1">
      <alignment vertical="top" wrapText="1"/>
    </xf>
    <xf numFmtId="0" fontId="7" fillId="18" borderId="5" xfId="0" applyFont="1" applyFill="1" applyBorder="1" applyAlignment="1">
      <alignment horizontal="left" vertical="top"/>
    </xf>
    <xf numFmtId="49" fontId="25" fillId="18" borderId="5" xfId="1" applyNumberFormat="1" applyFont="1" applyFill="1" applyBorder="1" applyAlignment="1">
      <alignment vertical="top"/>
    </xf>
    <xf numFmtId="2" fontId="7" fillId="18" borderId="5" xfId="0" applyNumberFormat="1" applyFont="1" applyFill="1" applyBorder="1" applyAlignment="1">
      <alignment horizontal="left" vertical="top"/>
    </xf>
    <xf numFmtId="0" fontId="8" fillId="11" borderId="5" xfId="0" applyFont="1" applyFill="1" applyBorder="1" applyAlignment="1">
      <alignment horizontal="center" vertical="center"/>
    </xf>
    <xf numFmtId="2" fontId="7" fillId="11" borderId="5" xfId="0" applyNumberFormat="1" applyFont="1" applyFill="1" applyBorder="1"/>
    <xf numFmtId="49" fontId="25" fillId="11" borderId="5" xfId="1" applyNumberFormat="1" applyFont="1" applyFill="1" applyBorder="1" applyAlignment="1">
      <alignment vertical="top"/>
    </xf>
    <xf numFmtId="187" fontId="7" fillId="11" borderId="5" xfId="1" applyFont="1" applyFill="1" applyBorder="1" applyAlignment="1">
      <alignment horizontal="right"/>
    </xf>
    <xf numFmtId="3" fontId="18" fillId="11" borderId="4" xfId="0" applyNumberFormat="1" applyFont="1" applyFill="1" applyBorder="1" applyAlignment="1">
      <alignment horizontal="left"/>
    </xf>
    <xf numFmtId="2" fontId="7" fillId="6" borderId="6" xfId="0" applyNumberFormat="1" applyFont="1" applyFill="1" applyBorder="1" applyAlignment="1">
      <alignment vertical="top" wrapText="1"/>
    </xf>
    <xf numFmtId="3" fontId="18" fillId="6" borderId="6" xfId="0" applyNumberFormat="1" applyFont="1" applyFill="1" applyBorder="1" applyAlignment="1">
      <alignment wrapText="1"/>
    </xf>
    <xf numFmtId="187" fontId="7" fillId="18" borderId="14" xfId="1" applyFont="1" applyFill="1" applyBorder="1" applyAlignment="1">
      <alignment horizontal="right"/>
    </xf>
    <xf numFmtId="187" fontId="7" fillId="6" borderId="5" xfId="1" applyFont="1" applyFill="1" applyBorder="1" applyAlignment="1">
      <alignment horizontal="right"/>
    </xf>
    <xf numFmtId="187" fontId="7" fillId="6" borderId="5" xfId="1" applyFont="1" applyFill="1" applyBorder="1" applyAlignment="1">
      <alignment horizontal="center"/>
    </xf>
    <xf numFmtId="187" fontId="7" fillId="0" borderId="6" xfId="1" applyFont="1" applyBorder="1"/>
    <xf numFmtId="0" fontId="7" fillId="6" borderId="6" xfId="0" applyFont="1" applyFill="1" applyBorder="1"/>
    <xf numFmtId="187" fontId="7" fillId="6" borderId="6" xfId="0" applyNumberFormat="1" applyFont="1" applyFill="1" applyBorder="1" applyAlignment="1">
      <alignment horizontal="left"/>
    </xf>
    <xf numFmtId="3" fontId="18" fillId="6" borderId="6" xfId="0" applyNumberFormat="1" applyFont="1" applyFill="1" applyBorder="1"/>
    <xf numFmtId="0" fontId="7" fillId="18" borderId="5" xfId="0" applyFont="1" applyFill="1" applyBorder="1" applyAlignment="1">
      <alignment horizontal="center" vertical="center"/>
    </xf>
    <xf numFmtId="3" fontId="7" fillId="6" borderId="6" xfId="0" applyNumberFormat="1" applyFont="1" applyFill="1" applyBorder="1" applyAlignment="1">
      <alignment wrapText="1"/>
    </xf>
    <xf numFmtId="3" fontId="7" fillId="6" borderId="6" xfId="0" applyNumberFormat="1" applyFont="1" applyFill="1" applyBorder="1"/>
    <xf numFmtId="3" fontId="7" fillId="18" borderId="6" xfId="0" applyNumberFormat="1" applyFont="1" applyFill="1" applyBorder="1"/>
    <xf numFmtId="0" fontId="7" fillId="18" borderId="14" xfId="0" applyFont="1" applyFill="1" applyBorder="1"/>
    <xf numFmtId="3" fontId="18" fillId="18" borderId="6" xfId="0" applyNumberFormat="1" applyFont="1" applyFill="1" applyBorder="1"/>
    <xf numFmtId="2" fontId="8" fillId="11" borderId="6" xfId="0" applyNumberFormat="1" applyFont="1" applyFill="1" applyBorder="1" applyAlignment="1">
      <alignment horizontal="center" vertical="center"/>
    </xf>
    <xf numFmtId="2" fontId="7" fillId="11" borderId="6" xfId="0" applyNumberFormat="1" applyFont="1" applyFill="1" applyBorder="1" applyAlignment="1">
      <alignment vertical="top" wrapText="1"/>
    </xf>
    <xf numFmtId="2" fontId="8" fillId="7" borderId="6" xfId="0" applyNumberFormat="1" applyFont="1" applyFill="1" applyBorder="1" applyAlignment="1">
      <alignment horizontal="center" vertical="center"/>
    </xf>
    <xf numFmtId="2" fontId="7" fillId="7" borderId="6" xfId="0" applyNumberFormat="1" applyFont="1" applyFill="1" applyBorder="1"/>
    <xf numFmtId="2" fontId="18" fillId="7" borderId="6" xfId="0" applyNumberFormat="1" applyFont="1" applyFill="1" applyBorder="1"/>
    <xf numFmtId="2" fontId="8" fillId="22" borderId="17" xfId="0" applyNumberFormat="1" applyFont="1" applyFill="1" applyBorder="1" applyAlignment="1">
      <alignment horizontal="center" vertical="center"/>
    </xf>
    <xf numFmtId="2" fontId="7" fillId="22" borderId="17" xfId="0" applyNumberFormat="1" applyFont="1" applyFill="1" applyBorder="1" applyAlignment="1">
      <alignment vertical="center"/>
    </xf>
    <xf numFmtId="49" fontId="25" fillId="22" borderId="17" xfId="1" applyNumberFormat="1" applyFont="1" applyFill="1" applyBorder="1" applyAlignment="1">
      <alignment vertical="top" wrapText="1"/>
    </xf>
    <xf numFmtId="187" fontId="7" fillId="22" borderId="6" xfId="1" applyFont="1" applyFill="1" applyBorder="1" applyAlignment="1">
      <alignment horizontal="right" vertical="center"/>
    </xf>
    <xf numFmtId="2" fontId="18" fillId="22" borderId="6" xfId="0" applyNumberFormat="1" applyFont="1" applyFill="1" applyBorder="1" applyAlignment="1">
      <alignment vertical="center"/>
    </xf>
    <xf numFmtId="2" fontId="8" fillId="6" borderId="17" xfId="0" applyNumberFormat="1" applyFont="1" applyFill="1" applyBorder="1" applyAlignment="1">
      <alignment horizontal="center" vertical="center"/>
    </xf>
    <xf numFmtId="2" fontId="7" fillId="6" borderId="17" xfId="0" applyNumberFormat="1" applyFont="1" applyFill="1" applyBorder="1"/>
    <xf numFmtId="49" fontId="25" fillId="6" borderId="17" xfId="1" applyNumberFormat="1" applyFont="1" applyFill="1" applyBorder="1" applyAlignment="1">
      <alignment vertical="top"/>
    </xf>
    <xf numFmtId="2" fontId="7" fillId="6" borderId="17" xfId="0" applyNumberFormat="1" applyFont="1" applyFill="1" applyBorder="1" applyAlignment="1">
      <alignment horizontal="left"/>
    </xf>
    <xf numFmtId="187" fontId="8" fillId="22" borderId="6" xfId="1" applyFont="1" applyFill="1" applyBorder="1" applyAlignment="1">
      <alignment horizontal="center" vertical="center"/>
    </xf>
    <xf numFmtId="2" fontId="7" fillId="22" borderId="6" xfId="0" applyNumberFormat="1" applyFont="1" applyFill="1" applyBorder="1" applyAlignment="1">
      <alignment vertical="top"/>
    </xf>
    <xf numFmtId="1" fontId="8" fillId="7" borderId="6" xfId="0" applyNumberFormat="1" applyFont="1" applyFill="1" applyBorder="1" applyAlignment="1">
      <alignment horizontal="center" vertical="center"/>
    </xf>
    <xf numFmtId="49" fontId="25" fillId="7" borderId="6" xfId="1" applyNumberFormat="1" applyFont="1" applyFill="1" applyBorder="1" applyAlignment="1">
      <alignment vertical="top" wrapText="1"/>
    </xf>
    <xf numFmtId="187" fontId="8" fillId="5" borderId="6" xfId="0" applyNumberFormat="1" applyFont="1" applyFill="1" applyBorder="1" applyAlignment="1">
      <alignment horizontal="center" vertical="center"/>
    </xf>
    <xf numFmtId="2" fontId="7" fillId="5" borderId="6" xfId="0" applyNumberFormat="1" applyFont="1" applyFill="1" applyBorder="1" applyAlignment="1">
      <alignment horizontal="left"/>
    </xf>
    <xf numFmtId="49" fontId="25" fillId="5" borderId="6" xfId="1" applyNumberFormat="1" applyFont="1" applyFill="1" applyBorder="1" applyAlignment="1">
      <alignment vertical="top"/>
    </xf>
    <xf numFmtId="187" fontId="7" fillId="5" borderId="6" xfId="1" applyFont="1" applyFill="1" applyBorder="1" applyAlignment="1">
      <alignment horizontal="right"/>
    </xf>
    <xf numFmtId="187" fontId="18" fillId="5" borderId="6" xfId="1" applyFont="1" applyFill="1" applyBorder="1" applyAlignment="1">
      <alignment horizontal="right"/>
    </xf>
    <xf numFmtId="187" fontId="8" fillId="15" borderId="6" xfId="0" applyNumberFormat="1" applyFont="1" applyFill="1" applyBorder="1" applyAlignment="1">
      <alignment horizontal="center" vertical="center"/>
    </xf>
    <xf numFmtId="49" fontId="7" fillId="15" borderId="6" xfId="0" applyNumberFormat="1" applyFont="1" applyFill="1" applyBorder="1" applyAlignment="1">
      <alignment vertical="top" wrapText="1"/>
    </xf>
    <xf numFmtId="187" fontId="7" fillId="15" borderId="6" xfId="1" applyFont="1" applyFill="1" applyBorder="1" applyAlignment="1">
      <alignment horizontal="right" vertical="top"/>
    </xf>
    <xf numFmtId="187" fontId="7" fillId="15" borderId="5" xfId="1" applyFont="1" applyFill="1" applyBorder="1" applyAlignment="1">
      <alignment vertical="top"/>
    </xf>
    <xf numFmtId="0" fontId="7" fillId="15" borderId="5" xfId="0" applyFont="1" applyFill="1" applyBorder="1" applyAlignment="1">
      <alignment vertical="top"/>
    </xf>
    <xf numFmtId="187" fontId="7" fillId="15" borderId="5" xfId="0" applyNumberFormat="1" applyFont="1" applyFill="1" applyBorder="1" applyAlignment="1">
      <alignment horizontal="left" vertical="top"/>
    </xf>
    <xf numFmtId="0" fontId="18" fillId="15" borderId="6" xfId="0" applyFont="1" applyFill="1" applyBorder="1" applyAlignment="1">
      <alignment vertical="top"/>
    </xf>
    <xf numFmtId="187" fontId="8" fillId="6" borderId="6" xfId="0" applyNumberFormat="1" applyFont="1" applyFill="1" applyBorder="1" applyAlignment="1">
      <alignment horizontal="center" vertical="center"/>
    </xf>
    <xf numFmtId="49" fontId="7" fillId="6" borderId="6" xfId="0" applyNumberFormat="1" applyFont="1" applyFill="1" applyBorder="1" applyAlignment="1">
      <alignment vertical="top" wrapText="1"/>
    </xf>
    <xf numFmtId="0" fontId="18" fillId="6" borderId="6" xfId="0" applyFont="1" applyFill="1" applyBorder="1" applyAlignment="1">
      <alignment vertical="top"/>
    </xf>
    <xf numFmtId="0" fontId="8" fillId="6" borderId="5" xfId="0" applyFont="1" applyFill="1" applyBorder="1" applyAlignment="1">
      <alignment horizontal="center" vertical="center"/>
    </xf>
    <xf numFmtId="49" fontId="25" fillId="6" borderId="5" xfId="1" applyNumberFormat="1" applyFont="1" applyFill="1" applyBorder="1" applyAlignment="1">
      <alignment vertical="top" wrapText="1"/>
    </xf>
    <xf numFmtId="2" fontId="7" fillId="15" borderId="6" xfId="0" applyNumberFormat="1" applyFont="1" applyFill="1" applyBorder="1" applyAlignment="1">
      <alignment vertical="top" wrapText="1"/>
    </xf>
    <xf numFmtId="2" fontId="18" fillId="15" borderId="6" xfId="0" applyNumberFormat="1" applyFont="1" applyFill="1" applyBorder="1" applyAlignment="1">
      <alignment vertical="top"/>
    </xf>
    <xf numFmtId="0" fontId="8" fillId="5" borderId="6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49" fontId="7" fillId="12" borderId="6" xfId="0" applyNumberFormat="1" applyFont="1" applyFill="1" applyBorder="1" applyAlignment="1">
      <alignment vertical="top" wrapText="1"/>
    </xf>
    <xf numFmtId="49" fontId="25" fillId="12" borderId="6" xfId="1" applyNumberFormat="1" applyFont="1" applyFill="1" applyBorder="1" applyAlignment="1">
      <alignment vertical="top" wrapText="1"/>
    </xf>
    <xf numFmtId="187" fontId="7" fillId="12" borderId="6" xfId="1" applyFont="1" applyFill="1" applyBorder="1" applyAlignment="1">
      <alignment horizontal="right" vertical="top"/>
    </xf>
    <xf numFmtId="0" fontId="18" fillId="12" borderId="6" xfId="0" applyFont="1" applyFill="1" applyBorder="1" applyAlignment="1">
      <alignment vertical="top"/>
    </xf>
    <xf numFmtId="187" fontId="8" fillId="6" borderId="6" xfId="1" applyFont="1" applyFill="1" applyBorder="1" applyAlignment="1">
      <alignment horizontal="center" vertical="center"/>
    </xf>
    <xf numFmtId="2" fontId="8" fillId="12" borderId="6" xfId="0" applyNumberFormat="1" applyFont="1" applyFill="1" applyBorder="1" applyAlignment="1">
      <alignment horizontal="center" vertical="center"/>
    </xf>
    <xf numFmtId="2" fontId="7" fillId="12" borderId="6" xfId="0" applyNumberFormat="1" applyFont="1" applyFill="1" applyBorder="1" applyAlignment="1">
      <alignment vertical="top" wrapText="1"/>
    </xf>
    <xf numFmtId="2" fontId="7" fillId="6" borderId="6" xfId="0" applyNumberFormat="1" applyFont="1" applyFill="1" applyBorder="1" applyAlignment="1">
      <alignment horizontal="left" vertical="top"/>
    </xf>
    <xf numFmtId="2" fontId="7" fillId="9" borderId="6" xfId="0" applyNumberFormat="1" applyFont="1" applyFill="1" applyBorder="1" applyAlignment="1">
      <alignment wrapText="1"/>
    </xf>
    <xf numFmtId="2" fontId="25" fillId="27" borderId="6" xfId="1" applyNumberFormat="1" applyFont="1" applyFill="1" applyBorder="1" applyAlignment="1">
      <alignment vertical="top"/>
    </xf>
    <xf numFmtId="187" fontId="18" fillId="27" borderId="6" xfId="1" applyFont="1" applyFill="1" applyBorder="1" applyAlignment="1">
      <alignment horizontal="right"/>
    </xf>
    <xf numFmtId="0" fontId="8" fillId="6" borderId="6" xfId="0" applyFont="1" applyFill="1" applyBorder="1" applyAlignment="1">
      <alignment horizontal="left" vertical="center" wrapText="1"/>
    </xf>
    <xf numFmtId="1" fontId="8" fillId="6" borderId="6" xfId="0" applyNumberFormat="1" applyFont="1" applyFill="1" applyBorder="1" applyAlignment="1">
      <alignment horizontal="left" vertical="center" wrapText="1"/>
    </xf>
    <xf numFmtId="2" fontId="7" fillId="6" borderId="5" xfId="0" applyNumberFormat="1" applyFont="1" applyFill="1" applyBorder="1" applyAlignment="1">
      <alignment vertical="top"/>
    </xf>
    <xf numFmtId="187" fontId="8" fillId="9" borderId="6" xfId="0" applyNumberFormat="1" applyFont="1" applyFill="1" applyBorder="1" applyAlignment="1">
      <alignment horizontal="center" vertical="center"/>
    </xf>
    <xf numFmtId="2" fontId="7" fillId="9" borderId="6" xfId="0" applyNumberFormat="1" applyFont="1" applyFill="1" applyBorder="1" applyAlignment="1">
      <alignment horizontal="left"/>
    </xf>
    <xf numFmtId="187" fontId="7" fillId="9" borderId="6" xfId="1" applyFont="1" applyFill="1" applyBorder="1" applyAlignment="1">
      <alignment horizontal="right"/>
    </xf>
    <xf numFmtId="187" fontId="18" fillId="9" borderId="6" xfId="1" applyFont="1" applyFill="1" applyBorder="1" applyAlignment="1">
      <alignment horizontal="right"/>
    </xf>
    <xf numFmtId="0" fontId="18" fillId="6" borderId="6" xfId="0" applyFont="1" applyFill="1" applyBorder="1" applyAlignment="1">
      <alignment vertical="top" wrapText="1"/>
    </xf>
    <xf numFmtId="187" fontId="7" fillId="0" borderId="5" xfId="1" applyFont="1" applyBorder="1" applyAlignment="1">
      <alignment horizontal="center" vertical="top"/>
    </xf>
    <xf numFmtId="190" fontId="8" fillId="7" borderId="6" xfId="0" applyNumberFormat="1" applyFont="1" applyFill="1" applyBorder="1" applyAlignment="1">
      <alignment horizontal="center" vertical="center"/>
    </xf>
    <xf numFmtId="187" fontId="8" fillId="24" borderId="6" xfId="1" applyFont="1" applyFill="1" applyBorder="1" applyAlignment="1">
      <alignment horizontal="center" vertical="center"/>
    </xf>
    <xf numFmtId="2" fontId="7" fillId="24" borderId="6" xfId="0" applyNumberFormat="1" applyFont="1" applyFill="1" applyBorder="1" applyAlignment="1">
      <alignment horizontal="left"/>
    </xf>
    <xf numFmtId="49" fontId="25" fillId="24" borderId="6" xfId="1" applyNumberFormat="1" applyFont="1" applyFill="1" applyBorder="1" applyAlignment="1">
      <alignment vertical="top"/>
    </xf>
    <xf numFmtId="187" fontId="7" fillId="24" borderId="6" xfId="1" applyFont="1" applyFill="1" applyBorder="1" applyAlignment="1">
      <alignment horizontal="right"/>
    </xf>
    <xf numFmtId="187" fontId="18" fillId="24" borderId="6" xfId="1" applyFont="1" applyFill="1" applyBorder="1" applyAlignment="1">
      <alignment horizontal="right"/>
    </xf>
    <xf numFmtId="2" fontId="8" fillId="6" borderId="6" xfId="0" applyNumberFormat="1" applyFont="1" applyFill="1" applyBorder="1" applyAlignment="1">
      <alignment horizontal="center" vertical="center"/>
    </xf>
    <xf numFmtId="2" fontId="25" fillId="6" borderId="6" xfId="1" applyNumberFormat="1" applyFont="1" applyFill="1" applyBorder="1" applyAlignment="1">
      <alignment vertical="top" wrapText="1"/>
    </xf>
    <xf numFmtId="2" fontId="25" fillId="12" borderId="6" xfId="1" applyNumberFormat="1" applyFont="1" applyFill="1" applyBorder="1" applyAlignment="1">
      <alignment vertical="top" wrapText="1"/>
    </xf>
    <xf numFmtId="187" fontId="7" fillId="24" borderId="6" xfId="1" applyFont="1" applyFill="1" applyBorder="1" applyAlignment="1">
      <alignment horizontal="left"/>
    </xf>
    <xf numFmtId="187" fontId="7" fillId="6" borderId="6" xfId="1" applyFont="1" applyFill="1" applyBorder="1" applyAlignment="1">
      <alignment vertical="top" wrapText="1"/>
    </xf>
    <xf numFmtId="2" fontId="7" fillId="0" borderId="6" xfId="1" applyNumberFormat="1" applyFont="1" applyBorder="1" applyAlignment="1">
      <alignment vertical="top"/>
    </xf>
    <xf numFmtId="2" fontId="7" fillId="6" borderId="6" xfId="1" applyNumberFormat="1" applyFont="1" applyFill="1" applyBorder="1" applyAlignment="1">
      <alignment vertical="top"/>
    </xf>
    <xf numFmtId="2" fontId="7" fillId="6" borderId="6" xfId="1" applyNumberFormat="1" applyFont="1" applyFill="1" applyBorder="1" applyAlignment="1">
      <alignment horizontal="right" vertical="top"/>
    </xf>
    <xf numFmtId="2" fontId="8" fillId="6" borderId="6" xfId="0" applyNumberFormat="1" applyFont="1" applyFill="1" applyBorder="1" applyAlignment="1">
      <alignment horizontal="left" vertical="top"/>
    </xf>
    <xf numFmtId="2" fontId="8" fillId="6" borderId="5" xfId="0" applyNumberFormat="1" applyFont="1" applyFill="1" applyBorder="1" applyAlignment="1">
      <alignment horizontal="center" vertical="center"/>
    </xf>
    <xf numFmtId="2" fontId="7" fillId="6" borderId="5" xfId="0" applyNumberFormat="1" applyFont="1" applyFill="1" applyBorder="1" applyAlignment="1">
      <alignment horizontal="left"/>
    </xf>
    <xf numFmtId="49" fontId="25" fillId="6" borderId="5" xfId="1" applyNumberFormat="1" applyFont="1" applyFill="1" applyBorder="1" applyAlignment="1">
      <alignment vertical="top"/>
    </xf>
    <xf numFmtId="2" fontId="7" fillId="0" borderId="5" xfId="1" applyNumberFormat="1" applyFont="1" applyBorder="1" applyAlignment="1">
      <alignment vertical="top"/>
    </xf>
    <xf numFmtId="2" fontId="7" fillId="6" borderId="5" xfId="1" applyNumberFormat="1" applyFont="1" applyFill="1" applyBorder="1" applyAlignment="1">
      <alignment vertical="top"/>
    </xf>
    <xf numFmtId="190" fontId="8" fillId="9" borderId="5" xfId="0" applyNumberFormat="1" applyFont="1" applyFill="1" applyBorder="1" applyAlignment="1">
      <alignment horizontal="center" vertical="center"/>
    </xf>
    <xf numFmtId="2" fontId="7" fillId="9" borderId="5" xfId="0" applyNumberFormat="1" applyFont="1" applyFill="1" applyBorder="1" applyAlignment="1">
      <alignment horizontal="left" vertical="top" wrapText="1"/>
    </xf>
    <xf numFmtId="49" fontId="25" fillId="9" borderId="5" xfId="1" applyNumberFormat="1" applyFont="1" applyFill="1" applyBorder="1" applyAlignment="1">
      <alignment vertical="top"/>
    </xf>
    <xf numFmtId="187" fontId="7" fillId="9" borderId="5" xfId="1" applyFont="1" applyFill="1" applyBorder="1" applyAlignment="1">
      <alignment horizontal="right" vertical="top"/>
    </xf>
    <xf numFmtId="187" fontId="7" fillId="9" borderId="5" xfId="1" applyFont="1" applyFill="1" applyBorder="1" applyAlignment="1">
      <alignment horizontal="center" vertical="top"/>
    </xf>
    <xf numFmtId="2" fontId="7" fillId="9" borderId="5" xfId="1" applyNumberFormat="1" applyFont="1" applyFill="1" applyBorder="1" applyAlignment="1">
      <alignment vertical="top"/>
    </xf>
    <xf numFmtId="187" fontId="8" fillId="9" borderId="5" xfId="1" applyFont="1" applyFill="1" applyBorder="1" applyAlignment="1">
      <alignment horizontal="center" vertical="center"/>
    </xf>
    <xf numFmtId="2" fontId="7" fillId="6" borderId="5" xfId="0" applyNumberFormat="1" applyFont="1" applyFill="1" applyBorder="1" applyAlignment="1">
      <alignment horizontal="left" vertical="top"/>
    </xf>
    <xf numFmtId="187" fontId="7" fillId="7" borderId="6" xfId="1" applyFont="1" applyFill="1" applyBorder="1" applyAlignment="1">
      <alignment horizontal="left"/>
    </xf>
    <xf numFmtId="0" fontId="8" fillId="6" borderId="6" xfId="0" applyFont="1" applyFill="1" applyBorder="1" applyAlignment="1">
      <alignment horizontal="center"/>
    </xf>
    <xf numFmtId="187" fontId="25" fillId="6" borderId="6" xfId="1" applyFont="1" applyFill="1" applyBorder="1" applyAlignment="1">
      <alignment horizontal="left" vertical="top" wrapText="1"/>
    </xf>
    <xf numFmtId="187" fontId="7" fillId="6" borderId="6" xfId="1" applyFont="1" applyFill="1" applyBorder="1" applyAlignment="1">
      <alignment horizontal="center"/>
    </xf>
    <xf numFmtId="187" fontId="7" fillId="6" borderId="6" xfId="1" applyFont="1" applyFill="1" applyBorder="1" applyAlignment="1">
      <alignment horizontal="left" vertical="top" wrapText="1"/>
    </xf>
    <xf numFmtId="49" fontId="25" fillId="0" borderId="6" xfId="1" applyNumberFormat="1" applyFont="1" applyBorder="1" applyAlignment="1">
      <alignment vertical="top"/>
    </xf>
    <xf numFmtId="49" fontId="43" fillId="0" borderId="6" xfId="1" applyNumberFormat="1" applyFont="1" applyBorder="1" applyAlignment="1">
      <alignment vertical="top"/>
    </xf>
    <xf numFmtId="187" fontId="7" fillId="6" borderId="6" xfId="1" applyFont="1" applyFill="1" applyBorder="1" applyAlignment="1">
      <alignment horizontal="left" vertical="top"/>
    </xf>
    <xf numFmtId="0" fontId="8" fillId="15" borderId="6" xfId="0" applyFont="1" applyFill="1" applyBorder="1" applyAlignment="1">
      <alignment horizontal="center" vertical="center"/>
    </xf>
    <xf numFmtId="2" fontId="7" fillId="6" borderId="6" xfId="0" applyNumberFormat="1" applyFont="1" applyFill="1" applyBorder="1" applyAlignment="1">
      <alignment vertical="top"/>
    </xf>
    <xf numFmtId="0" fontId="7" fillId="6" borderId="6" xfId="0" applyFont="1" applyFill="1" applyBorder="1" applyAlignment="1">
      <alignment horizontal="left" vertical="top"/>
    </xf>
    <xf numFmtId="49" fontId="7" fillId="6" borderId="6" xfId="0" applyNumberFormat="1" applyFont="1" applyFill="1" applyBorder="1" applyAlignment="1">
      <alignment horizontal="left" vertical="top"/>
    </xf>
    <xf numFmtId="0" fontId="18" fillId="10" borderId="6" xfId="0" applyFont="1" applyFill="1" applyBorder="1"/>
    <xf numFmtId="0" fontId="8" fillId="25" borderId="6" xfId="0" applyFont="1" applyFill="1" applyBorder="1" applyAlignment="1">
      <alignment horizontal="center" vertical="center"/>
    </xf>
    <xf numFmtId="0" fontId="7" fillId="25" borderId="6" xfId="0" applyFont="1" applyFill="1" applyBorder="1" applyAlignment="1">
      <alignment horizontal="left" vertical="top" wrapText="1"/>
    </xf>
    <xf numFmtId="49" fontId="25" fillId="25" borderId="6" xfId="1" applyNumberFormat="1" applyFont="1" applyFill="1" applyBorder="1" applyAlignment="1">
      <alignment vertical="top" wrapText="1"/>
    </xf>
    <xf numFmtId="187" fontId="7" fillId="25" borderId="6" xfId="1" applyFont="1" applyFill="1" applyBorder="1" applyAlignment="1">
      <alignment horizontal="right" vertical="top"/>
    </xf>
    <xf numFmtId="0" fontId="18" fillId="25" borderId="6" xfId="0" applyFont="1" applyFill="1" applyBorder="1" applyAlignment="1">
      <alignment vertical="top"/>
    </xf>
    <xf numFmtId="0" fontId="7" fillId="6" borderId="6" xfId="0" applyFont="1" applyFill="1" applyBorder="1" applyAlignment="1">
      <alignment horizontal="left" vertical="top" wrapText="1"/>
    </xf>
    <xf numFmtId="49" fontId="7" fillId="6" borderId="6" xfId="1" applyNumberFormat="1" applyFont="1" applyFill="1" applyBorder="1" applyAlignment="1">
      <alignment vertical="top" wrapText="1"/>
    </xf>
    <xf numFmtId="49" fontId="8" fillId="0" borderId="6" xfId="1" applyNumberFormat="1" applyFont="1" applyBorder="1" applyAlignment="1">
      <alignment vertical="top"/>
    </xf>
    <xf numFmtId="49" fontId="7" fillId="25" borderId="6" xfId="0" applyNumberFormat="1" applyFont="1" applyFill="1" applyBorder="1" applyAlignment="1">
      <alignment horizontal="left" vertical="top" wrapText="1"/>
    </xf>
    <xf numFmtId="2" fontId="25" fillId="25" borderId="6" xfId="1" applyNumberFormat="1" applyFont="1" applyFill="1" applyBorder="1" applyAlignment="1">
      <alignment vertical="top" wrapText="1"/>
    </xf>
    <xf numFmtId="49" fontId="7" fillId="6" borderId="6" xfId="0" applyNumberFormat="1" applyFont="1" applyFill="1" applyBorder="1" applyAlignment="1">
      <alignment vertical="top"/>
    </xf>
    <xf numFmtId="2" fontId="7" fillId="6" borderId="6" xfId="0" applyNumberFormat="1" applyFont="1" applyFill="1" applyBorder="1" applyAlignment="1">
      <alignment horizontal="left" vertical="top" wrapText="1"/>
    </xf>
    <xf numFmtId="2" fontId="7" fillId="6" borderId="6" xfId="1" applyNumberFormat="1" applyFont="1" applyFill="1" applyBorder="1" applyAlignment="1">
      <alignment vertical="top" wrapText="1"/>
    </xf>
    <xf numFmtId="187" fontId="7" fillId="15" borderId="6" xfId="1" applyFont="1" applyFill="1" applyBorder="1" applyAlignment="1">
      <alignment horizontal="left"/>
    </xf>
    <xf numFmtId="187" fontId="7" fillId="6" borderId="6" xfId="1" applyFont="1" applyFill="1" applyBorder="1" applyAlignment="1">
      <alignment horizontal="left"/>
    </xf>
    <xf numFmtId="187" fontId="7" fillId="15" borderId="6" xfId="1" applyFont="1" applyFill="1" applyBorder="1" applyAlignment="1">
      <alignment horizontal="left" vertical="top"/>
    </xf>
    <xf numFmtId="187" fontId="7" fillId="15" borderId="6" xfId="1" applyFont="1" applyFill="1" applyBorder="1" applyAlignment="1">
      <alignment horizontal="left" vertical="top" wrapText="1"/>
    </xf>
    <xf numFmtId="187" fontId="7" fillId="7" borderId="6" xfId="1" applyFont="1" applyFill="1" applyBorder="1" applyAlignment="1">
      <alignment horizontal="left" vertical="top"/>
    </xf>
    <xf numFmtId="187" fontId="7" fillId="7" borderId="6" xfId="1" applyFont="1" applyFill="1" applyBorder="1" applyAlignment="1">
      <alignment horizontal="left" vertical="top" wrapText="1"/>
    </xf>
    <xf numFmtId="187" fontId="7" fillId="6" borderId="6" xfId="1" applyFont="1" applyFill="1" applyBorder="1" applyAlignment="1">
      <alignment horizontal="left" vertical="center"/>
    </xf>
    <xf numFmtId="187" fontId="7" fillId="6" borderId="6" xfId="1" applyFont="1" applyFill="1" applyBorder="1" applyAlignment="1">
      <alignment horizontal="left" vertical="center" wrapText="1"/>
    </xf>
    <xf numFmtId="187" fontId="7" fillId="6" borderId="6" xfId="1" applyFont="1" applyFill="1" applyBorder="1" applyAlignment="1">
      <alignment horizontal="left" wrapText="1"/>
    </xf>
    <xf numFmtId="0" fontId="6" fillId="0" borderId="6" xfId="0" applyFont="1" applyBorder="1" applyAlignment="1">
      <alignment vertical="top"/>
    </xf>
    <xf numFmtId="49" fontId="7" fillId="7" borderId="1" xfId="1" applyNumberFormat="1" applyFont="1" applyFill="1" applyBorder="1" applyAlignment="1">
      <alignment horizontal="left"/>
    </xf>
    <xf numFmtId="187" fontId="8" fillId="25" borderId="6" xfId="0" applyNumberFormat="1" applyFont="1" applyFill="1" applyBorder="1" applyAlignment="1">
      <alignment horizontal="center" vertical="center"/>
    </xf>
    <xf numFmtId="2" fontId="7" fillId="25" borderId="6" xfId="0" applyNumberFormat="1" applyFont="1" applyFill="1" applyBorder="1" applyAlignment="1">
      <alignment horizontal="left" vertical="top"/>
    </xf>
    <xf numFmtId="187" fontId="18" fillId="25" borderId="6" xfId="1" applyFont="1" applyFill="1" applyBorder="1" applyAlignment="1">
      <alignment horizontal="right" vertical="top"/>
    </xf>
    <xf numFmtId="187" fontId="18" fillId="6" borderId="6" xfId="1" applyFont="1" applyFill="1" applyBorder="1" applyAlignment="1">
      <alignment horizontal="right"/>
    </xf>
    <xf numFmtId="187" fontId="8" fillId="7" borderId="6" xfId="0" applyNumberFormat="1" applyFont="1" applyFill="1" applyBorder="1" applyAlignment="1">
      <alignment horizontal="center" vertical="center"/>
    </xf>
    <xf numFmtId="187" fontId="18" fillId="7" borderId="6" xfId="1" applyFont="1" applyFill="1" applyBorder="1" applyAlignment="1">
      <alignment horizontal="right"/>
    </xf>
    <xf numFmtId="187" fontId="8" fillId="6" borderId="2" xfId="0" applyNumberFormat="1" applyFont="1" applyFill="1" applyBorder="1" applyAlignment="1">
      <alignment horizontal="center" vertical="center"/>
    </xf>
    <xf numFmtId="187" fontId="8" fillId="6" borderId="6" xfId="1" applyFont="1" applyFill="1" applyBorder="1" applyAlignment="1">
      <alignment horizontal="right"/>
    </xf>
    <xf numFmtId="0" fontId="8" fillId="6" borderId="7" xfId="0" applyFont="1" applyFill="1" applyBorder="1" applyAlignment="1">
      <alignment horizontal="center" vertical="center"/>
    </xf>
    <xf numFmtId="187" fontId="7" fillId="7" borderId="1" xfId="1" applyFont="1" applyFill="1" applyBorder="1" applyAlignment="1">
      <alignment horizontal="left"/>
    </xf>
    <xf numFmtId="187" fontId="8" fillId="6" borderId="6" xfId="0" applyNumberFormat="1" applyFont="1" applyFill="1" applyBorder="1" applyAlignment="1">
      <alignment horizontal="left"/>
    </xf>
    <xf numFmtId="2" fontId="18" fillId="7" borderId="6" xfId="1" applyNumberFormat="1" applyFont="1" applyFill="1" applyBorder="1" applyAlignment="1">
      <alignment horizontal="right"/>
    </xf>
    <xf numFmtId="0" fontId="8" fillId="22" borderId="6" xfId="0" applyFont="1" applyFill="1" applyBorder="1" applyAlignment="1">
      <alignment horizontal="center" vertical="center"/>
    </xf>
    <xf numFmtId="49" fontId="25" fillId="22" borderId="4" xfId="1" applyNumberFormat="1" applyFont="1" applyFill="1" applyBorder="1" applyAlignment="1">
      <alignment vertical="top" wrapText="1"/>
    </xf>
    <xf numFmtId="187" fontId="7" fillId="22" borderId="4" xfId="1" applyFont="1" applyFill="1" applyBorder="1" applyAlignment="1">
      <alignment horizontal="right" vertical="top"/>
    </xf>
    <xf numFmtId="187" fontId="18" fillId="22" borderId="4" xfId="1" applyFont="1" applyFill="1" applyBorder="1" applyAlignment="1">
      <alignment horizontal="right" vertical="top"/>
    </xf>
    <xf numFmtId="0" fontId="7" fillId="10" borderId="6" xfId="0" applyFont="1" applyFill="1" applyBorder="1" applyAlignment="1">
      <alignment horizontal="center" vertical="top"/>
    </xf>
    <xf numFmtId="49" fontId="25" fillId="8" borderId="6" xfId="1" applyNumberFormat="1" applyFont="1" applyFill="1" applyBorder="1" applyAlignment="1">
      <alignment horizontal="center" vertical="top"/>
    </xf>
    <xf numFmtId="187" fontId="7" fillId="8" borderId="6" xfId="1" applyFont="1" applyFill="1" applyBorder="1" applyAlignment="1">
      <alignment horizontal="right"/>
    </xf>
    <xf numFmtId="0" fontId="18" fillId="8" borderId="6" xfId="0" applyFont="1" applyFill="1" applyBorder="1"/>
    <xf numFmtId="0" fontId="8" fillId="23" borderId="6" xfId="0" applyFont="1" applyFill="1" applyBorder="1" applyAlignment="1">
      <alignment horizontal="center" vertical="center"/>
    </xf>
    <xf numFmtId="0" fontId="7" fillId="23" borderId="6" xfId="0" applyFont="1" applyFill="1" applyBorder="1" applyAlignment="1">
      <alignment horizontal="center"/>
    </xf>
    <xf numFmtId="49" fontId="25" fillId="23" borderId="0" xfId="1" applyNumberFormat="1" applyFont="1" applyFill="1" applyBorder="1" applyAlignment="1">
      <alignment horizontal="center" vertical="top"/>
    </xf>
    <xf numFmtId="187" fontId="7" fillId="23" borderId="4" xfId="1" applyFont="1" applyFill="1" applyBorder="1" applyAlignment="1">
      <alignment horizontal="right"/>
    </xf>
    <xf numFmtId="187" fontId="18" fillId="23" borderId="4" xfId="0" applyNumberFormat="1" applyFont="1" applyFill="1" applyBorder="1" applyAlignment="1">
      <alignment horizontal="left"/>
    </xf>
    <xf numFmtId="0" fontId="8" fillId="16" borderId="6" xfId="0" applyFont="1" applyFill="1" applyBorder="1" applyAlignment="1">
      <alignment horizontal="center" vertical="center"/>
    </xf>
    <xf numFmtId="0" fontId="7" fillId="16" borderId="6" xfId="0" applyFont="1" applyFill="1" applyBorder="1" applyAlignment="1">
      <alignment horizontal="center"/>
    </xf>
    <xf numFmtId="49" fontId="25" fillId="16" borderId="6" xfId="1" applyNumberFormat="1" applyFont="1" applyFill="1" applyBorder="1" applyAlignment="1">
      <alignment vertical="top"/>
    </xf>
    <xf numFmtId="187" fontId="7" fillId="16" borderId="6" xfId="1" applyFont="1" applyFill="1" applyBorder="1"/>
    <xf numFmtId="187" fontId="18" fillId="16" borderId="6" xfId="1" applyFont="1" applyFill="1" applyBorder="1" applyAlignment="1">
      <alignment horizontal="left"/>
    </xf>
    <xf numFmtId="2" fontId="7" fillId="6" borderId="0" xfId="1" applyNumberFormat="1" applyFont="1" applyFill="1" applyBorder="1" applyAlignment="1">
      <alignment vertical="top"/>
    </xf>
    <xf numFmtId="187" fontId="9" fillId="0" borderId="0" xfId="1" applyFont="1" applyAlignment="1">
      <alignment horizontal="left"/>
    </xf>
    <xf numFmtId="0" fontId="10" fillId="0" borderId="0" xfId="1" applyNumberFormat="1" applyFont="1" applyAlignment="1"/>
    <xf numFmtId="187" fontId="32" fillId="0" borderId="5" xfId="1" applyFont="1" applyFill="1" applyBorder="1"/>
    <xf numFmtId="190" fontId="8" fillId="7" borderId="6" xfId="0" applyNumberFormat="1" applyFont="1" applyFill="1" applyBorder="1" applyAlignment="1">
      <alignment vertical="top" wrapText="1"/>
    </xf>
    <xf numFmtId="2" fontId="8" fillId="0" borderId="6" xfId="0" applyNumberFormat="1" applyFont="1" applyBorder="1" applyAlignment="1">
      <alignment horizontal="right" vertical="top" wrapText="1"/>
    </xf>
    <xf numFmtId="187" fontId="8" fillId="7" borderId="6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top" wrapText="1"/>
    </xf>
    <xf numFmtId="1" fontId="8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6" fillId="6" borderId="0" xfId="0" applyFont="1" applyFill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17" borderId="6" xfId="0" applyFont="1" applyFill="1" applyBorder="1" applyAlignment="1">
      <alignment horizontal="center" vertical="center"/>
    </xf>
    <xf numFmtId="0" fontId="6" fillId="17" borderId="10" xfId="0" applyFont="1" applyFill="1" applyBorder="1" applyAlignment="1">
      <alignment horizontal="center" vertical="center"/>
    </xf>
    <xf numFmtId="0" fontId="6" fillId="17" borderId="11" xfId="0" applyFont="1" applyFill="1" applyBorder="1" applyAlignment="1">
      <alignment horizontal="center" vertical="center"/>
    </xf>
    <xf numFmtId="0" fontId="6" fillId="17" borderId="2" xfId="0" applyFont="1" applyFill="1" applyBorder="1" applyAlignment="1">
      <alignment horizontal="center" vertical="center"/>
    </xf>
    <xf numFmtId="0" fontId="6" fillId="17" borderId="5" xfId="0" applyFont="1" applyFill="1" applyBorder="1" applyAlignment="1">
      <alignment horizontal="center" vertical="center"/>
    </xf>
    <xf numFmtId="43" fontId="6" fillId="17" borderId="2" xfId="0" applyNumberFormat="1" applyFont="1" applyFill="1" applyBorder="1" applyAlignment="1">
      <alignment horizontal="center" vertical="center"/>
    </xf>
    <xf numFmtId="43" fontId="6" fillId="17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10" fillId="6" borderId="0" xfId="2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 vertical="center"/>
    </xf>
    <xf numFmtId="43" fontId="7" fillId="7" borderId="6" xfId="0" applyNumberFormat="1" applyFont="1" applyFill="1" applyBorder="1" applyAlignment="1">
      <alignment horizontal="center" vertical="center"/>
    </xf>
    <xf numFmtId="43" fontId="7" fillId="7" borderId="10" xfId="0" applyNumberFormat="1" applyFont="1" applyFill="1" applyBorder="1" applyAlignment="1">
      <alignment horizontal="center" vertical="center"/>
    </xf>
    <xf numFmtId="43" fontId="7" fillId="7" borderId="11" xfId="0" applyNumberFormat="1" applyFont="1" applyFill="1" applyBorder="1" applyAlignment="1">
      <alignment horizontal="center" vertical="center"/>
    </xf>
    <xf numFmtId="43" fontId="7" fillId="19" borderId="10" xfId="0" applyNumberFormat="1" applyFont="1" applyFill="1" applyBorder="1" applyAlignment="1">
      <alignment horizontal="center" vertical="center"/>
    </xf>
    <xf numFmtId="43" fontId="7" fillId="19" borderId="1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43" fontId="10" fillId="0" borderId="0" xfId="2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87" fontId="9" fillId="0" borderId="0" xfId="1" applyFont="1" applyBorder="1" applyAlignment="1">
      <alignment horizontal="center" vertical="center"/>
    </xf>
    <xf numFmtId="187" fontId="7" fillId="0" borderId="0" xfId="1" applyFont="1" applyBorder="1" applyAlignment="1">
      <alignment horizontal="left"/>
    </xf>
    <xf numFmtId="187" fontId="9" fillId="0" borderId="0" xfId="1" applyFont="1" applyBorder="1" applyAlignment="1">
      <alignment horizontal="left" vertical="center"/>
    </xf>
    <xf numFmtId="187" fontId="36" fillId="6" borderId="0" xfId="1" applyFont="1" applyFill="1" applyBorder="1" applyAlignment="1">
      <alignment horizontal="center"/>
    </xf>
    <xf numFmtId="187" fontId="36" fillId="6" borderId="0" xfId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187" fontId="6" fillId="0" borderId="1" xfId="1" applyFont="1" applyBorder="1" applyAlignment="1">
      <alignment horizontal="center"/>
    </xf>
    <xf numFmtId="0" fontId="8" fillId="7" borderId="2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187" fontId="7" fillId="7" borderId="2" xfId="1" applyFont="1" applyFill="1" applyBorder="1" applyAlignment="1">
      <alignment horizontal="center" vertical="center"/>
    </xf>
    <xf numFmtId="187" fontId="7" fillId="7" borderId="5" xfId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 wrapText="1"/>
    </xf>
    <xf numFmtId="187" fontId="7" fillId="0" borderId="0" xfId="1" applyFont="1" applyBorder="1" applyAlignment="1">
      <alignment horizontal="center"/>
    </xf>
    <xf numFmtId="187" fontId="31" fillId="6" borderId="0" xfId="1" applyFont="1" applyFill="1" applyBorder="1" applyAlignment="1">
      <alignment horizontal="left" vertical="center"/>
    </xf>
    <xf numFmtId="187" fontId="31" fillId="6" borderId="0" xfId="1" applyFont="1" applyFill="1" applyBorder="1" applyAlignment="1">
      <alignment horizontal="center"/>
    </xf>
    <xf numFmtId="187" fontId="15" fillId="0" borderId="0" xfId="1" applyFont="1" applyFill="1" applyBorder="1" applyAlignment="1">
      <alignment horizontal="center"/>
    </xf>
    <xf numFmtId="187" fontId="8" fillId="0" borderId="0" xfId="1" applyFont="1" applyFill="1" applyBorder="1" applyAlignment="1"/>
    <xf numFmtId="2" fontId="6" fillId="0" borderId="1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top" wrapText="1"/>
    </xf>
    <xf numFmtId="187" fontId="8" fillId="0" borderId="0" xfId="0" applyNumberFormat="1" applyFont="1" applyAlignment="1">
      <alignment horizontal="center"/>
    </xf>
    <xf numFmtId="187" fontId="33" fillId="0" borderId="0" xfId="1" applyFont="1" applyBorder="1" applyAlignment="1">
      <alignment horizontal="center"/>
    </xf>
    <xf numFmtId="0" fontId="33" fillId="0" borderId="0" xfId="0" applyFont="1" applyAlignment="1">
      <alignment horizontal="center"/>
    </xf>
    <xf numFmtId="187" fontId="15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top" wrapText="1"/>
    </xf>
    <xf numFmtId="0" fontId="39" fillId="0" borderId="5" xfId="0" applyFont="1" applyBorder="1" applyAlignment="1">
      <alignment horizontal="center" vertical="top" wrapText="1"/>
    </xf>
    <xf numFmtId="0" fontId="39" fillId="0" borderId="2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187" fontId="39" fillId="0" borderId="2" xfId="1" applyFont="1" applyBorder="1" applyAlignment="1">
      <alignment horizontal="center" vertical="center"/>
    </xf>
    <xf numFmtId="187" fontId="39" fillId="0" borderId="5" xfId="1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49" fontId="39" fillId="0" borderId="1" xfId="0" applyNumberFormat="1" applyFont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44" fillId="0" borderId="0" xfId="0" applyFont="1"/>
    <xf numFmtId="187" fontId="39" fillId="0" borderId="0" xfId="0" applyNumberFormat="1" applyFont="1" applyAlignment="1">
      <alignment horizontal="center" vertical="center"/>
    </xf>
    <xf numFmtId="188" fontId="31" fillId="0" borderId="6" xfId="1" applyNumberFormat="1" applyFont="1" applyBorder="1" applyAlignment="1">
      <alignment horizontal="center" vertical="center"/>
    </xf>
    <xf numFmtId="2" fontId="31" fillId="0" borderId="2" xfId="0" applyNumberFormat="1" applyFont="1" applyBorder="1" applyAlignment="1">
      <alignment horizontal="center" vertical="center"/>
    </xf>
    <xf numFmtId="0" fontId="33" fillId="0" borderId="2" xfId="0" applyFont="1" applyBorder="1" applyAlignment="1">
      <alignment vertical="center"/>
    </xf>
    <xf numFmtId="49" fontId="33" fillId="31" borderId="10" xfId="0" applyNumberFormat="1" applyFont="1" applyFill="1" applyBorder="1" applyAlignment="1">
      <alignment horizontal="center" vertical="center"/>
    </xf>
    <xf numFmtId="0" fontId="33" fillId="31" borderId="18" xfId="0" applyFont="1" applyFill="1" applyBorder="1" applyAlignment="1">
      <alignment horizontal="center" vertical="center"/>
    </xf>
    <xf numFmtId="0" fontId="33" fillId="31" borderId="11" xfId="0" applyFont="1" applyFill="1" applyBorder="1" applyAlignment="1">
      <alignment horizontal="center" vertical="center"/>
    </xf>
    <xf numFmtId="187" fontId="31" fillId="13" borderId="10" xfId="0" applyNumberFormat="1" applyFont="1" applyFill="1" applyBorder="1" applyAlignment="1">
      <alignment horizontal="center" vertical="center"/>
    </xf>
    <xf numFmtId="187" fontId="31" fillId="13" borderId="18" xfId="0" applyNumberFormat="1" applyFont="1" applyFill="1" applyBorder="1" applyAlignment="1">
      <alignment horizontal="center" vertical="center"/>
    </xf>
    <xf numFmtId="187" fontId="31" fillId="13" borderId="11" xfId="0" applyNumberFormat="1" applyFont="1" applyFill="1" applyBorder="1" applyAlignment="1">
      <alignment horizontal="center" vertical="center"/>
    </xf>
    <xf numFmtId="187" fontId="31" fillId="30" borderId="10" xfId="0" applyNumberFormat="1" applyFont="1" applyFill="1" applyBorder="1" applyAlignment="1">
      <alignment horizontal="center" vertical="center"/>
    </xf>
    <xf numFmtId="187" fontId="31" fillId="30" borderId="18" xfId="0" applyNumberFormat="1" applyFont="1" applyFill="1" applyBorder="1" applyAlignment="1">
      <alignment horizontal="center" vertical="center"/>
    </xf>
    <xf numFmtId="187" fontId="31" fillId="30" borderId="11" xfId="0" applyNumberFormat="1" applyFont="1" applyFill="1" applyBorder="1" applyAlignment="1">
      <alignment horizontal="center" vertical="center"/>
    </xf>
    <xf numFmtId="187" fontId="31" fillId="23" borderId="6" xfId="0" applyNumberFormat="1" applyFont="1" applyFill="1" applyBorder="1" applyAlignment="1">
      <alignment horizontal="center" vertical="center" wrapText="1"/>
    </xf>
    <xf numFmtId="187" fontId="39" fillId="23" borderId="0" xfId="0" applyNumberFormat="1" applyFont="1" applyFill="1" applyAlignment="1">
      <alignment horizontal="center" vertical="center"/>
    </xf>
    <xf numFmtId="187" fontId="31" fillId="18" borderId="2" xfId="1" applyFont="1" applyFill="1" applyBorder="1" applyAlignment="1">
      <alignment horizontal="center" vertical="center" wrapText="1"/>
    </xf>
    <xf numFmtId="2" fontId="31" fillId="0" borderId="4" xfId="0" applyNumberFormat="1" applyFont="1" applyBorder="1" applyAlignment="1">
      <alignment horizontal="center" vertical="center"/>
    </xf>
    <xf numFmtId="49" fontId="31" fillId="0" borderId="4" xfId="1" applyNumberFormat="1" applyFont="1" applyFill="1" applyBorder="1" applyAlignment="1">
      <alignment horizontal="center" vertical="center" wrapText="1"/>
    </xf>
    <xf numFmtId="2" fontId="31" fillId="18" borderId="2" xfId="0" applyNumberFormat="1" applyFont="1" applyFill="1" applyBorder="1" applyAlignment="1">
      <alignment horizontal="center" vertical="center" wrapText="1"/>
    </xf>
    <xf numFmtId="187" fontId="31" fillId="18" borderId="2" xfId="1" applyFont="1" applyFill="1" applyBorder="1" applyAlignment="1">
      <alignment horizontal="center" vertical="center"/>
    </xf>
    <xf numFmtId="187" fontId="31" fillId="0" borderId="7" xfId="1" applyFont="1" applyBorder="1" applyAlignment="1">
      <alignment horizontal="center" vertical="center"/>
    </xf>
    <xf numFmtId="187" fontId="31" fillId="18" borderId="4" xfId="1" applyFont="1" applyFill="1" applyBorder="1" applyAlignment="1">
      <alignment horizontal="center" vertical="center" wrapText="1"/>
    </xf>
    <xf numFmtId="2" fontId="31" fillId="18" borderId="4" xfId="0" applyNumberFormat="1" applyFont="1" applyFill="1" applyBorder="1" applyAlignment="1">
      <alignment horizontal="center" vertical="center" wrapText="1"/>
    </xf>
    <xf numFmtId="187" fontId="31" fillId="18" borderId="4" xfId="1" applyFont="1" applyFill="1" applyBorder="1" applyAlignment="1">
      <alignment horizontal="center" vertical="center"/>
    </xf>
    <xf numFmtId="187" fontId="31" fillId="18" borderId="4" xfId="1" applyFont="1" applyFill="1" applyBorder="1" applyAlignment="1">
      <alignment vertical="center"/>
    </xf>
    <xf numFmtId="187" fontId="31" fillId="0" borderId="3" xfId="1" applyFont="1" applyBorder="1" applyAlignment="1">
      <alignment vertical="center"/>
    </xf>
    <xf numFmtId="2" fontId="31" fillId="0" borderId="5" xfId="0" applyNumberFormat="1" applyFont="1" applyBorder="1" applyAlignment="1">
      <alignment horizontal="center" vertical="center"/>
    </xf>
    <xf numFmtId="2" fontId="31" fillId="0" borderId="5" xfId="0" applyNumberFormat="1" applyFont="1" applyBorder="1" applyAlignment="1">
      <alignment horizontal="left" vertical="center"/>
    </xf>
    <xf numFmtId="187" fontId="31" fillId="18" borderId="5" xfId="1" quotePrefix="1" applyFont="1" applyFill="1" applyBorder="1" applyAlignment="1">
      <alignment horizontal="center" vertical="center"/>
    </xf>
    <xf numFmtId="187" fontId="31" fillId="18" borderId="5" xfId="1" applyFont="1" applyFill="1" applyBorder="1" applyAlignment="1">
      <alignment horizontal="center" vertical="center"/>
    </xf>
    <xf numFmtId="187" fontId="33" fillId="6" borderId="5" xfId="1" applyFont="1" applyFill="1" applyBorder="1" applyAlignment="1">
      <alignment horizontal="center" vertical="center"/>
    </xf>
    <xf numFmtId="187" fontId="31" fillId="2" borderId="9" xfId="1" applyFont="1" applyFill="1" applyBorder="1" applyAlignment="1">
      <alignment horizontal="center" vertical="center"/>
    </xf>
    <xf numFmtId="187" fontId="31" fillId="18" borderId="5" xfId="1" applyFont="1" applyFill="1" applyBorder="1" applyAlignment="1">
      <alignment horizontal="center" vertical="center" wrapText="1"/>
    </xf>
    <xf numFmtId="187" fontId="33" fillId="7" borderId="6" xfId="1" applyFont="1" applyFill="1" applyBorder="1" applyAlignment="1">
      <alignment horizontal="left" vertical="center"/>
    </xf>
    <xf numFmtId="187" fontId="33" fillId="7" borderId="6" xfId="1" applyFont="1" applyFill="1" applyBorder="1" applyAlignment="1">
      <alignment horizontal="center" vertical="center"/>
    </xf>
    <xf numFmtId="188" fontId="33" fillId="6" borderId="6" xfId="1" applyNumberFormat="1" applyFont="1" applyFill="1" applyBorder="1" applyAlignment="1">
      <alignment horizontal="right" vertical="center"/>
    </xf>
    <xf numFmtId="2" fontId="33" fillId="6" borderId="6" xfId="0" applyNumberFormat="1" applyFont="1" applyFill="1" applyBorder="1" applyAlignment="1">
      <alignment horizontal="left" vertical="center" wrapText="1"/>
    </xf>
    <xf numFmtId="187" fontId="33" fillId="6" borderId="6" xfId="1" applyFont="1" applyFill="1" applyBorder="1" applyAlignment="1">
      <alignment horizontal="center" vertical="center"/>
    </xf>
    <xf numFmtId="0" fontId="33" fillId="6" borderId="6" xfId="0" applyFont="1" applyFill="1" applyBorder="1" applyAlignment="1">
      <alignment horizontal="left" vertical="center" wrapText="1"/>
    </xf>
    <xf numFmtId="2" fontId="33" fillId="6" borderId="6" xfId="0" applyNumberFormat="1" applyFont="1" applyFill="1" applyBorder="1" applyAlignment="1">
      <alignment horizontal="left" vertical="center"/>
    </xf>
    <xf numFmtId="0" fontId="44" fillId="6" borderId="0" xfId="0" applyFont="1" applyFill="1"/>
    <xf numFmtId="2" fontId="33" fillId="14" borderId="6" xfId="0" applyNumberFormat="1" applyFont="1" applyFill="1" applyBorder="1" applyAlignment="1">
      <alignment horizontal="left" vertical="center" wrapText="1"/>
    </xf>
    <xf numFmtId="187" fontId="33" fillId="14" borderId="6" xfId="1" applyFont="1" applyFill="1" applyBorder="1" applyAlignment="1">
      <alignment horizontal="center" vertical="center"/>
    </xf>
    <xf numFmtId="188" fontId="33" fillId="0" borderId="6" xfId="1" applyNumberFormat="1" applyFont="1" applyBorder="1" applyAlignment="1">
      <alignment horizontal="right" vertical="center"/>
    </xf>
    <xf numFmtId="187" fontId="33" fillId="0" borderId="6" xfId="1" applyFont="1" applyBorder="1" applyAlignment="1">
      <alignment vertical="center"/>
    </xf>
    <xf numFmtId="187" fontId="33" fillId="0" borderId="6" xfId="1" applyFont="1" applyBorder="1" applyAlignment="1">
      <alignment horizontal="center" vertical="center"/>
    </xf>
    <xf numFmtId="0" fontId="33" fillId="0" borderId="6" xfId="0" applyFont="1" applyBorder="1" applyAlignment="1">
      <alignment horizontal="left" vertical="center" wrapText="1"/>
    </xf>
    <xf numFmtId="187" fontId="31" fillId="6" borderId="6" xfId="1" applyFont="1" applyFill="1" applyBorder="1" applyAlignment="1">
      <alignment horizontal="left" vertical="center" wrapText="1"/>
    </xf>
    <xf numFmtId="2" fontId="31" fillId="6" borderId="6" xfId="0" applyNumberFormat="1" applyFont="1" applyFill="1" applyBorder="1" applyAlignment="1">
      <alignment horizontal="left" vertical="center" wrapText="1"/>
    </xf>
    <xf numFmtId="187" fontId="40" fillId="12" borderId="6" xfId="1" applyFont="1" applyFill="1" applyBorder="1" applyAlignment="1">
      <alignment horizontal="left" vertical="center" wrapText="1"/>
    </xf>
    <xf numFmtId="2" fontId="40" fillId="12" borderId="6" xfId="0" applyNumberFormat="1" applyFont="1" applyFill="1" applyBorder="1" applyAlignment="1">
      <alignment horizontal="left" vertical="center" wrapText="1"/>
    </xf>
    <xf numFmtId="2" fontId="33" fillId="12" borderId="6" xfId="0" applyNumberFormat="1" applyFont="1" applyFill="1" applyBorder="1" applyAlignment="1">
      <alignment horizontal="left" vertical="center" wrapText="1"/>
    </xf>
    <xf numFmtId="187" fontId="33" fillId="12" borderId="6" xfId="1" applyFont="1" applyFill="1" applyBorder="1" applyAlignment="1">
      <alignment vertical="center"/>
    </xf>
    <xf numFmtId="0" fontId="40" fillId="12" borderId="6" xfId="0" applyFont="1" applyFill="1" applyBorder="1" applyAlignment="1">
      <alignment horizontal="left" vertical="center" wrapText="1"/>
    </xf>
    <xf numFmtId="188" fontId="33" fillId="9" borderId="9" xfId="1" applyNumberFormat="1" applyFont="1" applyFill="1" applyBorder="1" applyAlignment="1">
      <alignment horizontal="right" vertical="center"/>
    </xf>
    <xf numFmtId="2" fontId="40" fillId="9" borderId="10" xfId="0" applyNumberFormat="1" applyFont="1" applyFill="1" applyBorder="1" applyAlignment="1">
      <alignment horizontal="left" vertical="center" wrapText="1"/>
    </xf>
    <xf numFmtId="2" fontId="33" fillId="9" borderId="6" xfId="0" applyNumberFormat="1" applyFont="1" applyFill="1" applyBorder="1" applyAlignment="1">
      <alignment horizontal="left" vertical="center" wrapText="1"/>
    </xf>
    <xf numFmtId="187" fontId="33" fillId="9" borderId="6" xfId="1" applyFont="1" applyFill="1" applyBorder="1" applyAlignment="1">
      <alignment horizontal="center" vertical="center"/>
    </xf>
    <xf numFmtId="187" fontId="33" fillId="9" borderId="2" xfId="1" applyFont="1" applyFill="1" applyBorder="1" applyAlignment="1">
      <alignment horizontal="center" vertical="center" wrapText="1"/>
    </xf>
    <xf numFmtId="188" fontId="33" fillId="7" borderId="5" xfId="1" applyNumberFormat="1" applyFont="1" applyFill="1" applyBorder="1" applyAlignment="1">
      <alignment horizontal="right" vertical="center"/>
    </xf>
    <xf numFmtId="2" fontId="40" fillId="7" borderId="10" xfId="0" applyNumberFormat="1" applyFont="1" applyFill="1" applyBorder="1" applyAlignment="1">
      <alignment horizontal="left" vertical="center"/>
    </xf>
    <xf numFmtId="0" fontId="33" fillId="7" borderId="6" xfId="0" applyFont="1" applyFill="1" applyBorder="1" applyAlignment="1">
      <alignment horizontal="left" vertical="center" wrapText="1"/>
    </xf>
    <xf numFmtId="189" fontId="33" fillId="14" borderId="6" xfId="1" applyNumberFormat="1" applyFont="1" applyFill="1" applyBorder="1" applyAlignment="1">
      <alignment horizontal="right" vertical="center"/>
    </xf>
    <xf numFmtId="2" fontId="33" fillId="14" borderId="7" xfId="0" applyNumberFormat="1" applyFont="1" applyFill="1" applyBorder="1" applyAlignment="1">
      <alignment horizontal="left" vertical="center" wrapText="1"/>
    </xf>
    <xf numFmtId="187" fontId="33" fillId="14" borderId="2" xfId="1" applyFont="1" applyFill="1" applyBorder="1" applyAlignment="1">
      <alignment horizontal="center" vertical="center"/>
    </xf>
    <xf numFmtId="187" fontId="33" fillId="14" borderId="2" xfId="1" applyFont="1" applyFill="1" applyBorder="1" applyAlignment="1">
      <alignment horizontal="center" vertical="center" wrapText="1"/>
    </xf>
    <xf numFmtId="189" fontId="33" fillId="0" borderId="6" xfId="1" applyNumberFormat="1" applyFont="1" applyBorder="1" applyAlignment="1">
      <alignment horizontal="right" vertical="top"/>
    </xf>
    <xf numFmtId="188" fontId="33" fillId="0" borderId="6" xfId="1" applyNumberFormat="1" applyFont="1" applyBorder="1" applyAlignment="1">
      <alignment horizontal="left" vertical="top" wrapText="1"/>
    </xf>
    <xf numFmtId="187" fontId="33" fillId="0" borderId="6" xfId="1" applyFont="1" applyBorder="1" applyAlignment="1">
      <alignment horizontal="right" vertical="top"/>
    </xf>
    <xf numFmtId="187" fontId="33" fillId="6" borderId="6" xfId="1" applyFont="1" applyFill="1" applyBorder="1" applyAlignment="1">
      <alignment horizontal="center" vertical="top"/>
    </xf>
    <xf numFmtId="187" fontId="33" fillId="0" borderId="6" xfId="1" applyFont="1" applyBorder="1" applyAlignment="1">
      <alignment horizontal="center" vertical="top"/>
    </xf>
    <xf numFmtId="0" fontId="33" fillId="0" borderId="6" xfId="0" applyFont="1" applyBorder="1" applyAlignment="1">
      <alignment horizontal="left" vertical="top" wrapText="1"/>
    </xf>
    <xf numFmtId="188" fontId="33" fillId="0" borderId="6" xfId="1" applyNumberFormat="1" applyFont="1" applyBorder="1" applyAlignment="1">
      <alignment horizontal="left" vertical="center" wrapText="1"/>
    </xf>
    <xf numFmtId="187" fontId="33" fillId="0" borderId="6" xfId="1" applyFont="1" applyBorder="1" applyAlignment="1">
      <alignment horizontal="right" vertical="center"/>
    </xf>
    <xf numFmtId="0" fontId="33" fillId="0" borderId="6" xfId="0" applyFont="1" applyBorder="1" applyAlignment="1">
      <alignment vertical="center"/>
    </xf>
    <xf numFmtId="0" fontId="33" fillId="6" borderId="6" xfId="0" applyFont="1" applyFill="1" applyBorder="1" applyAlignment="1">
      <alignment vertical="center"/>
    </xf>
    <xf numFmtId="188" fontId="33" fillId="0" borderId="6" xfId="1" applyNumberFormat="1" applyFont="1" applyBorder="1" applyAlignment="1">
      <alignment horizontal="left" vertical="center"/>
    </xf>
    <xf numFmtId="187" fontId="33" fillId="0" borderId="6" xfId="1" applyFont="1" applyBorder="1" applyAlignment="1">
      <alignment vertical="top"/>
    </xf>
    <xf numFmtId="0" fontId="33" fillId="6" borderId="6" xfId="0" applyFont="1" applyFill="1" applyBorder="1" applyAlignment="1">
      <alignment vertical="top"/>
    </xf>
    <xf numFmtId="188" fontId="33" fillId="0" borderId="6" xfId="1" applyNumberFormat="1" applyFont="1" applyBorder="1" applyAlignment="1">
      <alignment horizontal="right" vertical="top"/>
    </xf>
    <xf numFmtId="0" fontId="33" fillId="6" borderId="6" xfId="0" applyFont="1" applyFill="1" applyBorder="1" applyAlignment="1">
      <alignment horizontal="center" vertical="top"/>
    </xf>
    <xf numFmtId="187" fontId="31" fillId="4" borderId="6" xfId="1" applyFont="1" applyFill="1" applyBorder="1" applyAlignment="1">
      <alignment horizontal="left" vertical="center" wrapText="1"/>
    </xf>
    <xf numFmtId="2" fontId="31" fillId="4" borderId="6" xfId="0" applyNumberFormat="1" applyFont="1" applyFill="1" applyBorder="1" applyAlignment="1">
      <alignment horizontal="left" vertical="center" wrapText="1"/>
    </xf>
    <xf numFmtId="187" fontId="33" fillId="4" borderId="6" xfId="1" applyFont="1" applyFill="1" applyBorder="1" applyAlignment="1">
      <alignment horizontal="center" vertical="center"/>
    </xf>
    <xf numFmtId="0" fontId="33" fillId="4" borderId="6" xfId="0" applyFont="1" applyFill="1" applyBorder="1" applyAlignment="1">
      <alignment horizontal="left" vertical="center" wrapText="1"/>
    </xf>
    <xf numFmtId="188" fontId="33" fillId="14" borderId="9" xfId="1" applyNumberFormat="1" applyFont="1" applyFill="1" applyBorder="1" applyAlignment="1">
      <alignment horizontal="right" vertical="center"/>
    </xf>
    <xf numFmtId="2" fontId="31" fillId="14" borderId="6" xfId="0" applyNumberFormat="1" applyFont="1" applyFill="1" applyBorder="1" applyAlignment="1">
      <alignment horizontal="left" vertical="center" wrapText="1"/>
    </xf>
    <xf numFmtId="187" fontId="31" fillId="14" borderId="6" xfId="1" applyFont="1" applyFill="1" applyBorder="1" applyAlignment="1">
      <alignment horizontal="left" vertical="center" wrapText="1"/>
    </xf>
    <xf numFmtId="187" fontId="31" fillId="14" borderId="5" xfId="1" applyFont="1" applyFill="1" applyBorder="1" applyAlignment="1">
      <alignment horizontal="left" vertical="center" wrapText="1"/>
    </xf>
    <xf numFmtId="0" fontId="33" fillId="14" borderId="5" xfId="0" applyFont="1" applyFill="1" applyBorder="1" applyAlignment="1">
      <alignment horizontal="left" vertical="center" wrapText="1"/>
    </xf>
    <xf numFmtId="188" fontId="33" fillId="6" borderId="9" xfId="1" applyNumberFormat="1" applyFont="1" applyFill="1" applyBorder="1" applyAlignment="1">
      <alignment horizontal="right" vertical="center"/>
    </xf>
    <xf numFmtId="187" fontId="31" fillId="6" borderId="5" xfId="1" applyFont="1" applyFill="1" applyBorder="1" applyAlignment="1">
      <alignment horizontal="left" vertical="center" wrapText="1"/>
    </xf>
    <xf numFmtId="0" fontId="33" fillId="6" borderId="5" xfId="0" applyFont="1" applyFill="1" applyBorder="1" applyAlignment="1">
      <alignment horizontal="left" vertical="center" wrapText="1"/>
    </xf>
    <xf numFmtId="187" fontId="33" fillId="14" borderId="5" xfId="1" applyFont="1" applyFill="1" applyBorder="1" applyAlignment="1">
      <alignment horizontal="center" vertical="center"/>
    </xf>
    <xf numFmtId="0" fontId="33" fillId="14" borderId="6" xfId="0" applyFont="1" applyFill="1" applyBorder="1" applyAlignment="1">
      <alignment horizontal="left" vertical="center" wrapText="1"/>
    </xf>
    <xf numFmtId="2" fontId="31" fillId="6" borderId="5" xfId="0" applyNumberFormat="1" applyFont="1" applyFill="1" applyBorder="1" applyAlignment="1">
      <alignment horizontal="left" vertical="center" wrapText="1"/>
    </xf>
    <xf numFmtId="187" fontId="33" fillId="6" borderId="13" xfId="1" applyFont="1" applyFill="1" applyBorder="1" applyAlignment="1">
      <alignment horizontal="center" vertical="center"/>
    </xf>
    <xf numFmtId="187" fontId="33" fillId="0" borderId="13" xfId="1" applyFont="1" applyBorder="1" applyAlignment="1">
      <alignment horizontal="center" vertical="center"/>
    </xf>
    <xf numFmtId="188" fontId="33" fillId="34" borderId="9" xfId="1" applyNumberFormat="1" applyFont="1" applyFill="1" applyBorder="1" applyAlignment="1">
      <alignment horizontal="right" vertical="center"/>
    </xf>
    <xf numFmtId="2" fontId="31" fillId="34" borderId="6" xfId="0" applyNumberFormat="1" applyFont="1" applyFill="1" applyBorder="1" applyAlignment="1">
      <alignment horizontal="left" vertical="center" wrapText="1"/>
    </xf>
    <xf numFmtId="187" fontId="31" fillId="34" borderId="6" xfId="1" applyFont="1" applyFill="1" applyBorder="1" applyAlignment="1">
      <alignment horizontal="left" vertical="center" wrapText="1"/>
    </xf>
    <xf numFmtId="187" fontId="33" fillId="34" borderId="6" xfId="1" applyFont="1" applyFill="1" applyBorder="1" applyAlignment="1">
      <alignment horizontal="center" vertical="center"/>
    </xf>
    <xf numFmtId="187" fontId="33" fillId="34" borderId="13" xfId="1" applyFont="1" applyFill="1" applyBorder="1" applyAlignment="1">
      <alignment horizontal="center" vertical="center"/>
    </xf>
    <xf numFmtId="187" fontId="33" fillId="34" borderId="5" xfId="1" applyFont="1" applyFill="1" applyBorder="1" applyAlignment="1">
      <alignment horizontal="center" vertical="center"/>
    </xf>
    <xf numFmtId="0" fontId="33" fillId="34" borderId="6" xfId="0" applyFont="1" applyFill="1" applyBorder="1" applyAlignment="1">
      <alignment horizontal="left" vertical="center" wrapText="1"/>
    </xf>
    <xf numFmtId="188" fontId="33" fillId="27" borderId="9" xfId="1" applyNumberFormat="1" applyFont="1" applyFill="1" applyBorder="1" applyAlignment="1">
      <alignment horizontal="right" vertical="center"/>
    </xf>
    <xf numFmtId="2" fontId="31" fillId="27" borderId="6" xfId="0" applyNumberFormat="1" applyFont="1" applyFill="1" applyBorder="1" applyAlignment="1">
      <alignment horizontal="left" vertical="center" wrapText="1"/>
    </xf>
    <xf numFmtId="187" fontId="31" fillId="27" borderId="6" xfId="1" applyFont="1" applyFill="1" applyBorder="1" applyAlignment="1">
      <alignment horizontal="left" vertical="center" wrapText="1"/>
    </xf>
    <xf numFmtId="187" fontId="33" fillId="27" borderId="6" xfId="1" applyFont="1" applyFill="1" applyBorder="1" applyAlignment="1">
      <alignment horizontal="center" vertical="center"/>
    </xf>
    <xf numFmtId="187" fontId="33" fillId="27" borderId="13" xfId="1" applyFont="1" applyFill="1" applyBorder="1" applyAlignment="1">
      <alignment horizontal="center" vertical="center"/>
    </xf>
    <xf numFmtId="187" fontId="33" fillId="27" borderId="5" xfId="1" applyFont="1" applyFill="1" applyBorder="1" applyAlignment="1">
      <alignment horizontal="center" vertical="center"/>
    </xf>
    <xf numFmtId="187" fontId="31" fillId="27" borderId="5" xfId="1" applyFont="1" applyFill="1" applyBorder="1" applyAlignment="1">
      <alignment horizontal="left" vertical="center" wrapText="1"/>
    </xf>
    <xf numFmtId="188" fontId="33" fillId="22" borderId="5" xfId="1" applyNumberFormat="1" applyFont="1" applyFill="1" applyBorder="1" applyAlignment="1">
      <alignment horizontal="right" vertical="center"/>
    </xf>
    <xf numFmtId="2" fontId="31" fillId="22" borderId="5" xfId="0" applyNumberFormat="1" applyFont="1" applyFill="1" applyBorder="1" applyAlignment="1">
      <alignment horizontal="center" vertical="center" wrapText="1"/>
    </xf>
    <xf numFmtId="187" fontId="31" fillId="22" borderId="5" xfId="1" applyFont="1" applyFill="1" applyBorder="1" applyAlignment="1">
      <alignment horizontal="left" vertical="center" wrapText="1"/>
    </xf>
    <xf numFmtId="187" fontId="33" fillId="22" borderId="5" xfId="1" applyFont="1" applyFill="1" applyBorder="1" applyAlignment="1">
      <alignment horizontal="center" vertical="center"/>
    </xf>
    <xf numFmtId="187" fontId="33" fillId="22" borderId="5" xfId="1" applyFont="1" applyFill="1" applyBorder="1" applyAlignment="1">
      <alignment horizontal="center" vertical="center" wrapText="1"/>
    </xf>
    <xf numFmtId="188" fontId="33" fillId="6" borderId="6" xfId="0" applyNumberFormat="1" applyFont="1" applyFill="1" applyBorder="1" applyAlignment="1">
      <alignment vertical="center"/>
    </xf>
    <xf numFmtId="2" fontId="33" fillId="6" borderId="6" xfId="0" applyNumberFormat="1" applyFont="1" applyFill="1" applyBorder="1" applyAlignment="1">
      <alignment horizontal="center" vertical="center"/>
    </xf>
    <xf numFmtId="187" fontId="40" fillId="3" borderId="6" xfId="1" applyFont="1" applyFill="1" applyBorder="1" applyAlignment="1">
      <alignment horizontal="center" vertical="center"/>
    </xf>
    <xf numFmtId="2" fontId="40" fillId="3" borderId="6" xfId="1" applyNumberFormat="1" applyFont="1" applyFill="1" applyBorder="1" applyAlignment="1">
      <alignment horizontal="center" vertical="center"/>
    </xf>
    <xf numFmtId="2" fontId="40" fillId="3" borderId="6" xfId="0" applyNumberFormat="1" applyFont="1" applyFill="1" applyBorder="1" applyAlignment="1">
      <alignment vertical="center"/>
    </xf>
    <xf numFmtId="187" fontId="39" fillId="3" borderId="6" xfId="1" applyFont="1" applyFill="1" applyBorder="1" applyAlignment="1">
      <alignment horizontal="left" vertical="center"/>
    </xf>
    <xf numFmtId="187" fontId="45" fillId="3" borderId="6" xfId="1" applyFont="1" applyFill="1" applyBorder="1" applyAlignment="1">
      <alignment horizontal="center" vertical="center"/>
    </xf>
    <xf numFmtId="187" fontId="39" fillId="3" borderId="6" xfId="1" applyFont="1" applyFill="1" applyBorder="1" applyAlignment="1">
      <alignment horizontal="center" vertical="center"/>
    </xf>
    <xf numFmtId="187" fontId="39" fillId="3" borderId="10" xfId="1" applyFont="1" applyFill="1" applyBorder="1" applyAlignment="1">
      <alignment horizontal="center" vertical="center"/>
    </xf>
    <xf numFmtId="187" fontId="39" fillId="3" borderId="11" xfId="1" applyFont="1" applyFill="1" applyBorder="1" applyAlignment="1">
      <alignment horizontal="center" vertical="center"/>
    </xf>
    <xf numFmtId="188" fontId="33" fillId="6" borderId="0" xfId="0" applyNumberFormat="1" applyFont="1" applyFill="1" applyAlignment="1">
      <alignment vertical="center"/>
    </xf>
    <xf numFmtId="2" fontId="33" fillId="6" borderId="0" xfId="0" applyNumberFormat="1" applyFont="1" applyFill="1" applyAlignment="1">
      <alignment horizontal="left" vertical="center"/>
    </xf>
    <xf numFmtId="187" fontId="40" fillId="6" borderId="0" xfId="1" applyFont="1" applyFill="1" applyBorder="1" applyAlignment="1">
      <alignment horizontal="center" vertical="center"/>
    </xf>
    <xf numFmtId="187" fontId="31" fillId="6" borderId="16" xfId="1" applyFont="1" applyFill="1" applyBorder="1" applyAlignment="1">
      <alignment horizontal="left" vertical="center"/>
    </xf>
    <xf numFmtId="187" fontId="39" fillId="6" borderId="0" xfId="1" applyFont="1" applyFill="1" applyBorder="1" applyAlignment="1">
      <alignment vertical="center"/>
    </xf>
    <xf numFmtId="187" fontId="31" fillId="6" borderId="0" xfId="1" applyFont="1" applyFill="1" applyBorder="1" applyAlignment="1">
      <alignment vertical="center"/>
    </xf>
    <xf numFmtId="187" fontId="33" fillId="6" borderId="0" xfId="0" applyNumberFormat="1" applyFont="1" applyFill="1" applyAlignment="1">
      <alignment horizontal="left" vertical="center" wrapText="1"/>
    </xf>
    <xf numFmtId="187" fontId="33" fillId="0" borderId="0" xfId="1" applyFont="1" applyAlignment="1">
      <alignment horizontal="center" vertical="center"/>
    </xf>
    <xf numFmtId="0" fontId="33" fillId="6" borderId="0" xfId="0" applyFont="1" applyFill="1" applyAlignment="1">
      <alignment vertical="center"/>
    </xf>
    <xf numFmtId="188" fontId="33" fillId="6" borderId="0" xfId="1" applyNumberFormat="1" applyFont="1" applyFill="1" applyBorder="1" applyAlignment="1">
      <alignment vertical="center"/>
    </xf>
    <xf numFmtId="2" fontId="33" fillId="6" borderId="0" xfId="1" applyNumberFormat="1" applyFont="1" applyFill="1" applyBorder="1" applyAlignment="1">
      <alignment horizontal="left" vertical="center"/>
    </xf>
    <xf numFmtId="187" fontId="33" fillId="6" borderId="0" xfId="0" applyNumberFormat="1" applyFont="1" applyFill="1" applyAlignment="1">
      <alignment vertical="center"/>
    </xf>
    <xf numFmtId="187" fontId="33" fillId="6" borderId="0" xfId="1" applyFont="1" applyFill="1" applyBorder="1" applyAlignment="1">
      <alignment vertical="center"/>
    </xf>
    <xf numFmtId="187" fontId="33" fillId="6" borderId="0" xfId="1" applyFont="1" applyFill="1" applyBorder="1" applyAlignment="1">
      <alignment horizontal="center" vertical="center"/>
    </xf>
    <xf numFmtId="0" fontId="31" fillId="6" borderId="0" xfId="0" applyFont="1" applyFill="1" applyAlignment="1">
      <alignment horizontal="left" vertical="center"/>
    </xf>
    <xf numFmtId="0" fontId="41" fillId="6" borderId="0" xfId="0" applyFont="1" applyFill="1" applyAlignment="1">
      <alignment vertical="center"/>
    </xf>
    <xf numFmtId="188" fontId="33" fillId="6" borderId="0" xfId="1" applyNumberFormat="1" applyFont="1" applyFill="1" applyBorder="1" applyAlignment="1">
      <alignment horizontal="left" vertical="center"/>
    </xf>
    <xf numFmtId="0" fontId="31" fillId="6" borderId="0" xfId="0" applyFont="1" applyFill="1" applyAlignment="1">
      <alignment vertical="center"/>
    </xf>
    <xf numFmtId="187" fontId="31" fillId="0" borderId="0" xfId="1" applyFont="1" applyFill="1" applyBorder="1" applyAlignment="1">
      <alignment vertical="center"/>
    </xf>
    <xf numFmtId="188" fontId="44" fillId="0" borderId="0" xfId="1" applyNumberFormat="1" applyFont="1" applyAlignment="1">
      <alignment horizontal="right"/>
    </xf>
    <xf numFmtId="2" fontId="44" fillId="0" borderId="0" xfId="0" applyNumberFormat="1" applyFont="1"/>
    <xf numFmtId="0" fontId="44" fillId="6" borderId="0" xfId="0" applyFont="1" applyFill="1" applyAlignment="1">
      <alignment horizontal="center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187" fontId="44" fillId="0" borderId="0" xfId="1" applyFont="1"/>
    <xf numFmtId="0" fontId="44" fillId="2" borderId="0" xfId="0" applyFont="1" applyFill="1" applyAlignment="1">
      <alignment horizontal="center"/>
    </xf>
    <xf numFmtId="2" fontId="11" fillId="9" borderId="4" xfId="0" applyNumberFormat="1" applyFont="1" applyFill="1" applyBorder="1" applyAlignment="1">
      <alignment vertical="center"/>
    </xf>
    <xf numFmtId="43" fontId="11" fillId="9" borderId="0" xfId="0" applyNumberFormat="1" applyFont="1" applyFill="1" applyAlignment="1">
      <alignment vertical="center"/>
    </xf>
    <xf numFmtId="2" fontId="11" fillId="28" borderId="4" xfId="0" applyNumberFormat="1" applyFont="1" applyFill="1" applyBorder="1" applyAlignment="1">
      <alignment vertical="center"/>
    </xf>
    <xf numFmtId="187" fontId="33" fillId="28" borderId="15" xfId="0" applyNumberFormat="1" applyFont="1" applyFill="1" applyBorder="1" applyAlignment="1">
      <alignment vertical="center"/>
    </xf>
    <xf numFmtId="2" fontId="31" fillId="28" borderId="15" xfId="0" applyNumberFormat="1" applyFont="1" applyFill="1" applyBorder="1" applyAlignment="1">
      <alignment vertical="center"/>
    </xf>
    <xf numFmtId="187" fontId="33" fillId="0" borderId="0" xfId="1" applyFont="1" applyBorder="1" applyAlignment="1">
      <alignment vertical="center"/>
    </xf>
    <xf numFmtId="187" fontId="33" fillId="33" borderId="4" xfId="1" applyFont="1" applyFill="1" applyBorder="1" applyAlignment="1">
      <alignment vertical="center"/>
    </xf>
    <xf numFmtId="187" fontId="11" fillId="0" borderId="4" xfId="1" applyFont="1" applyBorder="1" applyAlignment="1">
      <alignment vertical="center"/>
    </xf>
    <xf numFmtId="187" fontId="11" fillId="0" borderId="0" xfId="1" applyFont="1" applyAlignment="1">
      <alignment vertical="center"/>
    </xf>
    <xf numFmtId="187" fontId="33" fillId="9" borderId="4" xfId="1" applyFont="1" applyFill="1" applyBorder="1" applyAlignment="1">
      <alignment vertical="center"/>
    </xf>
    <xf numFmtId="187" fontId="33" fillId="28" borderId="4" xfId="1" applyFont="1" applyFill="1" applyBorder="1" applyAlignment="1">
      <alignment vertical="center"/>
    </xf>
    <xf numFmtId="187" fontId="31" fillId="0" borderId="0" xfId="1" applyFont="1" applyFill="1" applyBorder="1" applyAlignment="1">
      <alignment horizontal="left"/>
    </xf>
    <xf numFmtId="187" fontId="31" fillId="0" borderId="3" xfId="1" applyFont="1" applyFill="1" applyBorder="1"/>
    <xf numFmtId="0" fontId="31" fillId="0" borderId="0" xfId="0" applyFont="1" applyAlignment="1">
      <alignment horizontal="left"/>
    </xf>
    <xf numFmtId="187" fontId="20" fillId="7" borderId="6" xfId="1" applyFont="1" applyFill="1" applyBorder="1" applyAlignment="1">
      <alignment horizontal="center" vertical="top" wrapText="1"/>
    </xf>
    <xf numFmtId="187" fontId="8" fillId="6" borderId="13" xfId="0" applyNumberFormat="1" applyFont="1" applyFill="1" applyBorder="1" applyAlignment="1">
      <alignment horizontal="center" vertical="top"/>
    </xf>
    <xf numFmtId="187" fontId="11" fillId="6" borderId="13" xfId="0" applyNumberFormat="1" applyFont="1" applyFill="1" applyBorder="1" applyAlignment="1">
      <alignment horizontal="center" vertical="top"/>
    </xf>
    <xf numFmtId="0" fontId="13" fillId="0" borderId="13" xfId="0" applyFont="1" applyBorder="1" applyAlignment="1">
      <alignment vertical="top" wrapText="1"/>
    </xf>
    <xf numFmtId="0" fontId="20" fillId="6" borderId="14" xfId="0" applyFont="1" applyFill="1" applyBorder="1" applyAlignment="1">
      <alignment horizontal="center" vertical="top"/>
    </xf>
    <xf numFmtId="2" fontId="8" fillId="0" borderId="14" xfId="0" applyNumberFormat="1" applyFont="1" applyBorder="1" applyAlignment="1">
      <alignment vertical="top" wrapText="1"/>
    </xf>
    <xf numFmtId="187" fontId="8" fillId="6" borderId="14" xfId="0" applyNumberFormat="1" applyFont="1" applyFill="1" applyBorder="1" applyAlignment="1">
      <alignment horizontal="center" vertical="top"/>
    </xf>
    <xf numFmtId="187" fontId="11" fillId="6" borderId="14" xfId="0" applyNumberFormat="1" applyFont="1" applyFill="1" applyBorder="1" applyAlignment="1">
      <alignment horizontal="center" vertical="top"/>
    </xf>
    <xf numFmtId="0" fontId="13" fillId="0" borderId="14" xfId="0" applyFont="1" applyBorder="1" applyAlignment="1">
      <alignment vertical="top" wrapText="1"/>
    </xf>
    <xf numFmtId="0" fontId="20" fillId="6" borderId="19" xfId="0" applyFont="1" applyFill="1" applyBorder="1" applyAlignment="1">
      <alignment horizontal="center" vertical="top"/>
    </xf>
    <xf numFmtId="2" fontId="8" fillId="0" borderId="19" xfId="0" applyNumberFormat="1" applyFont="1" applyBorder="1" applyAlignment="1">
      <alignment vertical="top" wrapText="1"/>
    </xf>
    <xf numFmtId="187" fontId="8" fillId="6" borderId="19" xfId="0" applyNumberFormat="1" applyFont="1" applyFill="1" applyBorder="1" applyAlignment="1">
      <alignment horizontal="center" vertical="top"/>
    </xf>
    <xf numFmtId="187" fontId="11" fillId="6" borderId="19" xfId="0" applyNumberFormat="1" applyFont="1" applyFill="1" applyBorder="1" applyAlignment="1">
      <alignment horizontal="center" vertical="top"/>
    </xf>
    <xf numFmtId="0" fontId="13" fillId="0" borderId="19" xfId="0" applyFont="1" applyBorder="1" applyAlignment="1">
      <alignment vertical="top" wrapText="1"/>
    </xf>
    <xf numFmtId="187" fontId="20" fillId="16" borderId="6" xfId="1" applyFont="1" applyFill="1" applyBorder="1" applyAlignment="1">
      <alignment horizontal="left" vertical="top"/>
    </xf>
    <xf numFmtId="0" fontId="20" fillId="17" borderId="6" xfId="0" applyFont="1" applyFill="1" applyBorder="1" applyAlignment="1">
      <alignment horizontal="center" vertical="top"/>
    </xf>
    <xf numFmtId="2" fontId="8" fillId="31" borderId="6" xfId="0" applyNumberFormat="1" applyFont="1" applyFill="1" applyBorder="1" applyAlignment="1">
      <alignment vertical="top" wrapText="1"/>
    </xf>
    <xf numFmtId="187" fontId="8" fillId="31" borderId="6" xfId="0" applyNumberFormat="1" applyFont="1" applyFill="1" applyBorder="1" applyAlignment="1">
      <alignment horizontal="center" vertical="top"/>
    </xf>
    <xf numFmtId="0" fontId="11" fillId="31" borderId="6" xfId="0" applyFont="1" applyFill="1" applyBorder="1" applyAlignment="1">
      <alignment vertical="top"/>
    </xf>
    <xf numFmtId="0" fontId="11" fillId="24" borderId="6" xfId="0" applyFont="1" applyFill="1" applyBorder="1" applyAlignment="1">
      <alignment horizontal="left" vertical="top"/>
    </xf>
    <xf numFmtId="49" fontId="23" fillId="0" borderId="0" xfId="1" applyNumberFormat="1" applyFont="1" applyBorder="1" applyAlignment="1">
      <alignment vertical="top"/>
    </xf>
    <xf numFmtId="49" fontId="25" fillId="7" borderId="2" xfId="1" applyNumberFormat="1" applyFont="1" applyFill="1" applyBorder="1" applyAlignment="1">
      <alignment horizontal="center" vertical="center" wrapText="1"/>
    </xf>
    <xf numFmtId="49" fontId="25" fillId="7" borderId="5" xfId="1" applyNumberFormat="1" applyFont="1" applyFill="1" applyBorder="1" applyAlignment="1">
      <alignment horizontal="center" vertical="center" wrapText="1"/>
    </xf>
    <xf numFmtId="49" fontId="6" fillId="11" borderId="6" xfId="0" applyNumberFormat="1" applyFont="1" applyFill="1" applyBorder="1" applyAlignment="1">
      <alignment horizontal="left" vertical="center" wrapText="1"/>
    </xf>
    <xf numFmtId="49" fontId="6" fillId="15" borderId="6" xfId="0" applyNumberFormat="1" applyFont="1" applyFill="1" applyBorder="1" applyAlignment="1">
      <alignment horizontal="left" vertical="center" wrapText="1"/>
    </xf>
    <xf numFmtId="2" fontId="7" fillId="7" borderId="6" xfId="0" applyNumberFormat="1" applyFont="1" applyFill="1" applyBorder="1" applyAlignment="1">
      <alignment horizontal="left" vertical="center"/>
    </xf>
    <xf numFmtId="2" fontId="7" fillId="25" borderId="6" xfId="0" applyNumberFormat="1" applyFont="1" applyFill="1" applyBorder="1" applyAlignment="1">
      <alignment horizontal="left" vertical="center" wrapText="1"/>
    </xf>
    <xf numFmtId="2" fontId="7" fillId="0" borderId="6" xfId="0" applyNumberFormat="1" applyFont="1" applyBorder="1" applyAlignment="1">
      <alignment horizontal="left" vertical="center"/>
    </xf>
    <xf numFmtId="2" fontId="6" fillId="15" borderId="6" xfId="0" applyNumberFormat="1" applyFont="1" applyFill="1" applyBorder="1" applyAlignment="1">
      <alignment horizontal="left" vertical="center"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6" xfId="0" applyFont="1" applyFill="1" applyBorder="1" applyAlignment="1">
      <alignment horizontal="left" vertical="center" wrapText="1"/>
    </xf>
    <xf numFmtId="2" fontId="6" fillId="9" borderId="6" xfId="0" applyNumberFormat="1" applyFont="1" applyFill="1" applyBorder="1" applyAlignment="1">
      <alignment horizontal="left" vertical="center" wrapText="1"/>
    </xf>
    <xf numFmtId="2" fontId="7" fillId="27" borderId="6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87" fontId="6" fillId="7" borderId="6" xfId="1" applyFont="1" applyFill="1" applyBorder="1" applyAlignment="1">
      <alignment horizontal="left" vertical="center"/>
    </xf>
    <xf numFmtId="187" fontId="7" fillId="4" borderId="6" xfId="1" applyFont="1" applyFill="1" applyBorder="1" applyAlignment="1">
      <alignment horizontal="left" vertical="center" wrapText="1"/>
    </xf>
    <xf numFmtId="2" fontId="7" fillId="4" borderId="6" xfId="0" applyNumberFormat="1" applyFont="1" applyFill="1" applyBorder="1" applyAlignment="1">
      <alignment horizontal="left" vertical="center"/>
    </xf>
    <xf numFmtId="1" fontId="7" fillId="4" borderId="6" xfId="0" applyNumberFormat="1" applyFont="1" applyFill="1" applyBorder="1" applyAlignment="1">
      <alignment horizontal="left" vertical="center"/>
    </xf>
    <xf numFmtId="43" fontId="30" fillId="23" borderId="6" xfId="4" quotePrefix="1" applyNumberFormat="1" applyFont="1" applyFill="1" applyBorder="1" applyAlignment="1">
      <alignment horizontal="left" vertical="top" wrapText="1" shrinkToFit="1"/>
    </xf>
    <xf numFmtId="2" fontId="7" fillId="4" borderId="6" xfId="0" applyNumberFormat="1" applyFont="1" applyFill="1" applyBorder="1" applyAlignment="1">
      <alignment horizontal="left" vertical="center" wrapText="1"/>
    </xf>
    <xf numFmtId="2" fontId="6" fillId="5" borderId="6" xfId="0" applyNumberFormat="1" applyFont="1" applyFill="1" applyBorder="1" applyAlignment="1">
      <alignment horizontal="left" vertical="center" wrapText="1"/>
    </xf>
    <xf numFmtId="187" fontId="7" fillId="7" borderId="6" xfId="1" applyFont="1" applyFill="1" applyBorder="1" applyAlignment="1">
      <alignment horizontal="left" vertical="center" wrapText="1"/>
    </xf>
    <xf numFmtId="187" fontId="7" fillId="15" borderId="6" xfId="1" applyFont="1" applyFill="1" applyBorder="1" applyAlignment="1">
      <alignment horizontal="left" vertical="center" wrapText="1"/>
    </xf>
    <xf numFmtId="49" fontId="7" fillId="15" borderId="6" xfId="1" applyNumberFormat="1" applyFont="1" applyFill="1" applyBorder="1" applyAlignment="1">
      <alignment horizontal="left" vertical="center" wrapText="1"/>
    </xf>
    <xf numFmtId="2" fontId="7" fillId="26" borderId="6" xfId="0" applyNumberFormat="1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2" fontId="7" fillId="19" borderId="6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6" borderId="0" xfId="0" applyFont="1" applyFill="1" applyAlignment="1">
      <alignment horizontal="left"/>
    </xf>
    <xf numFmtId="0" fontId="10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0" fillId="0" borderId="0" xfId="0" applyFont="1" applyAlignment="1">
      <alignment horizontal="left"/>
    </xf>
    <xf numFmtId="2" fontId="8" fillId="0" borderId="0" xfId="0" applyNumberFormat="1" applyFont="1" applyAlignment="1">
      <alignment horizontal="left"/>
    </xf>
  </cellXfs>
  <cellStyles count="5">
    <cellStyle name="Normal 3 2" xfId="4" xr:uid="{929F01DC-9758-4941-8B43-58AFF1565E20}"/>
    <cellStyle name="จุลภาค" xfId="1" builtinId="3"/>
    <cellStyle name="จุลภาค 2" xfId="2" xr:uid="{3057F25D-35B6-46E2-BBD0-647C3C7DB753}"/>
    <cellStyle name="ปกติ" xfId="0" builtinId="0"/>
    <cellStyle name="ปกติ 2 3 2" xfId="3" xr:uid="{5CC34BD6-4A79-455B-84F4-02471E4FBB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588;&#3640;&#3617;&#3591;&#3623;&#3604;\&#3591;&#3623;&#3604;%2069\&#3591;&#3610;&#3611;&#3619;&#3632;&#3617;&#3634;&#3603;\&#3607;&#3632;&#3648;&#3610;&#3637;&#3618;&#3609;&#3588;&#3640;&#3617;&#3591;&#3623;&#3604;&#3614;&#3620;&#3624;&#3592;&#3636;&#3585;&#3634;&#3618;&#3609;%20%202568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88;&#3640;&#3617;&#3591;&#3623;&#3604;\&#3591;&#3623;&#3604;%2066\&#3648;&#3591;&#3636;&#3609;&#3591;&#3623;&#3604;&#3605;.&#3588;.6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88;&#3640;&#3617;&#3591;&#3623;&#3604;\&#3591;&#3623;&#3604;65\&#3648;&#3591;&#3636;&#3609;&#3591;&#3610;&#3611;&#3619;&#3632;&#3617;&#3634;&#3603;\&#3617;.&#3588;.65%20&#3651;&#3627;&#3617;&#365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3588;&#3640;&#3617;&#3591;&#3623;&#3604;\&#3591;&#3623;&#3604;65\&#3648;&#3591;&#3636;&#3609;&#3591;&#3610;&#3611;&#3619;&#3632;&#3617;&#3634;&#3603;\&#3648;&#3591;&#3636;&#3609;&#3591;&#3623;&#3604;&#3585;.&#3614;.6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8;&#3657;&#3634;&#3618;&#3617;&#3634;&#3592;&#3634;&#3585;&#3629;&#3633;&#3609;&#3648;&#3585;&#3656;&#3634;/&#3591;&#3623;&#3604;%2069/&#3591;&#3610;&#3611;&#3619;&#3632;&#3617;&#3634;&#3603;/&#3588;&#3640;&#3617;&#3591;&#3623;&#3604;/&#3607;&#3632;&#3648;&#3610;&#3637;&#3618;&#3609;&#3588;&#3640;&#3617;&#3591;&#3623;&#3604;%20&#3585;&#3619;&#3585;&#3598;&#3634;&#3588;&#3617;%206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8;&#3657;&#3634;&#3618;&#3617;&#3634;&#3592;&#3634;&#3585;&#3629;&#3633;&#3609;&#3648;&#3585;&#3656;&#3634;/&#3591;&#3623;&#3604;%2069/&#3591;&#3610;&#3611;&#3619;&#3632;&#3617;&#3634;&#3603;/&#3588;&#3640;&#3617;&#3591;&#3623;&#3604;/&#3607;&#3632;&#3648;&#3610;&#3637;&#3618;&#3609;&#3588;&#3640;&#3617;&#3591;&#3623;&#3604;&#3608;&#3633;&#3609;&#3623;&#3634;&#3588;&#3617;%20%202568%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8;&#3657;&#3634;&#3618;&#3617;&#3634;&#3592;&#3634;&#3585;&#3629;&#3633;&#3609;&#3648;&#3585;&#3656;&#3634;/&#3591;&#3623;&#3604;%2069/&#3591;&#3610;&#3611;&#3619;&#3632;&#3617;&#3634;&#3603;/&#3588;&#3640;&#3617;&#3591;&#3623;&#3604;/&#3607;&#3632;&#3648;&#3610;&#3637;&#3618;&#3609;&#3588;&#3640;&#3617;&#3591;&#3623;&#3604;%20&#3617;&#3637;&#3609;&#3634;&#3588;&#3617;%20256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8;&#3657;&#3634;&#3618;&#3617;&#3634;&#3592;&#3634;&#3585;&#3629;&#3633;&#3609;&#3648;&#3585;&#3656;&#3634;/&#3591;&#3623;&#3604;%2069/&#3591;&#3610;&#3611;&#3619;&#3632;&#3617;&#3634;&#3603;/&#3588;&#3640;&#3617;&#3591;&#3623;&#3604;/&#3607;&#3632;&#3648;&#3610;&#3637;&#3618;&#3609;&#3588;&#3640;&#3617;&#3591;&#3623;&#3604;%20&#3617;&#3636;&#3606;&#3640;&#3609;&#3634;&#3618;&#3609;%206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8;&#3657;&#3634;&#3618;&#3617;&#3634;&#3592;&#3634;&#3585;&#3629;&#3633;&#3609;&#3648;&#3585;&#3656;&#3634;/&#3591;&#3623;&#3604;%2069/&#3648;&#3591;&#3636;&#3609;&#3585;&#3633;&#3609;&#3652;&#3623;&#3657;&#3648;&#3610;&#3636;&#3585;&#3648;&#3627;&#3621;&#3639;&#3656;&#3629;&#3617;&#3611;&#3637;/&#3588;&#3640;&#3617;&#3648;&#3591;&#3636;&#3609;&#3585;&#3633;&#3609;&#3585;&#3588;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านแผนผล1 67 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กลาง"/>
      <sheetName val="งบพัฒนา"/>
      <sheetName val="คุมสิ่งก่อสร้าง64"/>
      <sheetName val="350B611ยุทธศาสตร์กศไม่เอา"/>
      <sheetName val="งบกลาง รายการเงินสำรอง"/>
      <sheetName val="เด็กผู้มีความสามารถพิเศษ36007"/>
      <sheetName val="Sheet1"/>
      <sheetName val="ผลผลิตเด็กพิการ36004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่อนประถม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่งเสริมการอ่าน 3720 1000"/>
      <sheetName val="สรุปผลการเบิกจ่าย+"/>
      <sheetName val="การพัฒนาเด็กปฐมวัย 86176"/>
      <sheetName val="ยกระดับคุณภาพกศ บ้านนักวิท3720 "/>
      <sheetName val="มาตรการ 68 ประชุมผอรร"/>
      <sheetName val="โครงการส่งเสริมการเรียนรู้ทุกที"/>
      <sheetName val="ยุทธศาสตร์ โครการพัฒนาหลักสูตร "/>
      <sheetName val="3720 ช่วยเหลือกลุ่ม  ขับเคลื่"/>
      <sheetName val="1408บุคลากรภาครัฐ"/>
      <sheetName val="ของบ"/>
      <sheetName val="3022ยุทธศาสตร์สร้างความเสมอภาค"/>
      <sheetName val="ควบคุมสิ่งก่อสร้าง 37001 "/>
      <sheetName val="ยุทศาสตร์ โครงการยั่งยืน310061"/>
      <sheetName val="ส่งเสริมสนับสนุน52015"/>
      <sheetName val="โครงการพัฒนาสมรรถนะครูฯ"/>
      <sheetName val="โครงการโรงเรียนคุณภาพ"/>
      <sheetName val="ยุธศาสตร์เรียนดีปร3100116003211"/>
      <sheetName val="ประถม3720 1000"/>
      <sheetName val="รายงานเงินงวด"/>
      <sheetName val="งบลงทุน68"/>
      <sheetName val="งบลงทุน รายงานแผนผล 68 "/>
      <sheetName val="งบประจำและงบกลยุทธ์"/>
      <sheetName val="ทะเบียนคุมย่อย"/>
      <sheetName val="มาตการ รวมงบบุคลากร"/>
      <sheetName val="งบสพฐ"/>
      <sheetName val="ระบบการควบคุมฯ"/>
      <sheetName val="คุมงบ 36001 36002 ครุภัณฑ์"/>
      <sheetName val="ปปค่าจ้างปี68"/>
      <sheetName val="มัธยม350002"/>
      <sheetName val="6020บูรณาการต่อต้านการทุจร "/>
      <sheetName val="06036บูรณาการป้องกัน ปราบปราม ฯ"/>
      <sheetName val="ขั้นพื้นฐานสนับสนุนการศึกษา"/>
      <sheetName val="บริหารสำนักงานเขต 3720 1000"/>
      <sheetName val="Sheet4"/>
      <sheetName val="กิจกรรมประถม รองพัฒนาระบบการวัด"/>
      <sheetName val="กิจกรรมส่งเสริมศักยภาพในการเรีย"/>
      <sheetName val="งบเบิกแทนกัน"/>
      <sheetName val="ส่งเสริมสนับสนุน3720"/>
      <sheetName val="งบลงทุน รายงานแผนผล 68 แบบ1 (2)"/>
      <sheetName val="รายงานผล"/>
      <sheetName val="Sheet2"/>
      <sheetName val="GPP"/>
      <sheetName val="สรุปยอดก.ค.ศ"/>
      <sheetName val="ทำงบ50"/>
      <sheetName val="ติดตามงบพัฒนา"/>
      <sheetName val="ติดตามงบดำเนินงาน"/>
      <sheetName val="ประถม 350002ประถมไม่ใช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7">
          <cell r="I37">
            <v>0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10">
          <cell r="C310" t="str">
            <v>4100569081 / 14 ม.ค.68</v>
          </cell>
        </row>
      </sheetData>
      <sheetData sheetId="60"/>
      <sheetData sheetId="61"/>
      <sheetData sheetId="62"/>
      <sheetData sheetId="63">
        <row r="232">
          <cell r="E232" t="str">
            <v>รวม</v>
          </cell>
        </row>
      </sheetData>
      <sheetData sheetId="64">
        <row r="332">
          <cell r="D332" t="str">
            <v>ทำสัญญา 19 ธค 65 ครบ 16 มีค 66</v>
          </cell>
        </row>
      </sheetData>
      <sheetData sheetId="65"/>
      <sheetData sheetId="66"/>
      <sheetData sheetId="67">
        <row r="228">
          <cell r="B228" t="str">
            <v>ครบ 25 กพ 68</v>
          </cell>
        </row>
      </sheetData>
      <sheetData sheetId="68"/>
      <sheetData sheetId="69">
        <row r="4">
          <cell r="A4" t="str">
            <v>ประจำเดือนพฤศจิกายน 2568</v>
          </cell>
        </row>
      </sheetData>
      <sheetData sheetId="70"/>
      <sheetData sheetId="71"/>
      <sheetData sheetId="72">
        <row r="310">
          <cell r="B310" t="str">
            <v>กิจกรรมการสนับสนุนการศึกษาขั้นพื้นฐาน</v>
          </cell>
        </row>
      </sheetData>
      <sheetData sheetId="73">
        <row r="4">
          <cell r="A4" t="str">
            <v xml:space="preserve">ประจำเดือน พฤศจิกายน 2568 </v>
          </cell>
        </row>
        <row r="548"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F551">
            <v>0</v>
          </cell>
        </row>
        <row r="553">
          <cell r="A553">
            <v>2</v>
          </cell>
          <cell r="B553" t="str">
            <v xml:space="preserve">โครงการพัฒนาสื่อและเทคโนโลยีสารสนเทศเพื่อการศึกษา </v>
          </cell>
          <cell r="C553" t="str">
            <v xml:space="preserve">20004 4520 4900 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B554" t="str">
            <v xml:space="preserve"> งบดำเนินงาน 69112xx</v>
          </cell>
          <cell r="C554" t="str">
            <v>20004 4520 04900 2000000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B555" t="str">
            <v xml:space="preserve"> งบลงทุน 6911310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A556">
            <v>2.1</v>
          </cell>
          <cell r="B556" t="str">
            <v xml:space="preserve">กิจกรรมการส่งเสริมการจัดการศึกษาทางไกล </v>
          </cell>
          <cell r="C556" t="str">
            <v>20004 69 86184 00000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A557" t="str">
            <v>2.1.1</v>
          </cell>
          <cell r="B557" t="str">
            <v xml:space="preserve"> งบดำเนินงาน 69112xx</v>
          </cell>
          <cell r="C557" t="str">
            <v xml:space="preserve">20004 4520 4900 2000000 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A558" t="str">
            <v>2.1.1.1</v>
          </cell>
          <cell r="B558" t="str">
            <v xml:space="preserve">1. ค่าใช้จ่ายในการซ่อมบำรุงชุดอุปกรณ์ (DLTV) โรงเรียนที่จัดการเรียนการสอนโดยใช้การศึกษาทางไกลผ่านดาวเทียม (DLTV) ประจำปีงบประมาณ พ.ศ. 2565 จำนวนเงิน 10,000.-บาท (หนึ่งหมื่นบาทถ้วน)           2.ค่าใช้จ่ายในการพัฒนาคุณภาพการศึกษาด้วยเทคโนโลยีการศึกษาทางไกล (DLTV)  ประจำปีงบประมาณ พ.ศ. 2568 จำนวนเงิน 25,000‬.-บาท (สองหมื่นห้าพันบาทถ้วน) </v>
          </cell>
          <cell r="C558" t="str">
            <v>ศธ 04002/ว72 ลว.7  มค 68 โอนครั้งที่ 174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1454">
          <cell r="A1454" t="str">
            <v>1)</v>
          </cell>
          <cell r="B1454" t="str">
            <v>โรงเรียนรวมราษฎร์สามัคคี</v>
          </cell>
          <cell r="C1454" t="str">
            <v>20004370010003112881</v>
          </cell>
        </row>
        <row r="1455">
          <cell r="A1455" t="str">
            <v>1.10.1.5</v>
          </cell>
          <cell r="B1455" t="str">
            <v>พัดลม แบบโคจรติดผนัง ขนาดไม่น้อยกว่า 16 นิ้ว (400 มิลลิเมตร) 11 เครื่องๆละ 1,000 บาท</v>
          </cell>
          <cell r="C1455" t="str">
            <v>ศธ 04002/ว5678  ลว 21  พย 67ครั้งที่ 76</v>
          </cell>
        </row>
        <row r="1456">
          <cell r="A1456" t="str">
            <v>1)</v>
          </cell>
          <cell r="B1456" t="str">
            <v xml:space="preserve">โรงเรียนเจริญดีวิทยา </v>
          </cell>
          <cell r="C1456" t="str">
            <v>20004370010003112884</v>
          </cell>
        </row>
        <row r="1458">
          <cell r="B1458" t="str">
            <v>ครุภัณฑ์การศึกษา 120611</v>
          </cell>
        </row>
        <row r="1459">
          <cell r="A1459" t="str">
            <v>1.10.1.6</v>
          </cell>
          <cell r="B1459" t="str">
            <v>โต๊ะเก้าอี้นักเรียน สำหรับนักเรียนประถมศึกษา 30 ชุดๆละ 1,500 บาท</v>
          </cell>
          <cell r="C1459" t="str">
            <v>ศธ 04002/ว5678  ลว 21  พย 67ครั้งที่ 76</v>
          </cell>
        </row>
        <row r="1460">
          <cell r="A1460" t="str">
            <v>1)</v>
          </cell>
          <cell r="B1460" t="str">
            <v xml:space="preserve">โรงเรียนรวมราษฎร์สามัคคี </v>
          </cell>
          <cell r="C1460" t="str">
            <v>20004370010003112878</v>
          </cell>
        </row>
        <row r="1462">
          <cell r="B1462" t="str">
            <v>ครุภัณฑ์งานบ้านงานครัว 120612</v>
          </cell>
        </row>
        <row r="1463">
          <cell r="B1463" t="str">
            <v xml:space="preserve">เครื่องตัดแต่งพุ่มไม้ ขนาด 22 นิ้ว </v>
          </cell>
          <cell r="C1463" t="str">
            <v>ศธ 04002/ว48516  ลว 11  พย 68 ครั้งที่ 66</v>
          </cell>
        </row>
        <row r="1464">
          <cell r="A1464" t="str">
            <v>1)</v>
          </cell>
          <cell r="B1464" t="str">
            <v>โรงเรียนเจริญดีวิทยา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เงินกันไว้เบิกเหลื่อมปี งบปี "/>
      <sheetName val="งบลงทุน"/>
      <sheetName val="งบประจำและงบพัฒนาคุณภาพการศึกษา"/>
      <sheetName val="งบสพฐ"/>
      <sheetName val="รายงานผลการเบิกจ่าย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รายงานคลัง (แผนการเบิก)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กลาง"/>
      <sheetName val="งบพัฒนา"/>
      <sheetName val="คุมสิ่งก่อสร้าง64"/>
      <sheetName val="350B611ยุทธศาสตร์กศไม่เอา"/>
      <sheetName val="57037บูรณาการต่อต้านการทุจร "/>
      <sheetName val="คุมงบ 36001 36002 ครุภัณฑ์"/>
      <sheetName val="3022ยุทธศาสตร์สร้างความเสมอภาค"/>
      <sheetName val="ควบคุมสิ่งก่อสร้าง 36001 36002"/>
      <sheetName val="งบกลาง รายการเงินสำรอง"/>
      <sheetName val="ก่อนประถม"/>
      <sheetName val="เด็กผู้มีความสามารถพิเศษ36007"/>
      <sheetName val="ประถม มัธยมต้น"/>
      <sheetName val="ทะเบียนคุมย่อย"/>
      <sheetName val="ยุธศาสตร์การเรียนร310011 310061"/>
      <sheetName val="Sheet1"/>
      <sheetName val="06036บูรณาการป้องกัน ปราบปราม ฯ"/>
      <sheetName val="รายงานเงินงวด"/>
      <sheetName val="ผลผลิตเด็กพิการ36004"/>
      <sheetName val="งบลงทุน65"/>
      <sheetName val="มาตการ รวมงบบุคลากร"/>
      <sheetName val="1408บุคลากรภาครัฐ"/>
      <sheetName val="ระบบการควบคุมฯ"/>
      <sheetName val="งบประจำและงบกลยุทธ์"/>
      <sheetName val="รายงานผล"/>
      <sheetName val="Sheet2"/>
      <sheetName val="GPP"/>
      <sheetName val="สรุปยอดก.ค.ศ"/>
      <sheetName val="ทำงบ50"/>
      <sheetName val="ของบ"/>
      <sheetName val="ติดตามงบพัฒนา"/>
      <sheetName val="ติดตามงบดำเนินงาน"/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รายงานแผนผล1 67 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รุปผลการเบิกจ่าย+"/>
      <sheetName val="ยกระดับคุณภาพกศ บ้านนักวิท3720 "/>
      <sheetName val="มาตรการ 68 ประชุมผอรร"/>
      <sheetName val="ไม่ใ"/>
      <sheetName val="การพัฒนาเด็กปฐมวัย 86176"/>
      <sheetName val="ยุทธศาสตร์ โครการพัฒนาหลักสูตร "/>
      <sheetName val="งบลงทุน69"/>
      <sheetName val="ยุธศาสตร์เรียนดีปร3100116003211"/>
      <sheetName val="ส่งเสริมสนับสนุน52015"/>
      <sheetName val="ส่งเสริมการอ่าน 3720 1000"/>
      <sheetName val="6020บูรณาการต่อต้านการทุจร "/>
      <sheetName val="กิจกรรมส่งเสริมศักยภาพในการเรีย"/>
      <sheetName val="ควบคุมสิ่งก่อสร้าง 37001 "/>
      <sheetName val="ประถม3720 1000"/>
      <sheetName val="โครงการโรงเรียนคุณภาพ"/>
      <sheetName val="โครงการพัฒนาสมรรถนะครูฯ"/>
      <sheetName val="โครงการส่งเสริมการเรียนรู้ทุกที"/>
      <sheetName val="งบลงทุน รายงานแผนผล 69 "/>
      <sheetName val="ขั้นพื้นฐานสนับสนุนการศึกษา"/>
      <sheetName val="บริหารสำนักงานเขต 3720 1000"/>
      <sheetName val="มัธยม350002"/>
      <sheetName val="ยุทศาสตร์ โครงการยั่งยืน310061"/>
      <sheetName val="Sheet7"/>
      <sheetName val="3720 ช่วยเหลือกลุ่ม  ขับเคลื่"/>
      <sheetName val="ปปค่าจ้างปี68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ประถม 350002ประถมไม่ใช้"/>
    </sheetNames>
    <sheetDataSet>
      <sheetData sheetId="0"/>
      <sheetData sheetId="1"/>
      <sheetData sheetId="2"/>
      <sheetData sheetId="3">
        <row r="6">
          <cell r="I6"/>
        </row>
        <row r="48">
          <cell r="C48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/>
        </row>
        <row r="58">
          <cell r="A58">
            <v>1.7</v>
          </cell>
          <cell r="B58" t="str">
            <v>กิจกรรมการยกระดับสมรรถนะความฉลาดรู้ของผู้เรียนตามกรอบการประเมิน PISA 2025 สู่การเพิ่มขีดความสามารถการแข่งขันของประเทศ</v>
          </cell>
          <cell r="C58" t="str">
            <v>20004 68 00156 00000</v>
          </cell>
        </row>
        <row r="71">
          <cell r="B71" t="str">
            <v>งบดำเนินงาน   69112xx</v>
          </cell>
        </row>
        <row r="83">
          <cell r="B83" t="str">
            <v xml:space="preserve">กิจกรรมสานความร่วมมือภาคีเครือข่ายด้านการจัดการศึกษา </v>
          </cell>
        </row>
        <row r="139">
          <cell r="A139" t="str">
            <v>3.9.2.1</v>
          </cell>
        </row>
        <row r="140">
          <cell r="A140" t="str">
            <v>3.9.2.2</v>
          </cell>
        </row>
        <row r="142">
          <cell r="A142" t="str">
            <v>3.9.3.1</v>
          </cell>
        </row>
        <row r="143">
          <cell r="C143" t="str">
            <v>ศธ 04002/ว6694 ลว. 23 เม.ย.69 โอนครั้งที่ 458</v>
          </cell>
        </row>
        <row r="402">
          <cell r="F402"/>
        </row>
        <row r="403">
          <cell r="F403"/>
        </row>
        <row r="404">
          <cell r="F404"/>
        </row>
        <row r="405">
          <cell r="F405"/>
        </row>
        <row r="406">
          <cell r="F406"/>
        </row>
        <row r="407">
          <cell r="F407"/>
        </row>
        <row r="408">
          <cell r="F408">
            <v>0</v>
          </cell>
        </row>
        <row r="409">
          <cell r="F409">
            <v>0</v>
          </cell>
        </row>
        <row r="410">
          <cell r="F410"/>
        </row>
        <row r="411">
          <cell r="F411"/>
        </row>
        <row r="412">
          <cell r="F412"/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เงินกันไว้เบิกเหลื่อมปี งบปี "/>
      <sheetName val="งบลงทุน"/>
      <sheetName val="งบประจำและงบพัฒนาคุณภาพการศึกษา"/>
      <sheetName val="งบสพฐ"/>
      <sheetName val="รายงานผลการเบิกจ่าย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รายงานคลัง (แผนการเบิก)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กลาง"/>
      <sheetName val="งบพัฒนา"/>
      <sheetName val="รายงานเงินงวด"/>
      <sheetName val="คุมสิ่งก่อสร้าง64"/>
      <sheetName val="350B611ยุทธศาสตร์กศไม่เอา"/>
      <sheetName val="ทะเบียนคุมย่อย"/>
      <sheetName val="ยุธศาสตร์การเรียนร 32061  3206B"/>
      <sheetName val="3022ยุทธศาสตร์สร้างความเสมอภาค"/>
      <sheetName val="1408บุคลากรภาครัฐ"/>
      <sheetName val="ก่อนประถม"/>
      <sheetName val="ประถม มัธยมต้น"/>
      <sheetName val="ผลผลิตเด็กพิการ36004"/>
      <sheetName val="คุมงบ 36001 36002 ครุภัณฑ์"/>
      <sheetName val="ควบคุมสิ่งก่อสร้าง 36001 36002"/>
      <sheetName val="57037บูรณาการต่อต้านการทุจร "/>
      <sheetName val="งบประจำและงบกลยุทธ์"/>
      <sheetName val="ระบบการควบคุมฯ"/>
      <sheetName val="มาตการ รวมงบบุคลากร"/>
      <sheetName val="งบลงทุน65"/>
      <sheetName val="รายงานผล"/>
      <sheetName val="Sheet2"/>
      <sheetName val="GPP"/>
      <sheetName val="สรุปยอดก.ค.ศ"/>
      <sheetName val="ทำงบ50"/>
      <sheetName val="ของบ"/>
      <sheetName val="ติดตามงบพัฒนา"/>
      <sheetName val="ติดตามงบดำเนินงาน"/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รายงานแผนผล1 67 "/>
      <sheetName val="เด็กผู้มีความสามารถพิเศษ36007"/>
      <sheetName val="Sheet1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รุปผลการเบิกจ่าย+"/>
      <sheetName val="ยกระดับคุณภาพกศ บ้านนักวิท3720 "/>
      <sheetName val="มาตรการ 68 ประชุมผอรร"/>
      <sheetName val="ไม่ใ"/>
      <sheetName val="การพัฒนาเด็กปฐมวัย 86176"/>
      <sheetName val="ยุทธศาสตร์ โครการพัฒนาหลักสูตร "/>
      <sheetName val="งบลงทุน69"/>
      <sheetName val="ยุธศาสตร์เรียนดีปร3100116003211"/>
      <sheetName val="ส่งเสริมสนับสนุน52015"/>
      <sheetName val="ส่งเสริมการอ่าน 3720 1000"/>
      <sheetName val="6020บูรณาการต่อต้านการทุจร "/>
      <sheetName val="กิจกรรมส่งเสริมศักยภาพในการเรีย"/>
      <sheetName val="ควบคุมสิ่งก่อสร้าง 37001 "/>
      <sheetName val="งบกลาง รายการเงินสำรอง"/>
      <sheetName val="ประถม3720 1000"/>
      <sheetName val="โครงการโรงเรียนคุณภาพ"/>
      <sheetName val="โครงการพัฒนาสมรรถนะครูฯ"/>
      <sheetName val="โครงการส่งเสริมการเรียนรู้ทุกที"/>
      <sheetName val="งบลงทุน รายงานแผนผล 69 "/>
      <sheetName val="ขั้นพื้นฐานสนับสนุนการศึกษา"/>
      <sheetName val="บริหารสำนักงานเขต 3720 1000"/>
      <sheetName val="มัธยม350002"/>
      <sheetName val="ยุทศาสตร์ โครงการยั่งยืน310061"/>
      <sheetName val="Sheet7"/>
      <sheetName val="06036บูรณาการป้องกัน ปราบปราม ฯ"/>
      <sheetName val="3720 ช่วยเหลือกลุ่ม  ขับเคลื่"/>
      <sheetName val="ปปค่าจ้างปี68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ประถม 350002ประถมไม่ใช้"/>
    </sheetNames>
    <sheetDataSet>
      <sheetData sheetId="0"/>
      <sheetData sheetId="1"/>
      <sheetData sheetId="2">
        <row r="112">
          <cell r="B112"/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เงินกันไว้เบิกเหลื่อมปี งบปี "/>
      <sheetName val="งบลงทุน"/>
      <sheetName val="งบประจำและงบพัฒนาคุณภาพการศึกษา"/>
      <sheetName val="งบสพฐ"/>
      <sheetName val="รายงานผลการเบิกจ่าย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รายงานคลัง (แผนการเบิก)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กลาง"/>
      <sheetName val="งบพัฒนา"/>
      <sheetName val="คุมสิ่งก่อสร้าง64"/>
      <sheetName val="350B611ยุทธศาสตร์กศไม่เอา"/>
      <sheetName val="เด็กผู้มีความสามารถพิเศษ36007"/>
      <sheetName val="รายงานเงินงวด"/>
      <sheetName val="งบประจำและงบกลยุทธ์"/>
      <sheetName val="ทะเบียนคุมย่อย"/>
      <sheetName val="3022ยุทธศาสตร์สร้างความเสมอภาค"/>
      <sheetName val="1408บุคลากรภาครัฐ"/>
      <sheetName val="ก่อนประถม"/>
      <sheetName val="ประถม มัธยมต้น"/>
      <sheetName val="ผลผลิตเด็กพิการ36004"/>
      <sheetName val="คุมงบ 36001 36002 ครุภัณฑ์"/>
      <sheetName val="งบลงทุน65"/>
      <sheetName val="ยุธศาสตร์การเรียนร 32061  3206B"/>
      <sheetName val="ระบบการควบคุมฯ"/>
      <sheetName val="ควบคุมสิ่งก่อสร้าง 36001 36002"/>
      <sheetName val="57037บูรณาการต่อต้านการทุจร "/>
      <sheetName val="มาตการ รวมงบบุคลากร"/>
      <sheetName val="06036บูรณาการป้องกัน ปราบปราม ฯ"/>
      <sheetName val="รายงานผล"/>
      <sheetName val="Sheet2"/>
      <sheetName val="GPP"/>
      <sheetName val="สรุปยอดก.ค.ศ"/>
      <sheetName val="ทำงบ50"/>
      <sheetName val="ของบ"/>
      <sheetName val="ติดตามงบพัฒนา"/>
      <sheetName val="ติดตามงบดำเนินงาน"/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รายงานแผนผล1 67 "/>
      <sheetName val="Sheet1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รุปผลการเบิกจ่าย+"/>
      <sheetName val="ยกระดับคุณภาพกศ บ้านนักวิท3720 "/>
      <sheetName val="มาตรการ 68 ประชุมผอรร"/>
      <sheetName val="ไม่ใ"/>
      <sheetName val="การพัฒนาเด็กปฐมวัย 86176"/>
      <sheetName val="ยุทธศาสตร์ โครการพัฒนาหลักสูตร "/>
      <sheetName val="งบลงทุน69"/>
      <sheetName val="ยุธศาสตร์เรียนดีปร3100116003211"/>
      <sheetName val="ส่งเสริมสนับสนุน52015"/>
      <sheetName val="ส่งเสริมการอ่าน 3720 1000"/>
      <sheetName val="6020บูรณาการต่อต้านการทุจร "/>
      <sheetName val="กิจกรรมส่งเสริมศักยภาพในการเรีย"/>
      <sheetName val="ขั้นพื้นฐานสนับสนุนการศึกษา"/>
      <sheetName val="ควบคุมสิ่งก่อสร้าง 37001 "/>
      <sheetName val="งบกลาง รายการเงินสำรอง"/>
      <sheetName val="ยุทศาสตร์ โครงการยั่งยืน310061"/>
      <sheetName val="ประถม3720 1000"/>
      <sheetName val="บริหารสำนักงานเขต 3720 1000"/>
      <sheetName val="โครงการโรงเรียนคุณภาพ"/>
      <sheetName val="โครงการพัฒนาสมรรถนะครูฯ"/>
      <sheetName val="มัธยม350002"/>
      <sheetName val="โครงการส่งเสริมการเรียนรู้ทุกที"/>
      <sheetName val="งบลงทุน รายงานแผนผล 69 "/>
      <sheetName val="Sheet7"/>
      <sheetName val="3720 ช่วยเหลือกลุ่ม  ขับเคลื่"/>
      <sheetName val="ปปค่าจ้างปี68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ประถม 350002ประถมไม่ใช้"/>
    </sheetNames>
    <sheetDataSet>
      <sheetData sheetId="0"/>
      <sheetData sheetId="1"/>
      <sheetData sheetId="2"/>
      <sheetData sheetId="3">
        <row r="30">
          <cell r="A30" t="str">
            <v>1.2.1</v>
          </cell>
        </row>
        <row r="31">
          <cell r="A31">
            <v>1.2</v>
          </cell>
        </row>
        <row r="40">
          <cell r="A40">
            <v>1.4</v>
          </cell>
        </row>
        <row r="153">
          <cell r="A153" t="str">
            <v>3.10.2.1</v>
          </cell>
        </row>
        <row r="272">
          <cell r="F272"/>
          <cell r="G272"/>
          <cell r="H272"/>
          <cell r="I272"/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านแผนผล1 67 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พัฒนา"/>
      <sheetName val="คุมสิ่งก่อสร้าง64"/>
      <sheetName val="350B611ยุทธศาสตร์กศไม่เอา"/>
      <sheetName val="เด็กผู้มีความสามารถพิเศษ36007"/>
      <sheetName val="Sheet1"/>
      <sheetName val="ผลผลิตเด็กพิการ36004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่อนประถม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รุปผลการเบิกจ่าย+"/>
      <sheetName val="ยกระดับคุณภาพกศ บ้านนักวิท3720 "/>
      <sheetName val="มาตรการ 68 ประชุมผอรร"/>
      <sheetName val="ของบ"/>
      <sheetName val="ไม่ใ"/>
      <sheetName val="ยุธศาสตร์เรียนดีปร3100116003211"/>
      <sheetName val="ควบคุมสิ่งก่อสร้าง 37001 "/>
      <sheetName val="งบกลาง รายการเงินสำรอง"/>
      <sheetName val="ยุทธศาสตร์ โครการพัฒนาหลักสูตร "/>
      <sheetName val="06036บูรณาการป้องกัน ปราบปราม ฯ"/>
      <sheetName val="Sheet9"/>
      <sheetName val="Sheet8"/>
      <sheetName val="กิจกรรมส่งเสริมศักยภาพในการเรีย"/>
      <sheetName val="ส่งเสริมการอ่าน 3720 1000"/>
      <sheetName val="การพัฒนาเด็กปฐมวัย 86176"/>
      <sheetName val="Sheet10"/>
      <sheetName val="โครงการส่งเสริมการเรียนรู้ทุกที"/>
      <sheetName val="Sheet11"/>
      <sheetName val="1408บุคลากรภาครัฐ"/>
      <sheetName val="ขั้นพื้นฐานสนับสนุนการศึกษา"/>
      <sheetName val="3720 ช่วยเหลือกลุ่ม  ขับเคลื่"/>
      <sheetName val="คุมงบ 36001 36002 ครุภัณฑ์"/>
      <sheetName val="ยุทศาสตร์ โครงการยั่งยืน310061"/>
      <sheetName val="6020บูรณาการต่อต้านการทุจร "/>
      <sheetName val="ทะเบียนคุมย่อย"/>
      <sheetName val="โครงการโรงเรียนคุณภาพ"/>
      <sheetName val="มัธยม350002"/>
      <sheetName val="ส่งเสริมสนับสนุน52015"/>
      <sheetName val="บริหารสำนักงานเขต 3720 1000"/>
      <sheetName val="ประถม3720 1000"/>
      <sheetName val="3022ยุทธศาสตร์สร้างความเสมอภาค"/>
      <sheetName val="คืนเงินอุดหนุน"/>
      <sheetName val="โครงการพัฒนาสมรรถนะครูฯ"/>
      <sheetName val="รายงานเงินงวด"/>
      <sheetName val="งบลงทุน69"/>
      <sheetName val="งบลงทุน รายงานแผนผล 69 "/>
      <sheetName val="งบประจำและงบกลยุทธ์"/>
      <sheetName val="มาตการ รวมงบบุคลากร"/>
      <sheetName val="งบสพฐ"/>
      <sheetName val="ระบบการควบคุมฯ"/>
      <sheetName val="Sheet7"/>
      <sheetName val="งบกลาง"/>
      <sheetName val="ปปค่าจ้างปี68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รายงานผล"/>
      <sheetName val="Sheet2"/>
      <sheetName val="GPP"/>
      <sheetName val="สรุปยอดก.ค.ศ"/>
      <sheetName val="ทำงบ50"/>
      <sheetName val="ติดตามงบพัฒนา"/>
      <sheetName val="ติดตามงบดำเนินงาน"/>
      <sheetName val="ประถม 350002ประถมไม่ใช้"/>
    </sheetNames>
    <definedNames>
      <definedName name="_Hlk231936231" refersTo="='ระบบการควบคุมฯ'!$B$13" sheetId="8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37">
          <cell r="I37">
            <v>0</v>
          </cell>
          <cell r="J37">
            <v>0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381">
          <cell r="E381" t="str">
            <v>ทำสัญญญา  9 มค 66 ครบ 25 มีค 66</v>
          </cell>
        </row>
      </sheetData>
      <sheetData sheetId="52">
        <row r="306">
          <cell r="C306">
            <v>4100751602</v>
          </cell>
          <cell r="D306" t="str">
            <v>ครบวันที่ 15 มค 69</v>
          </cell>
        </row>
        <row r="313">
          <cell r="C313" t="str">
            <v>4100569081 / 14 ม.ค.68</v>
          </cell>
          <cell r="E313" t="str">
            <v>ครบ 14 มีค 68</v>
          </cell>
        </row>
        <row r="314">
          <cell r="D314" t="str">
            <v>ครบ 13 ก.พ.68</v>
          </cell>
          <cell r="E314" t="str">
            <v>งวดที่ 1 158,895 บาท</v>
          </cell>
        </row>
        <row r="315">
          <cell r="D315" t="str">
            <v>ครบ 15 มี.ค.68</v>
          </cell>
          <cell r="E315" t="str">
            <v>งวดที่ 2 158,895 บาท</v>
          </cell>
        </row>
        <row r="316">
          <cell r="D316" t="str">
            <v>ครบ 14 เมย. 68</v>
          </cell>
          <cell r="E316" t="str">
            <v>งวดที่ 3 211,860 บาท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>
        <row r="252">
          <cell r="E252" t="str">
            <v>ผูกพัน  ครบ 12 ก.พ.69</v>
          </cell>
        </row>
        <row r="283">
          <cell r="E283" t="str">
            <v>ผูกพันครบ  20 มีค 68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177">
          <cell r="B177" t="str">
            <v>ค่าที่ดินและสิ่งก่อสร้าง 6911320</v>
          </cell>
        </row>
      </sheetData>
      <sheetData sheetId="81" refreshError="1"/>
      <sheetData sheetId="82">
        <row r="4">
          <cell r="A4" t="str">
            <v>ประจำเดือนกรกฎาคม 2569</v>
          </cell>
        </row>
      </sheetData>
      <sheetData sheetId="83" refreshError="1"/>
      <sheetData sheetId="84">
        <row r="348">
          <cell r="B348" t="str">
            <v>กิจกรรมการสนับสนุนการศึกษาขั้นพื้นฐาน</v>
          </cell>
        </row>
      </sheetData>
      <sheetData sheetId="85">
        <row r="4">
          <cell r="A4" t="str">
            <v>ประจำเดือน กรกฎาคม 2569</v>
          </cell>
        </row>
        <row r="7">
          <cell r="A7" t="str">
            <v>ก</v>
          </cell>
          <cell r="B7" t="str">
            <v xml:space="preserve">แผนงานบุคลากรภาครัฐ </v>
          </cell>
          <cell r="C7" t="str">
            <v>20004 1400 0800</v>
          </cell>
        </row>
        <row r="8">
          <cell r="A8">
            <v>1</v>
          </cell>
          <cell r="B8" t="str">
            <v>ผลผลิตรายการค่าใช้จ่ายบุคลากรภาครัฐ ยกระดับคุณภาพการศึกษาและการเรียนรู้ตลอดชีวิต</v>
          </cell>
          <cell r="C8" t="str">
            <v>20004 1400 0800</v>
          </cell>
        </row>
        <row r="10">
          <cell r="A10">
            <v>1.1000000000000001</v>
          </cell>
          <cell r="B10" t="str">
            <v>กิจกรรมค่าใช้จ่ายบุคลากรภาครัฐของสำนักงานคณะกรรมการการศึกษาขั้นพื้นฐาน</v>
          </cell>
          <cell r="C10" t="str">
            <v>20004 69 79456 00000</v>
          </cell>
        </row>
        <row r="12">
          <cell r="B12" t="str">
            <v>งบบุคลากร ค่าจ้างชั่วคราว  6911130</v>
          </cell>
          <cell r="C12" t="str">
            <v>20004 14000800 1000000</v>
          </cell>
        </row>
        <row r="13">
          <cell r="B13" t="str">
            <v xml:space="preserve"> ค่าจ้างชั่วคราว จำนวน 26 อัตรา จำนวน 2 เดือน (มิถุนายน - กรกฎาคม 2569) 994,300 บาท</v>
          </cell>
          <cell r="C13" t="str">
            <v>ศธ 04002/ว9361 ลว. 4 มิ.ย. 69 ครั้งที่ 691</v>
          </cell>
          <cell r="F13">
            <v>994300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841920.74</v>
          </cell>
        </row>
        <row r="16">
          <cell r="A16" t="str">
            <v>1.1.1</v>
          </cell>
          <cell r="B16" t="str">
            <v>งบบุคลากร  6911150</v>
          </cell>
          <cell r="C16" t="str">
            <v>20004 14000800 1000000</v>
          </cell>
        </row>
        <row r="18">
          <cell r="A18" t="str">
            <v>1.1.1</v>
          </cell>
          <cell r="B18" t="str">
            <v>ค่าตอบแทนพนักงานราชการ 22 อัตรา  5 เดือน(ต.ค.68 - ก.พ 69) 2,895,000 บาท</v>
          </cell>
          <cell r="C18" t="str">
            <v>ศธ 04002/ว46528 ลว.14 ต.ค.68 ครั้งที่ 2</v>
          </cell>
          <cell r="F18">
            <v>5976000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729900</v>
          </cell>
          <cell r="L18">
            <v>4970276.87</v>
          </cell>
        </row>
        <row r="19">
          <cell r="A19" t="str">
            <v>1.1.1.1</v>
          </cell>
          <cell r="B19" t="str">
            <v>ค่าตอบแทนพนักงานราชการ 22 อัตรา เงินเลื่อนค่าตอบแทนพนักงานราชการประจำปี จำนวน 5 เดือน (ตุลาคม 2568 -กุมภาพันธ์ 2569) 116,000 บาท</v>
          </cell>
          <cell r="C19" t="str">
            <v>ศธ 04002/ว50977 ลว. 22 ธ.ค.68 ครั้งที่ 172</v>
          </cell>
        </row>
        <row r="20">
          <cell r="A20" t="str">
            <v>1.1.1.2</v>
          </cell>
          <cell r="B20" t="str">
            <v xml:space="preserve">ค่าตอบแทนพนักงานราชการ 22 อัตรา 5 เดือน (มีค-กค 69) 2,965,000 บาท </v>
          </cell>
          <cell r="C20" t="str">
            <v>ศธ 04002/ว4964 ลว. 23 มีค 69 ครั้งที่ 386</v>
          </cell>
        </row>
        <row r="23">
          <cell r="A23" t="str">
            <v>1.1.1.2</v>
          </cell>
          <cell r="B23" t="str">
            <v>งบประมาณชดเชยสำหรับพนักงานราชการที่ปฏิบัติงานในปัจจุบัน จำนวน 18 อัตรา   งบมาทั้งสิ้น 455580 บาท  2 รายการ</v>
          </cell>
          <cell r="C23" t="str">
            <v>ศธ 04002/ว40338 ลว. 15 กค 68 ครั้งที่ 691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 t="str">
            <v>1.1.1.3</v>
          </cell>
          <cell r="B24" t="str">
            <v xml:space="preserve">งบประมาณชดเชยสำหรับพนักงานราชการที่ลาออก </v>
          </cell>
          <cell r="C24" t="str">
            <v>ศธ 04002/ว40338 ลว. 15 กค 68 ครั้งที่ 691</v>
          </cell>
          <cell r="F24">
            <v>0</v>
          </cell>
        </row>
        <row r="27">
          <cell r="B27" t="str">
            <v xml:space="preserve"> งบดำเนินงาน 6911220</v>
          </cell>
          <cell r="C27" t="str">
            <v>20004 1420 0800 2000000</v>
          </cell>
        </row>
        <row r="29">
          <cell r="A29" t="str">
            <v>1.1.2</v>
          </cell>
          <cell r="B29" t="str">
            <v>เงินสมทบกองทุนประกันสังคมพนักงานราชการ 22 อัตรา (ต.ค.68 - ก.ย.69)/เงินสมทบกองทุนทดแทน 12 เดือน (มค 68 - ธค 69) 85,000+24,000(109,000 บาท)</v>
          </cell>
          <cell r="C29" t="str">
            <v>ศธ 04002/ว46528 ลว.14 ต.ค.68 ครั้งที่ 2</v>
          </cell>
          <cell r="F29">
            <v>213600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25845</v>
          </cell>
          <cell r="L29">
            <v>156962</v>
          </cell>
        </row>
        <row r="30">
          <cell r="A30" t="str">
            <v>1.1.2.1</v>
          </cell>
          <cell r="B30" t="str">
            <v>เงินสมทบกองทุนประกันสังคม จำนวน 2 เดือน  ( ม.ค.-กพ.69) 4,600</v>
          </cell>
          <cell r="C30" t="str">
            <v>ศธ 04002/ว658 ลว.16 มค 69 ครั้งที่ 227</v>
          </cell>
        </row>
        <row r="31">
          <cell r="A31" t="str">
            <v>1.1.2.2</v>
          </cell>
          <cell r="B31" t="str">
            <v>เงินสมทบกองทุนประกันสังคม จำนวน 5 เดือน  (มี.ค.69 - ก.ค. 2569) 100,000 บาท</v>
          </cell>
          <cell r="C31" t="str">
            <v>ศธ 04002/ว4964 ลว. 23 มีค 69 ครั้งที่ 386</v>
          </cell>
        </row>
        <row r="33">
          <cell r="A33" t="str">
            <v>1.1.2.3</v>
          </cell>
          <cell r="B33" t="str">
            <v>เงินสมทบกองทุนประกันสังคม ค่าจ้างชั่วคราว จำนวน 2 เดือน (มิถุนายน - กรกฎาคม 2569 และรายการเงินสมทบกองทุนเงินทดแทน จำนวน 7 เดือน (มิถุนายน - ธันวาคม 2569) 52800 บาท</v>
          </cell>
          <cell r="C33" t="str">
            <v>ศธ 04002/ว9361 ลว. 4 มิ.ย. 69 ครั้งที่ 691</v>
          </cell>
          <cell r="F33">
            <v>52800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39949</v>
          </cell>
        </row>
        <row r="37">
          <cell r="A37" t="str">
            <v>1.1.3</v>
          </cell>
          <cell r="B37" t="str">
            <v xml:space="preserve">ค่าเช่าบ้าน  (ตุลาคม  2568 - กพ. 2569) ครั้งที่ 1 741,200 บาท </v>
          </cell>
          <cell r="C37" t="str">
            <v>ศธ 04002/ว48512 ลว 11 พ.ย.2025 โอนครั้งที่ 65</v>
          </cell>
          <cell r="F37">
            <v>1486100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948645.16</v>
          </cell>
          <cell r="L37">
            <v>394032.26</v>
          </cell>
        </row>
        <row r="38">
          <cell r="A38" t="str">
            <v>1.1.3.1</v>
          </cell>
          <cell r="B38" t="str">
            <v>ค่าเช่าบ้าน ครั้งที่ 2  ระยะเวลา  5 เดือน (มีนาคม - กรกฎาคม 2569) 744,900 บาท</v>
          </cell>
          <cell r="C38" t="str">
            <v>ศธ 04002/ว5379 ลว. 30 มี.ค. 69 ครั้งที่ 404</v>
          </cell>
        </row>
        <row r="39">
          <cell r="A39" t="str">
            <v>1.1.3.2</v>
          </cell>
          <cell r="B39" t="str">
            <v>ค่าเช่าบ้านครั้งที่ 3 (พค-กค 68) จำนวนเงิน 455,100 บาท</v>
          </cell>
          <cell r="C39" t="str">
            <v>ศธ 04002/ว1931 ลว. 8 พ.ค 68 ครั้งที่ 473</v>
          </cell>
        </row>
        <row r="42">
          <cell r="A42" t="str">
            <v>ข</v>
          </cell>
          <cell r="B42" t="str">
            <v xml:space="preserve">แผนงานยุทธศาสตร์พัฒนาคุณภาพการศึกษาและการเรียนรู้ </v>
          </cell>
          <cell r="C42" t="str">
            <v>20004 3300</v>
          </cell>
        </row>
        <row r="46">
          <cell r="B46" t="str">
            <v>ครุภัณฑ์ 6911310</v>
          </cell>
        </row>
        <row r="47">
          <cell r="B47" t="str">
            <v>สิ่งก่อสร้าง 6911320</v>
          </cell>
        </row>
        <row r="48">
          <cell r="B48" t="str">
            <v>โครงการพัฒนาหลักสูตรกระบวนการเรียนการสอน การวัดและประเมินผล</v>
          </cell>
          <cell r="C48" t="str">
            <v>20004 3320 3300 2000000</v>
          </cell>
        </row>
        <row r="51">
          <cell r="A51">
            <v>1.1000000000000001</v>
          </cell>
          <cell r="B51" t="str">
            <v>กิจกรรมการส่งเสริมและพัฒนาระบบการประกันคุณภาพภายในสถานศึกษา</v>
          </cell>
          <cell r="C51" t="str">
            <v>20004 69 00015 00000</v>
          </cell>
        </row>
        <row r="52">
          <cell r="B52" t="str">
            <v>งบดำเนินงาน   69112xx</v>
          </cell>
          <cell r="C52" t="str">
            <v>20004 3320 3300 2000000</v>
          </cell>
        </row>
        <row r="53">
          <cell r="A53" t="str">
            <v>1.1.1</v>
          </cell>
          <cell r="B53" t="str">
            <v>สนับสนุนการคัดเลือกสถานศึกษาเพื่อรับรางวัล IQA AWARD ประจำปีการศึกษา 2568</v>
          </cell>
          <cell r="C53" t="str">
            <v>ศธ 04002/ว7915  ลว. 11 พ.ค. 69 โอนครั้งที่ 526</v>
          </cell>
          <cell r="F53">
            <v>4000</v>
          </cell>
          <cell r="G53">
            <v>0</v>
          </cell>
          <cell r="H53">
            <v>0</v>
          </cell>
          <cell r="K53">
            <v>0</v>
          </cell>
          <cell r="L53">
            <v>0</v>
          </cell>
        </row>
        <row r="57">
          <cell r="A57">
            <v>1.2</v>
          </cell>
          <cell r="B57" t="str">
            <v>กิจกรรมการยกระดับผลการทดสอบทางการศึกษาระดับชาติที่สอดคล้องกับบริบทพื้นที่</v>
          </cell>
          <cell r="C57" t="str">
            <v>20004 69 00040 00000</v>
          </cell>
        </row>
        <row r="58">
          <cell r="B58" t="str">
            <v>งบดำเนินงาน   69112xx</v>
          </cell>
          <cell r="C58" t="str">
            <v>20004 3320 3300 2000000</v>
          </cell>
        </row>
        <row r="59">
          <cell r="A59" t="str">
            <v>1.2.1</v>
          </cell>
          <cell r="B59" t="str">
            <v>ค่าใช้จ่ายในการดำเนินโครงการการประเมินความสามารถด้านการอ่านของผู้เรียน (RT) ชั้นประถมศึกษาปีที่ 1 ปีการศึกษา 2568 จำนวนเงิน 15,540.00 บาท และค่าใช้จ่ายในการดำเนินโครงการการประเมินคุณภาพผู้เรียน (NT) ชั้นประถมศึกษาปีที่ 3 ปีการศึกษา 2568 สำหรับโรงเรียนตามโครงการพระราชดำริ สมเด็จพระกนิษฐาธิราชเจ้า กรมสมเด็จพระเทพรัตนราชสุดาฯ สยามบรมราชกุมารี โรงเรียนกองทุนการศึกษาและโรงเรียนทั่วไป จำนวน 14,660 บาท</v>
          </cell>
          <cell r="C59" t="str">
            <v>ศธ 04002/ว777  ลว. 19 มค 69 โอนครั้งที่ 230 จำนวนเงิน 30,200 บาท</v>
          </cell>
          <cell r="F59">
            <v>30200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30147.68</v>
          </cell>
          <cell r="L59">
            <v>0</v>
          </cell>
        </row>
        <row r="60">
          <cell r="A60" t="str">
            <v>1.2.2</v>
          </cell>
          <cell r="B60" t="str">
            <v>ค่าใช้จ่ายในการดำเนินการคัดเลือกนักเรียนและสถานศึกษาเพื่อรับรางวัลพระราชทาน ระดับการศึกษาขั้นพื้นฐาน ประจำปีการศึกษา 2568 (ระดับเขตพื้นที่การศึกษา)</v>
          </cell>
          <cell r="C60" t="str">
            <v>ศธ 04002/ว41100  ลว. 23 ก.ค 68โอนครั้งที่ 737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6">
          <cell r="A66">
            <v>1.3</v>
          </cell>
          <cell r="B66" t="str">
            <v>กิจกรรมการขับเคลื่อนการจัดการเรียนรู้วิทยาการคำนวณและการออกแบบเทคโนโลยี</v>
          </cell>
          <cell r="C66" t="str">
            <v>20004 69 00075 00000</v>
          </cell>
        </row>
        <row r="67">
          <cell r="B67" t="str">
            <v>งบดำเนินงาน   6911200</v>
          </cell>
          <cell r="C67" t="str">
            <v>20004 3320 3300 2000000</v>
          </cell>
        </row>
        <row r="68">
          <cell r="A68" t="str">
            <v>1.3.1</v>
          </cell>
        </row>
        <row r="69">
          <cell r="A69" t="str">
            <v>1.3.2</v>
          </cell>
          <cell r="B69" t="str">
            <v>ค่าใช้จ่ายในการดำเนินโครงการประเมินความสามารถด้านการอ่านของผู้เรียน (RT) ชั้นประถมศึกษาปีที่ 1 ปีการศึกษา 2566  จำนวนเงิน 18,440.-บาท  (หนึ่งหมื่นแปดพันสี่ร้อยสี่สิบบาทถ้วน)    ให้กลุ่มนิเทศติดตามและประเมินผลการจัดการศึกษา และตามบันทึกกลุ่มนโยบายและแผน(ที่ ศธ 04087/128 ลงวันที่ 17 มกราคม 2567) แจ้งการจัดสรรงบประมาณ เป็นค่าใช้จ่ายดำเนินโครงการประเมินคุณภาพผู้เรียน (NT) ชั้นประถมศึกษาปีที่ 3 ปีการศึกษา 2566 สำหรับโรงเรียนตามโครงการพระราชดำริสมเด็จพระกนิษฐาธิราชเจ้า กรมสมเด็จพระเทพรัตนราชสุดาฯ สยามบรมราชกุมารีและโรงเรียนทั่วไป จำนวนเงิน 18,640.-บาท  (หนึ่งหมื่นแปดพันหกร้อยสี่สิบบาทถ้วน) ให้กลุ่มนิเทศ</v>
          </cell>
          <cell r="C69" t="str">
            <v>ศธ 04002/ว2439 ลว. 17 มค 67 โอนครั้งที่ 139</v>
          </cell>
        </row>
        <row r="70">
          <cell r="A70" t="str">
            <v>1.1.3</v>
          </cell>
          <cell r="B70" t="str">
            <v>ค่าใช้จ่ายในการสนับสนุนการขับเคลื่อนการยกระดับคุณภาพการเสริมสร้างสมรรถนะผู้เรียนตามแนวทางการประเมินนานาชาติ (PISA)</v>
          </cell>
          <cell r="C70" t="str">
            <v>ศธ 04002/ว3556  ลว. 15 สค 67 โอนครั้งที่ 324</v>
          </cell>
        </row>
        <row r="73">
          <cell r="A73">
            <v>1.4</v>
          </cell>
          <cell r="B73" t="str">
            <v>กิจกรรมการพัฒนาระบบธนาคารหน่วยกิต และผลคะแนนการเรียนเฉลี่ยสะสม</v>
          </cell>
          <cell r="C73" t="str">
            <v>20004 69 00088 00000</v>
          </cell>
        </row>
        <row r="74">
          <cell r="B74" t="str">
            <v>งบรายจ่ายอื่น   6911500</v>
          </cell>
        </row>
        <row r="75">
          <cell r="A75" t="str">
            <v>1.4.1</v>
          </cell>
          <cell r="B75" t="str">
            <v xml:space="preserve">ค่าใช้จ่ายในการนิเทศ กำกับ ติดตามการจัดการเรียนรู้วิทยาการคำนวณและการออกแบบเทคโนโลยี (CODING) </v>
          </cell>
          <cell r="C75" t="str">
            <v>ศธ 04002/ว2345 ลว.11 มิย 67 โอนครั้งที่ 118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1.5</v>
          </cell>
          <cell r="B77" t="str">
            <v>กิจกรรมส่งเสริมและพัฒนาศักยภาพตามพหุปัญญาระดับการศึกษาขั้นพื้นฐาน</v>
          </cell>
          <cell r="C77" t="str">
            <v>20004 69 00107 00000</v>
          </cell>
        </row>
        <row r="78">
          <cell r="B78" t="str">
            <v>งบรายจ่ายอื่น   6911500</v>
          </cell>
          <cell r="C78" t="str">
            <v>20004 31003100 5000007</v>
          </cell>
        </row>
        <row r="79">
          <cell r="A79" t="str">
            <v>1.4.1</v>
          </cell>
          <cell r="B79" t="str">
            <v xml:space="preserve">ค่าใช้จ่ายในการประชุมเชิงปฏิบัติการพัฒนาศักยภาพศึกษานิเทศก์พร้อมรับการประเมิน PISA 2025 ระหว่างวันที่ 1- 4 กันยายน  2566 ณ โรงแรมเอวาน่า เขตบางนา กรุงเทพมหานคร </v>
          </cell>
          <cell r="C79" t="str">
            <v>ศธ 04002/ว2988  ลว. 20 ก.ค. 66 โอนครั้งที่ 688 งบ 10800 บาท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 t="str">
            <v>1.4.2</v>
          </cell>
          <cell r="B80" t="str">
            <v xml:space="preserve">ค่าใช้จ่ายดำเนินงานโครงการยกระดับสมรรถนะความฉลาดรู้ของผู้เรียนตามกรอบการประเมิน PISA 2025 สู่การเพิ่มขีดความสามารถการแข่งขันในศตวรรษที่ 21 </v>
          </cell>
          <cell r="C80" t="str">
            <v xml:space="preserve">ศธ 04002/ว3528  ลว. 22 ส.ค. 66 โอนครั้งที่ 797 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2">
          <cell r="A82">
            <v>1.6</v>
          </cell>
          <cell r="B82" t="str">
            <v>กิจกรรมการขับเคลื่อนการจัดการเรียนรู้สตีมศึกษา</v>
          </cell>
          <cell r="C82" t="str">
            <v>20004 68 00155 00000</v>
          </cell>
        </row>
        <row r="83">
          <cell r="B83" t="str">
            <v>งบดำเนินงาน   69112xx</v>
          </cell>
          <cell r="C83" t="str">
            <v>20004 3320 3300 2000000</v>
          </cell>
        </row>
        <row r="84">
          <cell r="A84" t="str">
            <v>1.6.1</v>
          </cell>
          <cell r="B84" t="str">
            <v>ค่าใช้จ่ายในการเดินทางเข้าร่วมประชุมเชิงปฏิบัติการฝึกอบรมและพัฒนาศักยภาพครูผู้สอนในประเทศไทยในการจัดการเรียนรู้สตีมศึกษาที่ส่งเสริมและพัฒนาผู้เรียนตามความถนัดและความสนใจ ระหว่างวันที่ 15 – 18 พฤศจิกายน 2567  ณ โรงแรมรอแยล เบญจา กรุงเทพมหานคร</v>
          </cell>
          <cell r="C84" t="str">
            <v>ศธ 04002/ว5614 ลว.18 พย 67 โอนครั้งที่ 67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 t="str">
            <v>1.6.2</v>
          </cell>
          <cell r="B85" t="str">
            <v xml:space="preserve">ค่าใช้จ่ายในการเดินทางเข้าร่วมประชุมเชิงปฏิบัติการส่งเสริมและพัฒนาผู้เรียนตามพหุปัญญาด้วยกระบวนการเรียนรู้สตีมศึกษาสู่ทักษะการเรียนรู้ในศตวรรษที่ 21 ระหว่างวันที่ 6 – 8 สิงหาคม 2568  ณ โรงแรมรอแยล เบญจา กรุงเทพมหานคร  </v>
          </cell>
          <cell r="C85" t="str">
            <v>ศธ 04002/ว41875 ลว.1 ส.ค 68 โอนครั้งที่ 791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7">
          <cell r="A87" t="str">
            <v>1.6.3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9">
          <cell r="A89">
            <v>1.7</v>
          </cell>
          <cell r="B89" t="str">
            <v>กิจกรรมการยกระดับสมรรถนะความฉลาดรู้ของผู้เรียนตามกรอบการประเมิน PISA 2025 สู่การเพิ่มขีดความสามารถการแข่งขันของประเทศ</v>
          </cell>
          <cell r="C89" t="str">
            <v>20004 68 00156 00000</v>
          </cell>
        </row>
        <row r="90">
          <cell r="B90" t="str">
            <v>งบรายจ่ายอื่น   6911500</v>
          </cell>
          <cell r="C90" t="str">
            <v>20004 31003170 5000012</v>
          </cell>
        </row>
        <row r="91">
          <cell r="A91" t="str">
            <v>1.6.1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3">
          <cell r="A93">
            <v>2</v>
          </cell>
          <cell r="B93" t="str">
            <v>โครงการพัฒนาสมรรถนะครูและบุคลากรทางการศึกษาเพื่อความเป็นเลิศ</v>
          </cell>
          <cell r="C93" t="str">
            <v>20004 3320 4700</v>
          </cell>
        </row>
        <row r="94">
          <cell r="B94" t="str">
            <v>งบดำเนินงาน   69112xx</v>
          </cell>
          <cell r="C94" t="str">
            <v>20004 3320 4700 2000000</v>
          </cell>
        </row>
        <row r="95">
          <cell r="B95" t="str">
            <v xml:space="preserve">กิจกรรมพัฒนาสมรรถนะครูและบุคลากรทางการศึกษาเพื่อความเป็นเลิศ </v>
          </cell>
          <cell r="C95" t="str">
            <v>20004 69 00140 00000</v>
          </cell>
        </row>
        <row r="96">
          <cell r="B96" t="str">
            <v>งบดำเนินงาน   69112xx</v>
          </cell>
          <cell r="C96" t="str">
            <v>20004 3320 4700 2000000</v>
          </cell>
        </row>
        <row r="97">
          <cell r="A97" t="str">
            <v>2.1.1</v>
          </cell>
          <cell r="B97" t="str">
            <v xml:space="preserve">ค่าใช้จ่ายในการเดินทางไปราชการของวิทยากรพี่เลี้ยง พัฒนาข้าราชการครูและบุคลากรทางการศึกษาก่อนแต่งตั้งให้ดำรงตำแหน่งผู้บริหารสถานศึกษา ในสังกัดสำนักงานคณะกรรมการการศึกษาขั้นพื้นฐาน ประจำปีงบประมาณ พ.ศ. 2569 ระยะที่ 2 และระยะที่ 3       ระหว่างวันที่ 9 – 15 พฤศจิกายน 2568 ณ โรงแรมเอวาน่า กรุงเทพ โฮเทล แอนด์ คอนเวนชั่น เซ็นเตอร์ กรุงเทพมหานคร และโรงแรมอิงธาร รีสอร์ท จังหวัดนครนายก   </v>
          </cell>
          <cell r="C97" t="str">
            <v>ศธ 04002/ว49618 ลว. 27 พ.ย. 68 โอนครั้งที่ 114</v>
          </cell>
          <cell r="F97">
            <v>5000</v>
          </cell>
          <cell r="G97">
            <v>0</v>
          </cell>
          <cell r="H97">
            <v>0</v>
          </cell>
          <cell r="K97">
            <v>0</v>
          </cell>
          <cell r="L97">
            <v>0</v>
          </cell>
        </row>
        <row r="98">
          <cell r="A98" t="str">
            <v>2.1.2</v>
          </cell>
          <cell r="B98" t="str">
            <v xml:space="preserve">ค่าใช้จ่ายในการเดินทางไปราชการของนางสาวนิภา ศิริขจร รองผอ.ร.ร.วัดอัยยิการาม และนางสาวศิริกาญจน์ เย็นเสมอ รองผอ.ร.ร.วัดเขียนเขต เข้าร่วมการพัฒนาข้าราชการครูและบุคลากรทางการศึกษา ก่อนแต่งตั้งให้ดำรงตำแหน่งผู้บริหารสถานศึกษา ในสังกัดสพฐ. ประจำปีงบประมาณ พ.ศ. 2569 ระยะที่ 1 ระหว่างวันที่ 9 – 15 พฤศจิกายน 2568 ณ โรงแรมเอวาน่า กรุงเทพ โฮเทล แอนด์ คอนเวนชั่น เซ็นเตอร์ จังหวัดกรุงเทพมหานคร และโรงแรมอิงธารรีสอร์ท จังหวัดนครนายก  </v>
          </cell>
          <cell r="C98" t="str">
            <v>ศธ 04002/ว50033 ลว. 4 ธ.ค. 68 โอนครั้งที่ 131</v>
          </cell>
          <cell r="F98">
            <v>3000</v>
          </cell>
          <cell r="G98">
            <v>0</v>
          </cell>
          <cell r="H98">
            <v>0</v>
          </cell>
          <cell r="K98">
            <v>0</v>
          </cell>
          <cell r="L98">
            <v>1600</v>
          </cell>
        </row>
        <row r="99">
          <cell r="A99" t="str">
            <v>2.1.3</v>
          </cell>
          <cell r="C99" t="str">
            <v>ที่ ศธ 04002/ว3378 ลว.26 ก.พ. 69 ครั้งที่ 337</v>
          </cell>
          <cell r="D99">
            <v>9000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800</v>
          </cell>
        </row>
        <row r="100">
          <cell r="A100" t="str">
            <v>2.1.4</v>
          </cell>
          <cell r="B100" t="str">
            <v xml:space="preserve">1. ค่าใช้จ่ายในการเดินทางสำหรับผู้เข้าร่วมโครงการพัฒนาข้าราชการครูและบุคลากรทางการศึกษาก่อนแต่งตั้งให้ดำรงตำแหน่งผู้บริหารสถานศึกษา ในสังกัดสพฐ. ประจำปีงบประมาณ พ.ศ. 2569  รุ่นที่ 3 ระหว่างวันที่ 9 – 13  พฤษภาคม  2569 ณ โรงแรมบางกอก พาเลส กรุงเทพมหานคร จำนวนเงิน 1,000.-บาท (หนึ่งพันบาทถ้วน)
2. ค่าใช้จ่ายในการเดินทางไปราชการสำหรับวิทยากรพี่เลี้ยง โครงการพัฒนาข้าราชการครูและ    
บุคลากรทางการศึกษาก่อนแต่งตั้งให้ดำรงตำแหน่งผู้บริหารสถานศึกษา ในสังกัดสพฐ. ประจำปีงบประมาณ พ.ศ. 2569 รุ่นที่ 3 ในระยะที่ 2 และระยะที่ 3  ระหว่างวันที่ 18 – 31 พฤษภาคม 2569  ณ โรงแรมบางกอก พาเลส กรุงเทพมหานคร จำนวนเงิน 8,000.-บาท
</v>
          </cell>
          <cell r="C100" t="str">
            <v>ศธ 04002/ว8698  ลว.25 พ.ค. 69 ครั้งที่ 577</v>
          </cell>
          <cell r="F100">
            <v>9000</v>
          </cell>
          <cell r="G100">
            <v>0</v>
          </cell>
          <cell r="H100">
            <v>0</v>
          </cell>
          <cell r="K100">
            <v>0</v>
          </cell>
          <cell r="L100">
            <v>0</v>
          </cell>
        </row>
        <row r="101">
          <cell r="A101" t="str">
            <v>2.1.1.1</v>
          </cell>
          <cell r="B101" t="str">
            <v xml:space="preserve">ค่าใช้จ่ายในการเดินทางเข้าร่วมโครงการพัฒนาผู้อำนวยการกลุ่มพัฒนาครูและบุคลากรทางการศึกษาของสำนักงานเขตพื้นที่การศึกษา ประจำปีงบประมาณ พ.ศ. 2569 ระหว่างวันที่ 24 - 27 พฤษภาคม  2569 ณ โรงแรมรอยัล ซิตี้กรุงเทพมหานคร                                   </v>
          </cell>
          <cell r="C101" t="str">
            <v>ศธ 04002/ว9340  ลว.4 มิ.ย. 69 ครั้งที่ 608</v>
          </cell>
          <cell r="F101">
            <v>1000</v>
          </cell>
          <cell r="G101">
            <v>0</v>
          </cell>
          <cell r="H101">
            <v>0</v>
          </cell>
          <cell r="K101">
            <v>880</v>
          </cell>
          <cell r="L101">
            <v>0</v>
          </cell>
        </row>
        <row r="102">
          <cell r="A102" t="str">
            <v>2.1.1.1</v>
          </cell>
          <cell r="B102" t="str">
            <v>ค่าใช้จ่ายในการเดินทางเข้าร่วมการอบรมเชิงปฏิบัติการเลขคณิตคิดเร็วด้วยเวทคณิต ระหว่างวันที่ 19 - 21 กรกฎาคม 2569 ณ โรงแรมเดอะ เล็คกาซี่ จังหวัดนนทบุรี</v>
          </cell>
          <cell r="C102" t="str">
            <v>ศธ 04002/ว13217  ลว. 31ก.ค. 69 ครั้งที่ 791</v>
          </cell>
          <cell r="F102">
            <v>800</v>
          </cell>
          <cell r="G102">
            <v>0</v>
          </cell>
          <cell r="H102">
            <v>0</v>
          </cell>
          <cell r="K102">
            <v>0</v>
          </cell>
          <cell r="L102">
            <v>0</v>
          </cell>
        </row>
        <row r="103">
          <cell r="A103">
            <v>2.2000000000000002</v>
          </cell>
          <cell r="B103" t="str">
            <v>กิจกรรมส่งเสริมโอลิมปิกวิชาการสู่ความเป็นเลิศ</v>
          </cell>
          <cell r="C103" t="str">
            <v>20004 69 00141 00000</v>
          </cell>
        </row>
        <row r="104">
          <cell r="B104" t="str">
            <v>งบดำเนินงาน   69112xx</v>
          </cell>
          <cell r="C104" t="str">
            <v>20004 3320 4700 2000000</v>
          </cell>
        </row>
        <row r="105">
          <cell r="B105" t="str">
            <v>เป็นค่าใช้จ่ายในการเดินทางของคณะทำงานและผู้เข้าร่วมการอบรมเชิงปฏิบัติการขั้นเฉพาะทางสำหรับผู้นำเครือข่ายท้องถิ่น (Local Network ; LN) และวิทยากรเครือข่ายท้องถิ่น (Local Trainer ; LT) ระดับปฐมวัย จำนวน 2 คน  จำนวน 2,000.-บาท ระดับประถมศึกษา 2 คน จำนวน 2,000 บาท</v>
          </cell>
          <cell r="C105" t="str">
            <v>ที่ ศธ 04002/ว6767 ลว. 24 เม.ย. 69 ครั้งที่ 457</v>
          </cell>
          <cell r="F105">
            <v>4000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1500</v>
          </cell>
          <cell r="L105">
            <v>1500</v>
          </cell>
        </row>
        <row r="107">
          <cell r="A107">
            <v>2.2999999999999998</v>
          </cell>
          <cell r="B107" t="str">
            <v>กิจกรรมยกระดับสมรรถนะทางด้านภาษาอังกฤษ</v>
          </cell>
          <cell r="C107" t="str">
            <v>20004 68 00142 00000</v>
          </cell>
        </row>
        <row r="108">
          <cell r="B108" t="str">
            <v>งบดำเนินงาน   69112xx</v>
          </cell>
          <cell r="C108" t="str">
            <v>20004 3320 4700 2000000</v>
          </cell>
        </row>
        <row r="109">
          <cell r="A109" t="str">
            <v>2.3.1</v>
          </cell>
          <cell r="B109" t="str">
            <v xml:space="preserve">ค่าใช้จ่ายในการเดินทางเข้าร่วมโครงการพัฒนาผู้อำนวยการกลุ่มพัฒนาครูและบุคลากรทางการศึกษา  ระหว่างวันที่ 4 - 6 มิถุนายน 2568 ณ โรงแรมริเวอร์ไซด์ กรุงเทพมหานคร      </v>
          </cell>
          <cell r="C109" t="str">
            <v>ศธ 04002/ว2600 ลว.12 มิ.ย. 68 ครั้งที่ 582</v>
          </cell>
          <cell r="F109">
            <v>0</v>
          </cell>
          <cell r="G109">
            <v>0</v>
          </cell>
          <cell r="H109">
            <v>0</v>
          </cell>
          <cell r="K109">
            <v>0</v>
          </cell>
          <cell r="L109">
            <v>0</v>
          </cell>
        </row>
        <row r="111">
          <cell r="A111">
            <v>2.4</v>
          </cell>
          <cell r="B111" t="str">
            <v xml:space="preserve">กิจกรรมพัฒนาครูเพื่อการจัดการเรียนรู้สู่ฐานสมรรถนะ  </v>
          </cell>
          <cell r="C111" t="str">
            <v>20004 69 00140 00000</v>
          </cell>
        </row>
        <row r="112">
          <cell r="B112" t="str">
            <v>งบดำเนินงาน   69112xx</v>
          </cell>
          <cell r="C112" t="str">
            <v>20004 3320 4700 2000000</v>
          </cell>
        </row>
        <row r="115">
          <cell r="A115">
            <v>3</v>
          </cell>
          <cell r="B115" t="str">
            <v>โครงการขับเคลื่อนการพัฒนาการศึกษาที่ยั่งยืน</v>
          </cell>
          <cell r="C115" t="str">
            <v>20004 3320 6300 2000000</v>
          </cell>
        </row>
        <row r="116">
          <cell r="B116" t="str">
            <v xml:space="preserve"> งบดำเนินงาน 69112xx</v>
          </cell>
        </row>
        <row r="119">
          <cell r="B119" t="str">
            <v>งบรายจ่ายอื่น   6911500</v>
          </cell>
        </row>
        <row r="121">
          <cell r="A121">
            <v>3.1</v>
          </cell>
          <cell r="B121" t="str">
            <v xml:space="preserve">กิจกรรมสานความร่วมมือภาคีเครือข่ายด้านการจัดการศึกษา </v>
          </cell>
          <cell r="C121" t="str">
            <v>20004 69 00078 00000</v>
          </cell>
        </row>
        <row r="122">
          <cell r="A122">
            <v>1</v>
          </cell>
          <cell r="B122" t="str">
            <v>งบรายจ่ายอื่น   6911500</v>
          </cell>
        </row>
        <row r="124">
          <cell r="A124" t="str">
            <v>3.1.1.1</v>
          </cell>
          <cell r="B124" t="str">
            <v xml:space="preserve">ค่าใช้จ่ายในการเดินทางเข้าร่วมการอบรมเชิงปฏิบัติการส่งเสริมและพัฒนาการจัดการเรียนรู้เพื่อสิ่งแวดล้อมที่ยั่งยืน ตามหลักเศรษฐกิจหมุนเวียน รุ่นที่ 1 ระหว่างวันที่ 24 – 28 เมษายน 2566 ณ โรงแรมเดอะ ลอฟท์ รีสอร์ท กรุงเทพมหานคร </v>
          </cell>
          <cell r="C124" t="str">
            <v>ศธ 04002/ว1915 ลว.  11 พค 66 โอนครั้งที่ 515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3.1.1</v>
          </cell>
          <cell r="B125" t="str">
            <v>ค่าใช้จ่ายในการเดินทางเข้าร่วมพิธีมอบเกียรติบัตรให้กับครูผู้เป็นบุคคลที่มีความกล้าหาญ ปกป้องนักเรียนให้พ้นจากอันตราย 29 พย 66 ณ อาคารราชวัลลภ ห้องประชุมจันทรเกษม ชั้น 1</v>
          </cell>
          <cell r="C125" t="str">
            <v xml:space="preserve">ศธ 04002/ว5680 ลว.  27 ธค  66 โอนครั้งที่ 110 </v>
          </cell>
        </row>
        <row r="126">
          <cell r="A126" t="str">
            <v>3.1.2</v>
          </cell>
          <cell r="B126" t="str">
            <v xml:space="preserve">ค่าใช้จ่ายในการจัดอบรมหลักสูตรผู้นำด้านเทคโนโลยี  เพื่อการศึกษา (ICT Talent) ภาครัฐ รุ่นที่ 5 ระหว่างวันที่ 30 – 31 สิงหาคม 2567  ณ สถานีโทรทัศน์การศึกษาขั้นพื้นฐาน OBEC Channel อาคาร สพฐ. 1 </v>
          </cell>
          <cell r="C126" t="str">
            <v>ศธ 04002/ว3488 ลว.  9 สค 67 โอนครั้งที่ 297</v>
          </cell>
        </row>
        <row r="127">
          <cell r="A127">
            <v>3.2</v>
          </cell>
          <cell r="B127" t="str">
            <v>กิจกรรมขับเคลื่อนนโยบายการแก้ปัญหาเด็กที่อยู่นอกระบบการศึกษาและเด็กออกกลางคันให้เข้าสู่ระบบการศึกษา</v>
          </cell>
          <cell r="C127" t="str">
            <v>20004 69 00085 00000</v>
          </cell>
        </row>
        <row r="128">
          <cell r="A128" t="str">
            <v>3.2.1</v>
          </cell>
          <cell r="B128" t="str">
            <v>งบดำเนินงาน   6911xx</v>
          </cell>
          <cell r="C128" t="str">
            <v>20004 3320 6300 2000000</v>
          </cell>
        </row>
        <row r="129">
          <cell r="A129" t="str">
            <v>3.2.1.1</v>
          </cell>
          <cell r="B129" t="str">
            <v xml:space="preserve">ค่าใช้จ่ายในการดำเนินงานโครงการขับเคลื่อนนโยบายการแก้ปัญหาเด็กที่อยู่นอกระบบการศึกษา เด็กตกหล่นและเด็กออกกลางคันให้เข้าสู่ระบบการศึกษา </v>
          </cell>
          <cell r="C129" t="str">
            <v>ศธ 04002/ว7448 ลว. 5 พ.ค. 69 โอนครั้งที่ 495</v>
          </cell>
          <cell r="D129">
            <v>6600</v>
          </cell>
          <cell r="G129">
            <v>0</v>
          </cell>
          <cell r="H129">
            <v>0</v>
          </cell>
          <cell r="K129">
            <v>0</v>
          </cell>
          <cell r="L129">
            <v>0</v>
          </cell>
        </row>
        <row r="130">
          <cell r="A130" t="str">
            <v>3.2.1.2</v>
          </cell>
          <cell r="B130" t="str">
            <v>เพื่อสนับสนุนการดำเนินงานของสำนักงานเขตพื้นที่การศึกษาที่จัดส่งผลงานนวัตกรรมการลดอัตราการออกกลางคันของผู้เรียน</v>
          </cell>
          <cell r="C130" t="str">
            <v>ศธ 04002/ว41937 ลว.  4 ส.ค. 68 โอนครั้งที่ 814</v>
          </cell>
          <cell r="G130">
            <v>0</v>
          </cell>
          <cell r="H130">
            <v>0</v>
          </cell>
          <cell r="K130">
            <v>0</v>
          </cell>
          <cell r="L130">
            <v>0</v>
          </cell>
        </row>
        <row r="135">
          <cell r="A135">
            <v>3.3</v>
          </cell>
          <cell r="B135" t="str">
            <v>กิจกรรมการยกระดับคุณภาพด้านวิทยาศาสตร์ศึกษาเพื่อความเป็นเลิศ</v>
          </cell>
          <cell r="C135" t="str">
            <v>20004 69 00093 00000</v>
          </cell>
        </row>
        <row r="136">
          <cell r="A136" t="str">
            <v>3.3.1</v>
          </cell>
          <cell r="B136" t="str">
            <v>งบดำเนินงาน   69112xx</v>
          </cell>
          <cell r="C136" t="str">
            <v>20004 3320 6300 2000000</v>
          </cell>
        </row>
        <row r="137">
          <cell r="A137" t="str">
            <v>3.3.1.1</v>
          </cell>
          <cell r="B137" t="str">
            <v xml:space="preserve">ค่าใช้จ่ายในการดำเนินงานของโรงเรียนในโครงการวิทยาศาสตร์พลังสิบ ระดับประถมศึกษา จำนวนเงิน 10,000.-บาท </v>
          </cell>
          <cell r="C137" t="str">
            <v>ศธ 04002/ว48288 ลว.  7 พย 68 โอนครั้งที่ 61</v>
          </cell>
          <cell r="F137">
            <v>10000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10000</v>
          </cell>
        </row>
        <row r="138">
          <cell r="A138" t="str">
            <v>3.3.1.2</v>
          </cell>
          <cell r="B138" t="str">
            <v>ค่าใช้จ่ายในการดำเนินงานของโรงเรียนเครือข่ายโครงการวิทยาศาสตร์ศึกษาพลังสิบ ระดับประถมศึกษา 10โรงเรียน โรงเรียนละ 3,000.-บาท</v>
          </cell>
          <cell r="C138" t="str">
            <v>ที่ ศธ 04002/ว7495 ลว. 5 พ.ค. 69 ครั้ง 487</v>
          </cell>
          <cell r="F138">
            <v>30000</v>
          </cell>
          <cell r="G138">
            <v>0</v>
          </cell>
          <cell r="H138">
            <v>0</v>
          </cell>
          <cell r="K138">
            <v>0</v>
          </cell>
          <cell r="L138">
            <v>15000</v>
          </cell>
        </row>
        <row r="139">
          <cell r="A139" t="str">
            <v>3.3.1.3</v>
          </cell>
          <cell r="B139" t="str">
            <v xml:space="preserve">ค่าใช้จ่ายสำหรับศูนย์วิทยาศาสตร์พลังสิบ ระดับประถมศึกษา       </v>
          </cell>
          <cell r="C139" t="str">
            <v>ที่ ศธ 04002/ว8780 ลว. 25 พ.ค. 69  ครั้งที่ 580</v>
          </cell>
          <cell r="F139">
            <v>6900</v>
          </cell>
          <cell r="G139">
            <v>0</v>
          </cell>
          <cell r="H139">
            <v>0</v>
          </cell>
          <cell r="K139">
            <v>0</v>
          </cell>
          <cell r="L139">
            <v>0</v>
          </cell>
        </row>
        <row r="140">
          <cell r="A140" t="str">
            <v>3.3.1.4</v>
          </cell>
          <cell r="B140" t="str">
            <v xml:space="preserve">ค่าใช้จ่ายในการนิเทศ ติดตาม โรงเรียนในโครงการวิทยาศาสตร์พลังสิบ ระดับประถมศึกษา  </v>
          </cell>
          <cell r="C140" t="str">
            <v>ศธ 04002/ว2070 ลว.  19 พค 68 โอนครั้งที่ 492 ยอด 2,000 บาท</v>
          </cell>
          <cell r="F140">
            <v>0</v>
          </cell>
          <cell r="G140">
            <v>0</v>
          </cell>
          <cell r="H140">
            <v>0</v>
          </cell>
          <cell r="K140">
            <v>0</v>
          </cell>
          <cell r="L140">
            <v>0</v>
          </cell>
        </row>
        <row r="141">
          <cell r="A141" t="str">
            <v>3.5.4</v>
          </cell>
          <cell r="B141" t="str">
            <v>ค่าสาธารณูปโภค</v>
          </cell>
          <cell r="C141" t="str">
            <v>โอนเปลี่ยนแปลง1/68 25 กย.68</v>
          </cell>
          <cell r="F141">
            <v>0</v>
          </cell>
          <cell r="G141">
            <v>0</v>
          </cell>
          <cell r="H141">
            <v>0</v>
          </cell>
          <cell r="K141">
            <v>0</v>
          </cell>
          <cell r="L141">
            <v>0</v>
          </cell>
        </row>
        <row r="143">
          <cell r="A143" t="str">
            <v>3.3.6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B144" t="str">
            <v>งบลงทุน 6911310</v>
          </cell>
        </row>
        <row r="145">
          <cell r="A145" t="str">
            <v>3.3.1.1</v>
          </cell>
          <cell r="B145" t="str">
            <v xml:space="preserve">ครุภัณฑ์ห้องปฏิบัติการวิทยาศาสตร์                </v>
          </cell>
          <cell r="C145" t="str">
            <v>ศธ 04002/ว47614 ลว.  31 ตค 68 โอนครั้งที่ 23</v>
          </cell>
        </row>
        <row r="146">
          <cell r="A146" t="str">
            <v>1)</v>
          </cell>
          <cell r="B146" t="str">
            <v xml:space="preserve"> โรงเรียนวัดมูลจินดาราม</v>
          </cell>
          <cell r="C146" t="str">
            <v>20004 33006300 3110187</v>
          </cell>
          <cell r="F146">
            <v>100000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100000</v>
          </cell>
        </row>
        <row r="147">
          <cell r="A147" t="str">
            <v>2)</v>
          </cell>
          <cell r="B147" t="str">
            <v xml:space="preserve"> โรงเรียนชุมชนบึงบา</v>
          </cell>
          <cell r="C147" t="str">
            <v>20004 33006300 3110188</v>
          </cell>
          <cell r="F147">
            <v>100000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99000</v>
          </cell>
        </row>
        <row r="150">
          <cell r="A150" t="str">
            <v>3.3.2</v>
          </cell>
          <cell r="B150" t="str">
            <v>ปรับปรุงซ่อมแซมห้องปฏิบัติการวิทยาศาสตร์</v>
          </cell>
          <cell r="C150" t="str">
            <v>ศธ 04002/ว47614 ลว.  31 ตค 68 โอนครั้งที่ 23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A151" t="str">
            <v>1)</v>
          </cell>
          <cell r="B151" t="str">
            <v xml:space="preserve"> โรงเรียนวัดเขียนเขต </v>
          </cell>
          <cell r="C151" t="str">
            <v>20004 33006300 3110064</v>
          </cell>
        </row>
        <row r="153">
          <cell r="A153">
            <v>3.4</v>
          </cell>
        </row>
        <row r="154">
          <cell r="B154" t="str">
            <v>งบรายจ่ายอื่น   6911500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3.5</v>
          </cell>
          <cell r="B156" t="str">
            <v>กิจกรรมหลักบ้านวิทยาศาสตร์น้อยประเทศไทย ระดับประถมศึกษา</v>
          </cell>
          <cell r="C156" t="str">
            <v>20004 69 00108 00000</v>
          </cell>
        </row>
        <row r="157">
          <cell r="A157">
            <v>1</v>
          </cell>
          <cell r="B157" t="str">
            <v>งบดำเนินงาน   69112xx</v>
          </cell>
        </row>
        <row r="158">
          <cell r="A158" t="str">
            <v>3.5.1</v>
          </cell>
          <cell r="B158" t="str">
            <v xml:space="preserve">ค่าใช้จ่ายในการเดินทางเข้าร่วมการประชุมวิชาการ “บ้านนักวิทยาศาสตร์น้อย ประเทศไทย ครบรอบ 15 ปี สู่การศึกษาเพื่อการพัฒนาอย่างยั่งยืน (ESD)เฉลิมพระเกียรติ 70 พรรษา สมเด็จพระกนิษฐาธิราชเจ้า กรมสมเด็จพระเทพรัตนราชสุดาฯ สยามบรมราชกุมารี” ระหว่างวันที่ 21-23 ตุลาคม 2568 ณ มหาวิทยาลัยศรีนครินทรวิโรฒ และโรงแรมเดอะพาลาสโซ กรุงเทพมหานคร ของนางสาวเบญจวรรณ นุชโส วิทยากรเครือข่ายท้องถิ่น โรงเรียนธัญญสิทธิศิลป์   </v>
          </cell>
          <cell r="C158" t="str">
            <v>ศธ 04002/ว47543 ลว.  31 ตค 68 โอนครั้งที่ 21</v>
          </cell>
          <cell r="D158">
            <v>1000</v>
          </cell>
          <cell r="G158">
            <v>0</v>
          </cell>
          <cell r="H158">
            <v>0</v>
          </cell>
          <cell r="K158">
            <v>0</v>
          </cell>
          <cell r="L158">
            <v>800</v>
          </cell>
        </row>
        <row r="159">
          <cell r="A159" t="str">
            <v>3.5.2</v>
          </cell>
          <cell r="B159" t="str">
            <v xml:space="preserve">ค่าใช้จ่ายในการนิเทศ ติดตาม ประเมินผลตามแนวทางของโครงการบ้านนักวิทยาศาสตร์น้อย ประเทศไทย และสำหรับการประเมินรับตราพระราชทาน โครงการบ้านนักวิทยาศาสตร์น้อยประเทศไทย       ระดับปฐมวัย จำนวนเงิน 5,000.-บาท (ห้าพันบาทถ้วน)
2. ค่าใช้จ่ายในการนิเทศ ติดตาม ประเมินผลตามแนวทางของโครงการบ้านนักวิทยาศาสตร์น้อย ประเทศไทย และสำหรับการประเมินรับตราพระราชทาน โครงการบ้านนักวิทยาศาสตร์น้อยประเทศไทย      ระดับประถมศึกษา จำนวนเงิน 5,000.-บาท (ห้าพันบาทถ้วน)
</v>
          </cell>
          <cell r="C159" t="str">
            <v>ศธ 04002/ว49147 ลว.  20 พ.ย. 68 โอนครั้งที่ 90</v>
          </cell>
          <cell r="F159">
            <v>10000</v>
          </cell>
          <cell r="G159">
            <v>0</v>
          </cell>
          <cell r="H159">
            <v>0</v>
          </cell>
          <cell r="K159">
            <v>10000</v>
          </cell>
          <cell r="L159">
            <v>0</v>
          </cell>
        </row>
        <row r="160">
          <cell r="A160" t="str">
            <v>3.5.3</v>
          </cell>
          <cell r="B160" t="str">
            <v>. เพื่อเป็นค่าใช้จ่ายในการดำเนินงานตามแนวทางของโครงการบ้านวิทยาศาสตร์น้อย ประเทศไทย ระดับปฐมวัย ปีงบประมาณ พ.ศ. 2569  19,000.-บาท  ระดับประถมศึกษา 19,000.-บาท</v>
          </cell>
          <cell r="C160" t="str">
            <v>ศธ 04002/ว7450/5 พ.ค.69 โอนครั้งที่ 479</v>
          </cell>
          <cell r="F160">
            <v>38000</v>
          </cell>
          <cell r="G160">
            <v>0</v>
          </cell>
          <cell r="H160">
            <v>0</v>
          </cell>
          <cell r="K160">
            <v>32300</v>
          </cell>
          <cell r="L160">
            <v>0</v>
          </cell>
        </row>
        <row r="161">
          <cell r="A161" t="str">
            <v>3.5.4</v>
          </cell>
          <cell r="B161" t="str">
            <v xml:space="preserve">ค่าใช้จ่ายในการขยายผลการฝึกอบรมเชิงปฏิบัติการขั้นเฉพาะทางในหัวข้อ “เทคโนโลยี : จากที่นี่ไปที่นั่น” ให้กับครูผู้สอนระดับปฐมวัยและระดับประถมศึกษาในโรงเรียนที่เข้าร่วมโครงการบ้านนักวิทยาศาสตร์น้อย ประเทศไทย ประจำปีงบประมาณ พ.ศ. 2568  1. เพื่อเป็นค่าใช้จ่ายในการขยายผลตามแนวทางของโครงบ้านนักวิยาศาสตร์น้อย ประเทศไทย   1. ระดับปฐมวัย เขตละ 10,000 บาท (หนึ่งหมื่นบาทถ้วน) 2. ระดับประถมศึกษา เขตละ 10,000 บาท (หนึ่งหมื่นบาทถ้วน)
</v>
          </cell>
          <cell r="F161">
            <v>0</v>
          </cell>
          <cell r="G161">
            <v>0</v>
          </cell>
          <cell r="H161">
            <v>0</v>
          </cell>
          <cell r="K161">
            <v>0</v>
          </cell>
          <cell r="L161">
            <v>0</v>
          </cell>
        </row>
        <row r="194">
          <cell r="A194">
            <v>3.7</v>
          </cell>
        </row>
        <row r="198">
          <cell r="A198">
            <v>3.6</v>
          </cell>
          <cell r="B198" t="str">
            <v xml:space="preserve">กิจกรรมการจัดการศึกษาเพื่อการมีงานทำ  </v>
          </cell>
          <cell r="C198" t="str">
            <v>20004 69 86178 00000</v>
          </cell>
        </row>
        <row r="199">
          <cell r="B199" t="str">
            <v xml:space="preserve"> งบดำเนินงาน 69112xx</v>
          </cell>
        </row>
        <row r="201">
          <cell r="A201">
            <v>3.7</v>
          </cell>
          <cell r="B201" t="str">
            <v xml:space="preserve">กิจกรรมจัดหาบุคลากรสนับสนุน การปฏิบัติงานให้ราชการ กิจกรรมย่อยครูผู้ทรงคุณค่าแห่งแผ่นดิน </v>
          </cell>
          <cell r="C201" t="str">
            <v xml:space="preserve">20004 69 00154 86190 </v>
          </cell>
        </row>
        <row r="202">
          <cell r="B202" t="str">
            <v xml:space="preserve"> งบรายจ่ายอื่น 6911500</v>
          </cell>
          <cell r="C202" t="str">
            <v xml:space="preserve">20004 3300 6300 5000006 </v>
          </cell>
        </row>
        <row r="203">
          <cell r="A203" t="str">
            <v>3.7.1</v>
          </cell>
          <cell r="B203" t="str">
            <v>ค่าตอบแทนการจ้างอัตราจ้างครูผู้ทรงคุณค่าแห่งแผ่นดิน งวดที่ 1 ระยะเวลา 4 เดือน (พฤศจิกายน 2568 – กุมภาพันธ์ 2569)  1 อัตรา 68,000 บาท</v>
          </cell>
          <cell r="C203" t="str">
            <v>ศธ 04002/ว47668 ลว.30/10/2025 โอนครั้งที่ 25</v>
          </cell>
          <cell r="F203">
            <v>109700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A204" t="str">
            <v>3.7.1.1</v>
          </cell>
          <cell r="B204" t="str">
            <v>ครูผู้ทรงคุณค่าแห่งแผ่นดิน ครั้งที่ 2 ระยะเวลา 2 เดือน 14 วัน (14 พฤษภาคม 2569 – 30 มิถุนายน  2569)   จำนวน 1 อัตรา อัตราเดือนละ 17,000.-บาท  พฤษภาคม 2569 7,700 บาทจำนวนเงิน 42,500 บาท</v>
          </cell>
          <cell r="C204" t="str">
            <v>ศธ 04002/ว5850 ลว. 8/4/2026 โอนครั้งที่ 412</v>
          </cell>
        </row>
        <row r="205">
          <cell r="A205" t="str">
            <v>3.7.1.2</v>
          </cell>
          <cell r="B205" t="str">
            <v>ครูผู้ทรงคุณค่าแห่งแผ่นดิน ครั้งที่ 3 ระยะเวลา 2 เดือน (สิงหาคม - กันยายน  2568)  จำนวน 1 อัตรา     อัตราละ 17,000.-บาท จำนวนเงิน 41,700 บาท</v>
          </cell>
          <cell r="C205" t="str">
            <v>ศธ 04002/ว3075 ลว.7/7/2025 โอนครั้งที่ 666</v>
          </cell>
        </row>
        <row r="209">
          <cell r="A209">
            <v>3.8</v>
          </cell>
          <cell r="B209" t="str">
            <v>กิจกรรมจัดหาบุคลากรสนับสนุนการปฏิบัติงานให้ราชการ (คืนครูสำหรับเด็กพิการ)</v>
          </cell>
          <cell r="C209" t="str">
            <v>20004 69 00154 00122</v>
          </cell>
        </row>
        <row r="210">
          <cell r="B210" t="str">
            <v xml:space="preserve"> งบรายจ่ายอื่น 6911500</v>
          </cell>
          <cell r="C210" t="str">
            <v>20004 3300 6300 5000001</v>
          </cell>
        </row>
        <row r="211">
          <cell r="A211" t="str">
            <v>3.8.1</v>
          </cell>
          <cell r="B211" t="str">
            <v xml:space="preserve">จ้างเหมาพี่เลี้ยงเด็กพิการ  จำนวน 36 อัตรา </v>
          </cell>
          <cell r="F211">
            <v>3250900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2783467.74</v>
          </cell>
        </row>
        <row r="212">
          <cell r="A212" t="str">
            <v>3.8.1.1</v>
          </cell>
          <cell r="B212" t="str">
            <v xml:space="preserve">จ้างเหมาพี่เลี้ยงเด็กพิการ  จำนวน 36 อัตรา ครั้งที่ 1 (ตุลาคม 68 -ม.ค 69) ค่าจ้าง 1,296,000 บาท </v>
          </cell>
          <cell r="C212" t="str">
            <v>ศธ 04002/ว47742 ลว 30 ตค 68 ครั้งที่ 34</v>
          </cell>
        </row>
        <row r="213">
          <cell r="A213" t="str">
            <v>3.8.1.2</v>
          </cell>
          <cell r="B213" t="str">
            <v xml:space="preserve">จ้างเหมาพี่เลี้ยงเด็กพิการ  จำนวน 39 อัตรา ครั้งที่ 2 (ตุลาคม 68 -ม.ค 69) ค่าจ้าง 270,300 บาท </v>
          </cell>
          <cell r="C213" t="str">
            <v>ศธ 04002/ว338 ลว 26 ก.พ. 69 ครั้งที่ 338</v>
          </cell>
        </row>
        <row r="214">
          <cell r="A214" t="str">
            <v>3.8.1.3</v>
          </cell>
          <cell r="B214" t="str">
            <v>จ้างเหมาพี่เลี้ยงเด็กพิการ    ระยะ 1 เดือน ครั้งที่ 3  เดือนมีนาคม 2569 จำนวนเงิน 351,000 บาท</v>
          </cell>
          <cell r="C214" t="str">
            <v>ศธ 04002/ว5159 ลว 26 มี.ค. 69 ครั้งที่ 397</v>
          </cell>
        </row>
        <row r="215">
          <cell r="A215" t="str">
            <v>3.8.1.4</v>
          </cell>
          <cell r="B215" t="str">
            <v>จ้างเหมาพี่เลี้ยงเด็กพิการ  ครั้งที่ 4 ระยะเวลา 2 เดือน 39 อัตรา เดือนเมษายน - พฤษภาคม 2569 จำนวนเงิน 702,000 บาท</v>
          </cell>
          <cell r="C215" t="str">
            <v>ศธ 04002/ว6217 ลว 17 เม.ย. 69 ครั้งที่ 429</v>
          </cell>
        </row>
        <row r="216">
          <cell r="A216" t="str">
            <v>3.8.1.5</v>
          </cell>
          <cell r="B216" t="str">
            <v>จ้างเหมาพี่เลี้ยงเด็กพิการ  ครั้งที่ 5 ระยะเวลา 1 เดือน 39 อัตรา เดือนมิถุนายน 2569 จำนวนเงิน 280,600 บาท</v>
          </cell>
          <cell r="C216" t="str">
            <v>ศธ 04002/ว    ลว 29 มิ.ย. 69 ครั้งที่ 670</v>
          </cell>
        </row>
        <row r="217">
          <cell r="A217" t="str">
            <v>3.8.1.6</v>
          </cell>
          <cell r="B217" t="str">
            <v>จ้างเหมาพี่เลี้ยงเด็กพิการ  ครั้งที่ 6 ระยะเวลา 1 เดือน 39 อัตรา เดือนกรกฎาคม 2569 จำนวนเงิน 351,000 บาท</v>
          </cell>
          <cell r="C217" t="str">
            <v>ศธ 04002/ว12574 ลว 22 ก.ค. 69 ครั้งที่ 749</v>
          </cell>
        </row>
        <row r="218">
          <cell r="A218">
            <v>3.9</v>
          </cell>
          <cell r="B218" t="str">
            <v>กิจกรรมจัดหาบุคลากรสนับสนุนการปฏิบัติงานให้ราชการ (คืนครูสำหรับผู้จบการศึกษาขั้นพื้นฐาน)</v>
          </cell>
          <cell r="C218" t="str">
            <v>20004 69 00154 00153</v>
          </cell>
        </row>
        <row r="229">
          <cell r="B229" t="str">
            <v xml:space="preserve"> งบรายจ่ายอื่น 6911500</v>
          </cell>
          <cell r="C229" t="str">
            <v>20004 3300 6300 5000005</v>
          </cell>
        </row>
        <row r="231">
          <cell r="A231" t="str">
            <v>3.9.1</v>
          </cell>
          <cell r="B231" t="str">
            <v>ค่าจ้างบุคลากรปฏิบัติงานในสำนักงานเขตพื้นที่การศึกษาที่ขาดแคลน  จำนวน 4 อัตรา   ครั้งที่ 1  (ต.ค.68 - ม.ค 69 ) จำนวนเงิน 144,000.-บาท</v>
          </cell>
          <cell r="C231" t="str">
            <v>ศธ 04002/ว46527 ลว.14/ต.ค./2568 โอนครั้งที่ 3</v>
          </cell>
          <cell r="F231">
            <v>427300</v>
          </cell>
          <cell r="I231">
            <v>0</v>
          </cell>
          <cell r="J231">
            <v>0</v>
          </cell>
          <cell r="K231">
            <v>284706.44</v>
          </cell>
          <cell r="L231">
            <v>0</v>
          </cell>
        </row>
        <row r="232">
          <cell r="A232" t="str">
            <v>3.9.1.1</v>
          </cell>
          <cell r="B232" t="str">
            <v>ค่าจ้างบุคลากรปฏิบัติงานในสำนักงานเขตพื้นที่การศึกษาที่ขาดแคลน จำนวน 4 อัตรา   ครั้งที่ 2  ก.พ. 69 จำนวนเงิน 31,300.-บาท</v>
          </cell>
          <cell r="C232" t="str">
            <v>ศธ 04002/ว2505 ลว. 12 ก.พ. 69 โอนครั้งที่ 300</v>
          </cell>
        </row>
        <row r="233">
          <cell r="A233" t="str">
            <v>3.9.1.2</v>
          </cell>
          <cell r="B233" t="str">
            <v>ค่าจ้างบุคลากรปฏิบัติงานในสำนักงานเขตพื้นที่การศึกษาที่ขาดแคลน จำนวน 4 อัตรา   ครั้งที่ 3  (เดือนมีนาคม 69) จำนวนเงิน 36,000.-บาท</v>
          </cell>
          <cell r="C233" t="str">
            <v>ศธ 04002/ว   ลว. 26 มี.ค. 69 โอนครั้งที่ 401</v>
          </cell>
        </row>
        <row r="234">
          <cell r="A234" t="str">
            <v>3.9.1.3</v>
          </cell>
          <cell r="B234" t="str">
            <v>ค่าจ้างบุคลากรปฏิบัติงานในสำนักงานเขตพื้นที่การศึกษาที่ขาดแคลน จำนวน 4 อัตรา   ครั้งที่ 4  2 เดือน (เดือนเมษายน-พฤษภาคม 69) จำนวนเงิน 72,000.-บาท</v>
          </cell>
          <cell r="C234" t="str">
            <v>ศธ 04002/ว6368   ลว. 21 เม.ย. 69 โอนครั้งที่ 444</v>
          </cell>
        </row>
        <row r="235">
          <cell r="A235" t="str">
            <v>3.9.1.4</v>
          </cell>
          <cell r="B235" t="str">
            <v>ค่าจ้างบุคลากรปฏิบัติงานในสำนักงานเขตพื้นที่การศึกษาที่ขาดแคลน จำนวน 4 อัตรา   ครั้งที่ 5  1 เดือน (มิถุนายน 69) จำนวนเงิน 36,000.-บาท</v>
          </cell>
          <cell r="C235" t="str">
            <v>ศธ 04002/ว8935   ลว. 27 พ.ค. 69 โอนครั้งที่ 595</v>
          </cell>
        </row>
        <row r="236">
          <cell r="A236" t="str">
            <v>3.9.1.5</v>
          </cell>
          <cell r="B236" t="str">
            <v>ค่าจ้างบุคลากรปฏิบัติงานในสำนักงานเขตพื้นที่การศึกษาที่ขาดแคลน จำนวน 4 อัตรา   ครั้งที่ 6  3 เดือน (ก.ค. - ก.ย 69) จำนวนเงิน 108,000.-บาท</v>
          </cell>
          <cell r="C236" t="str">
            <v>ศธ 04002/ว11353   ลว. 7 ก.ค. 69 โอนครั้งที่ 688</v>
          </cell>
        </row>
        <row r="237">
          <cell r="A237" t="str">
            <v>3.9.2</v>
          </cell>
          <cell r="B237" t="str">
            <v xml:space="preserve">ค่าจ้างครูรายเดือนแก้ไขปัญหาสถานศึกษาขาดแคลนครูขั้นวิกฤต ค่าจ้าง 15,000บาท จำนวน 24 อัตรา ครั้งที่ 1(ต.ค.68 - ม.ค 69) จำนวนเงิน 1,440,000.-บาท   </v>
          </cell>
          <cell r="C237" t="str">
            <v>ศธ 04002/ว46527 ลว.14/ต.ค./2568 โอนครั้งที่ 3</v>
          </cell>
          <cell r="F237">
            <v>2845300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2798290.33</v>
          </cell>
        </row>
        <row r="238">
          <cell r="A238" t="str">
            <v>3.9.2.1</v>
          </cell>
          <cell r="B238" t="str">
            <v xml:space="preserve">ค่าจ้างครูรายเดือนแก้ไขปัญหาสถานศึกษาขาดแคลนครูขั้นวิกฤต ค่าจ้าง 15,000บาทจำนวน 24 อัตรา ครั้งที่ 2 ก.พ.69จำนวนเงิน 325,300.-บาท </v>
          </cell>
          <cell r="C238" t="str">
            <v>ศธ 04002/ว2505 ลว. 12 ก.พ. 69 โอนครั้งที่ 300</v>
          </cell>
        </row>
        <row r="239">
          <cell r="A239" t="str">
            <v>3.9.2.1</v>
          </cell>
          <cell r="B239" t="str">
            <v xml:space="preserve">ค่าจ้างครูรายเดือนแก้ไขปัญหาสถานศึกษาขาดแคลนครูขั้นวิกฤต ค่าจ้าง 15,000บาทจำนวน 24 อัตรา ครั้งที่ 3 (เดือนมีนาคม 2569) จำนวนเงิน 360,000.-บาท </v>
          </cell>
          <cell r="C239" t="str">
            <v>ศธ 04002/ว   ลว. 26 มี.ค. 69 โอนครั้งที่ 401</v>
          </cell>
        </row>
        <row r="240">
          <cell r="A240" t="str">
            <v>3.9.2.2</v>
          </cell>
          <cell r="B240" t="str">
            <v xml:space="preserve">ค่าจ้างครูรายเดือนแก้ไขปัญหาสถานศึกษาขาดแคลนครูขั้นวิกฤต ค่าจ้าง 15,000บาทจำนวน 24 อัตรา ครั้งที่ 4 (เดือนเมษายน - พฤษภาคม 2569) จำนวนเงิน 720,000.-บาท </v>
          </cell>
          <cell r="C240" t="str">
            <v>ศธ 04002/ว6368   ลว. 21 เม.ย. 69 โอนครั้งที่ 444</v>
          </cell>
        </row>
        <row r="242">
          <cell r="A242" t="str">
            <v>3.9.3</v>
          </cell>
          <cell r="B242" t="str">
            <v>ค่าจ้างสำหรับโครงการครูคลังสมอง ครั้งที่ 1  ระยะเวลา     6 เดือน (ตุลาคม 2568 ถึง มีนาคม 2569) อัตราละ 15,000.-บาท 180,000 บาท</v>
          </cell>
          <cell r="C242" t="str">
            <v>ศธ 04002/ว47688 ลว. 30 ต.ค. 68 โอนครั้งที่ 30</v>
          </cell>
          <cell r="F242">
            <v>240000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180000</v>
          </cell>
          <cell r="L242">
            <v>60000</v>
          </cell>
        </row>
        <row r="243">
          <cell r="A243" t="str">
            <v>3.9.3.1</v>
          </cell>
          <cell r="B243" t="str">
            <v>ค่าจ้างสำหรับโครงการครูคลังสมอง ครั้งที่ 2  ระยะเวลา 1 เดือน (เมษายน 2569) จำนวน 2 อัตราๆละ 15,000.-บาท จำนวนเงิน 30,000.-บาท</v>
          </cell>
          <cell r="C243" t="str">
            <v>ศธ 04002/ว5626 ลว. 2 เม.ย. 69 โอนครั้งที่ 408</v>
          </cell>
        </row>
        <row r="244">
          <cell r="A244" t="str">
            <v>3.9.3.2</v>
          </cell>
          <cell r="B244" t="str">
            <v>ค่าจ้างสำหรับโครงการครูคลังสมอง ครั้งที่ 3  ระยะเวลา  2 เดือน (พฤษภาคม - มิถุนายน 2569) 2 อัตราละ 15,000.-บาท  60,000 บาท</v>
          </cell>
          <cell r="C244" t="str">
            <v>ศธ 04002/ว6694 ลว. 23 เม.ย.69 โอนครั้งที่ 458</v>
          </cell>
        </row>
        <row r="245">
          <cell r="A245" t="str">
            <v>3.9.3.3</v>
          </cell>
          <cell r="B245" t="str">
            <v>โอนเงินกลับคืนส่วนกลาง ครั้งที่ 651 จำนวน -30,000บาท</v>
          </cell>
          <cell r="C245" t="str">
            <v>ศธ 04002/ว10146 ลว. 18 มิ.ย. 69 โอนครั้งที่ 651</v>
          </cell>
        </row>
        <row r="246">
          <cell r="A246">
            <v>3.1</v>
          </cell>
          <cell r="B246" t="str">
            <v>กิจกรรมจัดหาบุคลากรสนับสนุนการปฏิบัติงานให้ราชการ (กิจกรรมย่อยคืนครูให้นักเรียนสำหรับโรงเรียนปกติ)</v>
          </cell>
          <cell r="C246" t="str">
            <v>20004 69 00154 87195</v>
          </cell>
        </row>
        <row r="248">
          <cell r="A248">
            <v>1</v>
          </cell>
          <cell r="B248" t="str">
            <v xml:space="preserve"> งบรายจ่ายอื่น 6911500</v>
          </cell>
          <cell r="C248" t="str">
            <v>20004 3300 6300 5000007</v>
          </cell>
        </row>
        <row r="250">
          <cell r="A250" t="str">
            <v>3.10.1</v>
          </cell>
          <cell r="B250" t="str">
            <v xml:space="preserve">ค่าจ้างเหมาธุรการโรงเรียนรายเดิมจ้างต่อเนื่อง  อัตราละ 15,000.00 บาท จำนวน 32 อัตรา  ครั้งที่ 1  (ต.ค.68 - 31 มค 69) จำนวนเงิน 1,920,000.-บาท </v>
          </cell>
          <cell r="C250" t="str">
            <v>ศธ 04002/ว4543ลว.31/ต.ค./2023 โอนครั้งที่ 14</v>
          </cell>
          <cell r="F250">
            <v>5724400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4274148.3899999997</v>
          </cell>
        </row>
        <row r="251">
          <cell r="A251" t="str">
            <v>3.10.1.1</v>
          </cell>
          <cell r="B251" t="str">
            <v xml:space="preserve">ค่าจ้างธุรการโรงเรียนรายเดิมจ้างต่อเนื่อง  ค่าจ้าง 15,000.00 บาท จำนวน 32 อัตรา ครั้งที่ 2  (ก.พ. 69 - มี.ค 69) จำนวนเงิน 945,000.-บาท </v>
          </cell>
          <cell r="C251" t="str">
            <v>ศธ 04002/ว    ลว. 6  ก.พ. 69 โอนครั้งที่ 278</v>
          </cell>
        </row>
        <row r="252">
          <cell r="A252" t="str">
            <v>3.9.1.3</v>
          </cell>
          <cell r="B252" t="str">
            <v xml:space="preserve">ค่าจ้างธุรการโรงเรียนรายเดิมจ้างต่อเนื่อง  ค่าจ้าง 15,000.00 บาท จำนวน 32 อัตรา ครั้งที่ 3  (เม.ย.69-พ.ค.69) จำนวนเงิน 958,600.-บาท </v>
          </cell>
          <cell r="C252" t="str">
            <v>ศธ 04002/ว6304 ลว. 20 เม.ย. 69 โอนครั้งที่ 437</v>
          </cell>
        </row>
        <row r="253">
          <cell r="A253" t="str">
            <v>3.9.1.4</v>
          </cell>
          <cell r="B253" t="str">
            <v xml:space="preserve">ค่าจ้างธุรการโรงเรียนรายเดิมจ้างต่อเนื่อง  ค่าจ้าง 15,000.00 บาท จำนวน 32 อัตรา ครั้งที่ 1  (มิ.ย. 69) จำนวนเงิน 480,000.-บาท </v>
          </cell>
          <cell r="C253" t="str">
            <v>ศธ 04002/ว9737 ลว. 10 มิ.ย. 69 โอนครั้งที่ 627</v>
          </cell>
        </row>
        <row r="254">
          <cell r="A254" t="str">
            <v>3.9.1.5</v>
          </cell>
          <cell r="B254" t="str">
            <v xml:space="preserve">ค่าจ้างธุรการโรงเรียนรายเดิมจ้างต่อเนื่อง  ค่าจ้าง 15,000.00 บาท จำนวน 32 อัตรา ครั้งที่ 5  (ก.ค. - ก.ย. 69) จำนวนเงิน 1,420,800.-บาท </v>
          </cell>
          <cell r="C254" t="str">
            <v>ศธ 04002/ว12518 ลว. 21 ก.ค. 69 โอนครั้งที่ 741</v>
          </cell>
        </row>
        <row r="255">
          <cell r="A255" t="str">
            <v>3.10.2</v>
          </cell>
          <cell r="B255" t="str">
            <v>ค่าจ้างเหมาธุรการโรงเรียนรายเดิมจ้างต่อเนื่อง อัตราละ 9,000.-บาท  จำนวน 20 อัตรา ครั้งที่ 1  (ตค 68 -มีค 69) จำนวนเงิน  720,000.-บาท</v>
          </cell>
          <cell r="C255" t="str">
            <v>ศธ 04002/ว4236 ลว.25 ตค 67 โอนครั้งที่ 14</v>
          </cell>
          <cell r="F255">
            <v>2049600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1500574.19</v>
          </cell>
        </row>
        <row r="256">
          <cell r="A256" t="str">
            <v>3.10.2.1</v>
          </cell>
          <cell r="B256" t="str">
            <v>ค่าจ้างเหมาธุรการโรงเรียนรายเดิมจ้างต่อเนื่อง อัตราละ 9,000.-บาท  จำนวน 20 อัตรา ครั้งที่ 2  (ก.พ. 69 -มี.ค 69) จำนวนเงิน  342,000.-บาท</v>
          </cell>
          <cell r="C256" t="str">
            <v>ศธ 04002/ว    ลว. 6  ก.พ. 69 โอนครั้งที่ 278</v>
          </cell>
        </row>
        <row r="257">
          <cell r="A257" t="str">
            <v>3.10.2.2</v>
          </cell>
          <cell r="B257" t="str">
            <v>ค่าจ้างเหมาธุรการโรงเรียนรายเดิมจ้างต่อเนื่อง อัตราละ 9,000.-บาท  จำนวน 20 อัตรา ครั้งที่ 3  (เม.ย.-พ.ค. 69) จำนวนเงิน  336,800.-บาท</v>
          </cell>
          <cell r="C257" t="str">
            <v>ศธ 04002/ว6304 ลว. 20 เม.ย. 69 โอนครั้งที่ 437</v>
          </cell>
        </row>
        <row r="258">
          <cell r="A258" t="str">
            <v>3.10.2.3</v>
          </cell>
          <cell r="B258" t="str">
            <v>ค่าจ้างเหมาธุรการโรงเรียนรายเดิมจ้างต่อเนื่อง อัตราละ 9,000.-บาท  จำนวน 20 อัตรา ครั้งที่ 4  (มิ.ย. 69) จำนวนเงิน 180,000.-บาท</v>
          </cell>
          <cell r="C258" t="str">
            <v>ศธ 04002/ว9737 ลว. 10 มิ.ย. 69 โอนครั้งที่ 627</v>
          </cell>
        </row>
        <row r="259">
          <cell r="B259" t="str">
            <v>ค่าจ้างเหมาธุรการโรงเรียนรายเดิมจ้างต่อเนื่อง อัตราละ 9,000.-บาท  จำนวน 20 อัตรา ครั้งที่ 5  (ก.ค. - ก.ย. 69) จำนวนเงิน 470,800.-บาท</v>
          </cell>
          <cell r="C259" t="str">
            <v>ศธ 04002/ว12518 ลว. 21 ก.ค. 69 โอนครั้งที่ 741</v>
          </cell>
        </row>
        <row r="260">
          <cell r="A260" t="str">
            <v>3.10.3</v>
          </cell>
          <cell r="B260" t="str">
            <v>ค่าจ้างนักการภารโรง ค่าจ้าง 9,000.-บาท จำนวน 63 อัตรา  ครั้งที่ 1  (ตค 68 - มค 69) จำนวนเงิน 2,268,000 บาท</v>
          </cell>
          <cell r="C260" t="str">
            <v>ศธ 04002/ว4236 ลว.25 ตค 67 โอนครั้งที่ 14</v>
          </cell>
          <cell r="F260">
            <v>6628800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4861174.1900000004</v>
          </cell>
        </row>
        <row r="261">
          <cell r="A261" t="str">
            <v>3.10.3.1</v>
          </cell>
          <cell r="B261" t="str">
            <v xml:space="preserve">นักการภารโรง จำนวน 65 อัตรา ครั้งที่ 2 (ก.พ.69-มี.ค.69) ค่าจ้าง 1,095,900.-บาท  </v>
          </cell>
          <cell r="C261" t="str">
            <v>ศธ 04002/ว    ลว. 6 ก.พ. 69 ครั้งที่ 278</v>
          </cell>
        </row>
        <row r="262">
          <cell r="A262" t="str">
            <v>3.10.3.2</v>
          </cell>
          <cell r="B262" t="str">
            <v>ค่าจ้างเหมาบริการนักการภารโรง อัตราละ 9,000.-บาท จำนวน 65 อัตรา ครั้งที่ 3 ระยะเวลา 2 เดือน (เม.ย.69 - พ.ค. 69)  จำนวนเงิน 1,101,800.-บาท</v>
          </cell>
          <cell r="C262" t="str">
            <v>ศธ 04002/ว6304 ลว. 20 เม.ย. 69 โอนครั้งที่ 437</v>
          </cell>
        </row>
        <row r="263">
          <cell r="A263" t="str">
            <v>3.10.3.3</v>
          </cell>
          <cell r="B263" t="str">
            <v>ค่าจ้างเหมาบริการนักการภารโรง อัตราละ 9,000.-บาท จำนวน 65 อัตรา ครั้งที่ 4 ระยะเวลา 1 เดือน (มิ.ย. 69)  จำนวนเงิน 585,000.-บาท</v>
          </cell>
          <cell r="C263" t="str">
            <v>ศธ 04002/ว9737 ลว. 10 มิ.ย. 69 โอนครั้งที่ 627</v>
          </cell>
        </row>
        <row r="264">
          <cell r="A264" t="str">
            <v>3.10.3.3</v>
          </cell>
          <cell r="B264" t="str">
            <v>ค่าจ้างเหมาบริการนักการภารโรง อัตราละ 9,000.-บาท จำนวน 65 อัตรา ครั้งที่ 5 ระยะเวลา 3 เดือน (ก.ค.- ก.ย. 69)  จำนวนเงิน 1,578,100.-บาท</v>
          </cell>
          <cell r="C264" t="str">
            <v>ศธ 04002/ว12518 ลว. 21 ก.ค. 69 โอนครั้งที่ 741</v>
          </cell>
        </row>
        <row r="265">
          <cell r="A265" t="str">
            <v>3.10.4</v>
          </cell>
          <cell r="B265" t="str">
            <v xml:space="preserve">นักการภารโรง กรณีทดแทนลูกจ้างประจำเกษียณอายุ เมื่อสิ้นปีงบประมาณ พ.ศ. 2568 หรือว่างลงโดยเหตุอื่นระหว่างปีงบประมาณ         พ.ศ. 2568 ระยะเวลา 2 เดือน (ธันวาคม 2568 - มกราคม 2569) ครั้งที่ 2 </v>
          </cell>
          <cell r="C265" t="str">
            <v>ศธ 04002/ว50636 ลว. 16 ธ.ค 68 โอนครั้งที่ 153</v>
          </cell>
          <cell r="F265">
            <v>36000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B266" t="str">
            <v>โอนเปลี่ยนแปลงไปงบดำเนินงาน กิจกรรมยกระดับคุณภาพด้านวิทยาศาสตร์ศึกษาเพื่อความเป็นเลิศ ค่าสาธารณูปโภค -44924.9</v>
          </cell>
          <cell r="C266" t="str">
            <v>โอนเปลี่ยนแลง 1/68 ลว 25 ก.ย. 68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70">
          <cell r="A270">
            <v>2</v>
          </cell>
          <cell r="B270" t="str">
            <v xml:space="preserve"> งบรายจ่ายอื่น 6911500</v>
          </cell>
          <cell r="C270" t="str">
            <v>20004 31006100 5000027</v>
          </cell>
        </row>
        <row r="271">
          <cell r="A271" t="str">
            <v>3.11.2.1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 t="str">
            <v>3.11.2.2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4">
          <cell r="A274">
            <v>3.12</v>
          </cell>
          <cell r="B274" t="str">
            <v xml:space="preserve">กิจกรรมการยกระดับคุณภาพการเรียนรู้ภาษาไทย  </v>
          </cell>
          <cell r="C274" t="str">
            <v>20004 69 96778 00000</v>
          </cell>
        </row>
        <row r="275">
          <cell r="B275" t="str">
            <v xml:space="preserve"> งบรายจ่ายอื่น 6911500</v>
          </cell>
          <cell r="C275" t="str">
            <v>20004 31006100 5000029</v>
          </cell>
        </row>
        <row r="276">
          <cell r="A276" t="str">
            <v>3.10.1</v>
          </cell>
          <cell r="B276" t="str">
            <v xml:space="preserve">ค่าใช้จ่ายในการเดินทางเข้าร่วมประชุมอบรมเชิงปฏิบัติการพัฒนาองค์ความรู้เพื่อเสริมสร้างศักยภาพการจัดการเรียนการสอนด้านการอ่านและการเขียนภาษาไทยสำหรับครูสอนภาษาไทย ชั้นประถมศึกษาปีที่ 5-6 ระหว่างวันที่ 29 เมษายน - 2 พฤษภาคม 2567  ณ โรงแรมเอเชียแอร์พอร์ท จังหวัดปทุมธานี </v>
          </cell>
          <cell r="C276" t="str">
            <v>ศธ 04002/ว2546 ลว 24 มิย 67 โอนครั้งที่ 152</v>
          </cell>
        </row>
        <row r="280">
          <cell r="A280">
            <v>4</v>
          </cell>
          <cell r="B280" t="str">
            <v xml:space="preserve">โครงการเสริมสร้างระเบียบวินัย คุณธรรมและจริยธรรมและคุณลักษณะอันพึงประสงค์  </v>
          </cell>
          <cell r="C280" t="str">
            <v>20004 31006200</v>
          </cell>
        </row>
        <row r="281">
          <cell r="B281" t="str">
            <v>งบรายจ่ายอื่น 6911500</v>
          </cell>
          <cell r="C281" t="str">
            <v xml:space="preserve">20004 31006200 </v>
          </cell>
        </row>
        <row r="282">
          <cell r="A282">
            <v>4.0999999999999996</v>
          </cell>
          <cell r="B282" t="str">
            <v xml:space="preserve">กิจกรรมส่งเสริมกิจกรรมนักเรียนเพื่อเสริมสร้างคุณธรรม จริยธรรม และลักษณะที่พึงประสงค์ </v>
          </cell>
          <cell r="C282" t="str">
            <v>20004 69 5203900000</v>
          </cell>
        </row>
        <row r="283">
          <cell r="B283" t="str">
            <v>งบรายจ่ายอื่น 6911500</v>
          </cell>
          <cell r="C283" t="str">
            <v>20004 31006200 5000003</v>
          </cell>
        </row>
        <row r="284">
          <cell r="B284" t="str">
            <v>ค่าใช้จ่ายในการเดินทางสำหรับคณะทำงานและผู้เข้าร่วมการอบรมสัมมนาสภานักเรียน ระดับประเทศ ประจำปี 2566 "สภานักเรียน สพฐ. สานต่อแนวทางที่สร้างสรรค์เรียนรู้อย่างเท่าทัน มุ่งมันประชาธิปไตย"  ระหว่างวันที่ 9 – 14 มกราคม 2566 ณ โรงแรมเดอะพาลาสโซ กรุงเทพมหานคร</v>
          </cell>
          <cell r="C284" t="str">
            <v xml:space="preserve">ศธ 04002/ว2221 ลว. 5 มิย 2567 โอนครั้งที่ 86  </v>
          </cell>
        </row>
        <row r="285">
          <cell r="B285" t="str">
            <v xml:space="preserve">เข้าร่วมประชุมเชิงปฏิบัติการโครงการลูกเสือดิจิทัล เพื่อการศึกษาขั้นพื้นฐาน  ระหว่างวันที่ 15 - 18 กรกฎาคม 2567 ณ โรงแรมเดอะพาลาสโซ กรุงเทพมหานคร </v>
          </cell>
          <cell r="C285" t="str">
            <v>ศธ 04002/ว2796 ลว.2 ก.ค. 2567 โอนครั้งที่ 175</v>
          </cell>
        </row>
        <row r="286">
          <cell r="B286" t="str">
            <v>งบรายจ่ายอื่น 6911500</v>
          </cell>
          <cell r="C286" t="str">
            <v>20004 31006200 5000001</v>
          </cell>
        </row>
        <row r="287">
          <cell r="A287" t="str">
            <v>4.1.3</v>
          </cell>
          <cell r="B287" t="str">
            <v>ค่าใช้จ่ายดำเนินงานโครงการนักธุรกิจน้อยมีคุณธรรมนำสู่เศรษฐกิจสร้างสรรค์  รร ประชาธิปัตย์</v>
          </cell>
          <cell r="C287" t="str">
            <v>ศธ 04002/ว3577 ลว.15 ส.ค. 2567 โอนครั้งที่ 351</v>
          </cell>
        </row>
        <row r="289">
          <cell r="B289" t="str">
            <v xml:space="preserve">กิจกรรมส่งเสริมคุณธรรม จริยธรรมและคุณลักษณะอันพึงประสงค์และค่านิยมของชาติ            </v>
          </cell>
          <cell r="C289" t="str">
            <v>20004 69 86179 00000</v>
          </cell>
        </row>
        <row r="290">
          <cell r="B290" t="str">
            <v>งบรายจ่ายอื่น 6911500</v>
          </cell>
        </row>
        <row r="291">
          <cell r="A291" t="str">
            <v>4.2.1</v>
          </cell>
          <cell r="B291" t="str">
            <v xml:space="preserve">ค่าใช้จ่ายดำเนินงานโครงการโรงเรียนคุณธรรม สพฐ. เพื่อเป็นค่าใช้จ่ายในการเดินทางเข้าร่วมประชุมปฏิบัติการพัฒนาโรงเรียนในโครงการกองทุนพัฒนาเด็กและเยาวชนในถิ่นทุรกันดาร ตามพระราชดำริ สมเด็จพระกนิษฐาธิราชเจ้ากรมสมเด็จพระเทพรัตนราชสุดาฯ สยามบรมราชกุมารี ระหว่างวันที่ 11 - 13 ธันวาคม 2565 ณ โรงแรมเอเชียแอร์พอร์ต จังหวัดปทุมธานี       </v>
          </cell>
          <cell r="C291" t="str">
            <v>ศธ 04002/ว58 ลว. 9 มค 66 โอนครั้งที่ 176</v>
          </cell>
          <cell r="F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 t="str">
            <v>4.2.2</v>
          </cell>
          <cell r="B292" t="str">
            <v xml:space="preserve">ค่าใช้จ่ายในการเดินทางเข้าร่วมประชุมปฏิบัติการจัดทำแผนขับเคลื่อนโครงการโรงเรียนคุณธรรม สพฐ. สำหรับทีมเคลื่อนที่เร็ว (Rovig  Team : RT) ประจำปีงบประมาณ พ.ศ. 2566  ระหว่างวันที่ 14 - 16 กรกฎาคม  2566 ณ โรงแรมเอวาน่า กรุงเทพมหานคร </v>
          </cell>
          <cell r="C292" t="str">
            <v>ศธ 04002/ว3099 ลว. 3 สค 66 โอนครั้งที่ 719</v>
          </cell>
          <cell r="F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6">
          <cell r="A296">
            <v>5</v>
          </cell>
          <cell r="B296" t="str">
            <v>โครงการโรงเรียนคุณภาพ</v>
          </cell>
          <cell r="C296" t="str">
            <v>20004 3300 B800</v>
          </cell>
        </row>
        <row r="297">
          <cell r="C297" t="str">
            <v>20004 3320 B800 2000000</v>
          </cell>
        </row>
        <row r="298">
          <cell r="B298" t="str">
            <v>งบลงทุน   69113xx</v>
          </cell>
        </row>
        <row r="301">
          <cell r="A301">
            <v>5.0999999999999996</v>
          </cell>
          <cell r="B301" t="str">
            <v xml:space="preserve">กิจกรรมขับเคลื่อนโรงเรียนคุณภาพ  </v>
          </cell>
          <cell r="C301" t="str">
            <v>20004 69 00132 00000</v>
          </cell>
        </row>
        <row r="302">
          <cell r="B302" t="str">
            <v>งบดำเนินงาน  69112xx</v>
          </cell>
          <cell r="C302" t="str">
            <v>20004 3320 B800 2000000</v>
          </cell>
        </row>
        <row r="303">
          <cell r="A303" t="str">
            <v>5.1.1</v>
          </cell>
          <cell r="B303" t="str">
            <v>ค่าใช้จ่ายในการบริหารจัดสอบการประเมินความสามารถด้านการอ่านของผู้เรียน (RT) ชั้นประถมศึกษาปีที่ 1 และการประเมินคุณภาพผู้เรียน (NT) ชั้นประถมศึกษาปีที่ 3 ปีการศึกษา 2568 สำหรับโรงเรียนโครงการ 1 อำเภอ 1 โรงเรียนคุณภาพ</v>
          </cell>
          <cell r="C303" t="str">
            <v>ศธ 04002/ว1385 ลว. 28 ม.ค.69 โอนครั้งที่ 259</v>
          </cell>
          <cell r="F303">
            <v>12800</v>
          </cell>
          <cell r="G303">
            <v>0</v>
          </cell>
          <cell r="H303">
            <v>0</v>
          </cell>
          <cell r="K303">
            <v>12800</v>
          </cell>
          <cell r="L303">
            <v>0</v>
          </cell>
        </row>
        <row r="304">
          <cell r="A304" t="str">
            <v>5.1.2</v>
          </cell>
          <cell r="B304" t="str">
            <v>ค่าใช้จ่ายในการเดินทางเข้าร่วมการประชุมเชิงปฏิบัติการผู้รับผิดชอบ โครงการ 1 อำเภอ 1 โรงเรียนคุณภาพประจำปีงบประมาณ พ.ศ. 2569 ระหว่างวันที่ 16 – 18 มีนาคม 2569 ณ โรงแรมริเวอร์ไซด์ กรุงเทพมหานค</v>
          </cell>
          <cell r="C304" t="str">
            <v>ศธ 04002/ว5137 ลว. 25 มี.ค.69 โอนครั้งที่ 390</v>
          </cell>
          <cell r="F304">
            <v>1000</v>
          </cell>
          <cell r="G304">
            <v>0</v>
          </cell>
          <cell r="H304">
            <v>0</v>
          </cell>
          <cell r="K304">
            <v>800</v>
          </cell>
          <cell r="L304">
            <v>0</v>
          </cell>
        </row>
        <row r="305">
          <cell r="A305" t="str">
            <v>5.1.2</v>
          </cell>
          <cell r="B305" t="str">
            <v xml:space="preserve">ค่าจ้างครูผู้สอนภาษาอังกฤษและภาษาจีน ภาคเรียนที่ 2 ปีการศึกษา 2568 ระยะเวลา  6  เดือน (ตค 68 - มีค 69)  จำนวน 4 อัตราเดือนละ 27,000.-บาท จำนวนเงิน 648,000.-บาท </v>
          </cell>
          <cell r="C305" t="str">
            <v>ศธ 04002/ว47396 ลว. 27 ต.ค.68 ครั้งที่ 16</v>
          </cell>
          <cell r="F305">
            <v>1134000</v>
          </cell>
          <cell r="G305">
            <v>0</v>
          </cell>
          <cell r="H305">
            <v>0</v>
          </cell>
          <cell r="K305">
            <v>0</v>
          </cell>
          <cell r="L305">
            <v>619548.39</v>
          </cell>
        </row>
        <row r="306">
          <cell r="A306" t="str">
            <v>5.1.3.1</v>
          </cell>
          <cell r="B306" t="str">
            <v xml:space="preserve">ค่าจ้างครูผู้สอนภาษาอังกฤษและภาษาจีน ภาคเรียนที่ 1 ปีการศึกษา 2569  (ครั้งที่ 2) ระยะเวลา 3 เดือน (เม.ย. 69 - 30 มิ.ย. 69) อัตราเดือนล 27,000 บาท จำนวนเงิน 243,000.-บาท </v>
          </cell>
          <cell r="C306" t="str">
            <v>ศธ 04002/ว6268 ลว. 20 เม.ย. 69 ครั้งที่ 433</v>
          </cell>
        </row>
        <row r="308">
          <cell r="A308" t="str">
            <v>5.1.4</v>
          </cell>
          <cell r="B308" t="str">
            <v>ค่าใช้จ่ายในการเดินทางเข้ารับการอบรมเชิงปฏิบัติการพัฒนาศักยภาพผู้รับผิดชอบโครงการ 1 อำเภอ 1 โรงเรียนคุณภาพ  สู่มาตรฐาน Google Certified Educator (GCE)  ระหว่างวันที่ 26 – 29 เมษายน 2569 ณ โรงแรมบางกอกพาเลส กรุงเทพมหานคร</v>
          </cell>
          <cell r="C308" t="str">
            <v>ศธ 04002/ว6769  ลว. 29 เม.ย. 69 ครั้งที่ 459</v>
          </cell>
          <cell r="F308">
            <v>1000</v>
          </cell>
          <cell r="G308">
            <v>0</v>
          </cell>
          <cell r="H308">
            <v>0</v>
          </cell>
          <cell r="K308">
            <v>800</v>
          </cell>
          <cell r="L308">
            <v>0</v>
          </cell>
        </row>
        <row r="309">
          <cell r="A309" t="str">
            <v>5.1.5</v>
          </cell>
          <cell r="B309" t="str">
            <v xml:space="preserve">เพื่อเป็นค่าใช้จ่ายในการเดินทางเข้าร่วมการอบรมเชิงปฏิบัติการพัฒนาศักยภาพครูและบุคลากรทางการศึกษา สู่มาตรฐาน Google Certified Educator (GCE)  ระหว่างวันที่ 4 – 6 มิถุนายน 2569 ณ โรงแรมบางกอกพาเลส กรุงเทพมหานคร  </v>
          </cell>
          <cell r="C309" t="str">
            <v>ศธ 04002/ว8897  ลว. 27 พ.ค. 69 ครั้งที่ 588</v>
          </cell>
          <cell r="F309">
            <v>1000</v>
          </cell>
          <cell r="G309">
            <v>0</v>
          </cell>
          <cell r="H309">
            <v>0</v>
          </cell>
          <cell r="K309">
            <v>800</v>
          </cell>
          <cell r="L309">
            <v>0</v>
          </cell>
        </row>
        <row r="310">
          <cell r="A310" t="str">
            <v>5.1.5</v>
          </cell>
          <cell r="B310" t="str">
            <v xml:space="preserve">ค่าใช้จ่ายในการเดินทางเข้าร่วมการประชุมเชิงปฏิบัติการพัฒนาศักยภาพ School Partner (SP) ภาครัฐ ในโครงการคอนเน็กซ์อีดี ประจำปี พ.ศ. 2569 ระหว่างวันที่ 11 – 13 มิถุนายน 2569 ณ โรงแรมดิ ไอเดิล โฮเท็ล แอนด์ เรสซิเด็นซ์  </v>
          </cell>
          <cell r="C310" t="str">
            <v>ศธ 04002/ว8960 ลว. 28 พ.ค. 69 ครั้งที่ 593</v>
          </cell>
          <cell r="F310">
            <v>1000</v>
          </cell>
          <cell r="G310">
            <v>0</v>
          </cell>
          <cell r="H310">
            <v>0</v>
          </cell>
          <cell r="K310">
            <v>800</v>
          </cell>
          <cell r="L310">
            <v>0</v>
          </cell>
        </row>
        <row r="311">
          <cell r="A311" t="str">
            <v>5.1.6</v>
          </cell>
          <cell r="B311" t="str">
            <v xml:space="preserve">ค่าใช้จ่ายในการดำเนินการส่งเสริม สนับสนุน และยกระดับคุณภาพการจัดการศึกษาของสถานศึกษา  โครงการ 1 อำเภอ 1 โรงเรียนคุณภาพ      </v>
          </cell>
          <cell r="C311" t="str">
            <v>ศธ 04002/ว41380 ลว. 29 ก.ค.68 ครั้งที่ 760</v>
          </cell>
          <cell r="F311">
            <v>0</v>
          </cell>
          <cell r="G311">
            <v>0</v>
          </cell>
          <cell r="H311">
            <v>0</v>
          </cell>
          <cell r="K311">
            <v>0</v>
          </cell>
          <cell r="L311">
            <v>0</v>
          </cell>
        </row>
        <row r="312">
          <cell r="A312" t="str">
            <v>5.1.7</v>
          </cell>
          <cell r="B312" t="str">
            <v xml:space="preserve">ค่าใช้จ่ายในการเดินทางเข้าร่วมการอบรมเชิงปฏิบัติการพัฒนาสมรรถนะศึกษานิเทศก์ ผู้นำเทคโนโลยี เพื่อการบริหารจัดการและการเรียนรู้  โครงการ 1 อำเภอ 1 โรงเรียนคุณภาพ ระหว่างวันที่ 12 – 13 มิถุนายน 2568 ณ โรงแรมริเวอร์ไซด์ กรุงเทพมหานคร </v>
          </cell>
          <cell r="C312" t="str">
            <v>ศธ 04002/ว2721 ลว. 19 มิ.ย.68 ครั้งที่ 598</v>
          </cell>
          <cell r="F312">
            <v>0</v>
          </cell>
          <cell r="G312">
            <v>0</v>
          </cell>
          <cell r="H312">
            <v>0</v>
          </cell>
          <cell r="K312">
            <v>0</v>
          </cell>
          <cell r="L312">
            <v>0</v>
          </cell>
        </row>
        <row r="313">
          <cell r="A313" t="str">
            <v>5.1.8</v>
          </cell>
          <cell r="B313" t="str">
            <v xml:space="preserve">ค่าใช้จ่ายในการพัฒนาคุณภาพเชิงระบบที่สอดคล้องกับบริบทและประเด็นการพัฒนาที่ได้จากการใช้เครื่องมือแบบสะท้อนคุณภาพของสถานศึกษา โครการ 1 อำเภอ 1 โรงเรียนคุณภาพ </v>
          </cell>
          <cell r="C313" t="str">
            <v>ศธ 04002/ว41320  ลว. 25 ก.ค.68 ครั้งที่ 754</v>
          </cell>
          <cell r="F313">
            <v>0</v>
          </cell>
          <cell r="G313">
            <v>0</v>
          </cell>
          <cell r="H313">
            <v>0</v>
          </cell>
          <cell r="K313">
            <v>0</v>
          </cell>
          <cell r="L313">
            <v>0</v>
          </cell>
        </row>
        <row r="315">
          <cell r="A315">
            <v>5.2</v>
          </cell>
          <cell r="B315" t="str">
            <v>กิจกรรมการยกระดับคุณภาพการศึกษาเพื่อขับเคลื่อนโรงเรียนคุณภาพ</v>
          </cell>
          <cell r="C315" t="str">
            <v>20004 69 00133 00000</v>
          </cell>
        </row>
        <row r="316">
          <cell r="B316" t="str">
            <v>ค่าครุภัณฑ์   6911310</v>
          </cell>
        </row>
        <row r="317">
          <cell r="B317" t="str">
            <v>ครุภัณฑ์  สำนักงาน 120611</v>
          </cell>
        </row>
        <row r="318">
          <cell r="A318" t="str">
            <v>5.1.1</v>
          </cell>
          <cell r="B318" t="str">
            <v>โต๊ะเก้าอี้นักเรียน สำหรับนักเรียนประถมศึกษา</v>
          </cell>
          <cell r="C318" t="str">
            <v>ที่ ศธ 04087/ว49453/25 พย 68 ครั้งที่ 104</v>
          </cell>
        </row>
        <row r="319">
          <cell r="A319" t="str">
            <v>1)</v>
          </cell>
          <cell r="B319" t="str">
            <v>โรงเรียนวัดแสงสรรค์</v>
          </cell>
          <cell r="C319" t="str">
            <v>200043300B8003110429</v>
          </cell>
          <cell r="F319">
            <v>15000</v>
          </cell>
          <cell r="G319">
            <v>0</v>
          </cell>
          <cell r="H319">
            <v>0</v>
          </cell>
          <cell r="K319">
            <v>0</v>
          </cell>
          <cell r="L319">
            <v>15000</v>
          </cell>
        </row>
        <row r="320">
          <cell r="A320" t="str">
            <v>5.1.2</v>
          </cell>
          <cell r="B320" t="str">
            <v>โต๊ะเก้าอี้นักเรียน สำหรับนักเรียนก่อนประถมศึกษา</v>
          </cell>
          <cell r="C320" t="str">
            <v>ที่ ศธ 04087/ว49453/25 พย 68 ครั้งที่ 104</v>
          </cell>
        </row>
        <row r="321">
          <cell r="A321" t="str">
            <v>1)</v>
          </cell>
          <cell r="B321" t="str">
            <v>โรงเรียนวัดจตุพิธวราวาส</v>
          </cell>
          <cell r="C321" t="str">
            <v>200043300B8003110430</v>
          </cell>
          <cell r="F321">
            <v>14000</v>
          </cell>
          <cell r="G321">
            <v>0</v>
          </cell>
          <cell r="H321">
            <v>0</v>
          </cell>
          <cell r="K321">
            <v>0</v>
          </cell>
          <cell r="L321">
            <v>14000</v>
          </cell>
        </row>
        <row r="333">
          <cell r="A333">
            <v>5.3</v>
          </cell>
          <cell r="B333" t="str">
            <v>กิจกรรมการยกระดับคุณภาพการศึกษาสำหรับโรงเรียนคุณภาพตามนโยบาย 1 อำเภอ 1 โรงเรียนคุณภาพ</v>
          </cell>
          <cell r="C333" t="str">
            <v>20004 69 00134 00000</v>
          </cell>
        </row>
        <row r="334">
          <cell r="A334" t="str">
            <v>5.3.1</v>
          </cell>
          <cell r="B334" t="str">
            <v>ค่าครุภัณฑ์   6911310</v>
          </cell>
          <cell r="C334" t="str">
            <v xml:space="preserve">20004 3300B800 </v>
          </cell>
        </row>
        <row r="335">
          <cell r="B335" t="str">
            <v>ครุภัณฑ์สำนักงาน 120601</v>
          </cell>
          <cell r="C335" t="str">
            <v>120601</v>
          </cell>
        </row>
        <row r="336">
          <cell r="A336" t="str">
            <v>5.3.1.1</v>
          </cell>
          <cell r="B336" t="str">
            <v>ถังน้ำ แบบสเตนเลส ขนาดความจุ 2,000 ลิตร โรงเรียนวัดลาดสนุ่น</v>
          </cell>
          <cell r="C336" t="str">
            <v>ที่ ศธ 04087/ว49453/25 พย 68 ครั้งที่ 104</v>
          </cell>
        </row>
        <row r="337">
          <cell r="A337" t="str">
            <v>1)</v>
          </cell>
          <cell r="B337" t="str">
            <v xml:space="preserve"> โรงเรียนวัดลาดสนุ่น</v>
          </cell>
          <cell r="C337" t="str">
            <v>200043300B8003111326</v>
          </cell>
          <cell r="F337">
            <v>16800</v>
          </cell>
          <cell r="G337">
            <v>0</v>
          </cell>
          <cell r="H337">
            <v>0</v>
          </cell>
          <cell r="K337">
            <v>0</v>
          </cell>
          <cell r="L337">
            <v>16800</v>
          </cell>
        </row>
        <row r="338">
          <cell r="A338" t="str">
            <v>5.3.1.2</v>
          </cell>
          <cell r="B338" t="str">
            <v xml:space="preserve">เครื่องทำลายเอกสาร แบบตัดละเอียด ทำลายครั้งละ 30 แผ่น </v>
          </cell>
          <cell r="C338" t="str">
            <v>ที่ ศธ 04087/ว49453/25 พย 68 ครั้งที่ 104</v>
          </cell>
        </row>
        <row r="340">
          <cell r="A340" t="str">
            <v>1)</v>
          </cell>
          <cell r="B340" t="str">
            <v>โรงเรียนวัดลาดสนุ่น</v>
          </cell>
          <cell r="C340" t="str">
            <v>200043300B8003111329</v>
          </cell>
          <cell r="F340">
            <v>67000</v>
          </cell>
          <cell r="G340">
            <v>0</v>
          </cell>
          <cell r="H340">
            <v>0</v>
          </cell>
          <cell r="K340">
            <v>0</v>
          </cell>
          <cell r="L340">
            <v>67000</v>
          </cell>
        </row>
        <row r="341">
          <cell r="A341" t="str">
            <v>5.3.1.2</v>
          </cell>
          <cell r="B341" t="str">
            <v xml:space="preserve">พัดลม แบบโคจรติดผนัง ขนาดไม่น้อยกว่า 16 นิ้ว (400 มิลลิเมตร) </v>
          </cell>
          <cell r="C341" t="str">
            <v>ที่ ศธ 04087/ว49453/25 พย 68 ครั้งที่ 104</v>
          </cell>
        </row>
        <row r="343">
          <cell r="A343" t="str">
            <v>1)</v>
          </cell>
          <cell r="B343" t="str">
            <v>โรงเรียนวัดมูลจินดาราม</v>
          </cell>
          <cell r="C343" t="str">
            <v>200043300B8003111330</v>
          </cell>
          <cell r="F343">
            <v>8000</v>
          </cell>
          <cell r="G343">
            <v>0</v>
          </cell>
          <cell r="H343">
            <v>0</v>
          </cell>
          <cell r="K343">
            <v>0</v>
          </cell>
          <cell r="L343">
            <v>8000</v>
          </cell>
        </row>
        <row r="344">
          <cell r="B344" t="str">
            <v>ครุภัณฑ์งานบ้านงานครัว 120612</v>
          </cell>
          <cell r="C344" t="str">
            <v>120612</v>
          </cell>
        </row>
        <row r="345">
          <cell r="A345" t="str">
            <v>5.3.1.3</v>
          </cell>
          <cell r="B345" t="str">
            <v xml:space="preserve">เครื่องตัดแต่งพุ่มไม้ ขนาด 29.5 นิ้ว </v>
          </cell>
          <cell r="C345" t="str">
            <v>ที่ ศธ 04087/ว49453/25 พย 68 ครั้งที่ 104</v>
          </cell>
        </row>
        <row r="346">
          <cell r="A346" t="str">
            <v>1)</v>
          </cell>
          <cell r="B346" t="str">
            <v>โรงเรียนชุมชนบึงบา</v>
          </cell>
          <cell r="C346" t="str">
            <v>200043300B8003111327</v>
          </cell>
          <cell r="F346">
            <v>17400</v>
          </cell>
          <cell r="G346">
            <v>0</v>
          </cell>
          <cell r="H346">
            <v>0</v>
          </cell>
          <cell r="K346">
            <v>0</v>
          </cell>
          <cell r="L346">
            <v>17400</v>
          </cell>
        </row>
        <row r="347">
          <cell r="A347" t="str">
            <v>5.3.1.4</v>
          </cell>
          <cell r="B347" t="str">
            <v xml:space="preserve">ตู้แช่อาหาร ขนาด 20 คิวบิกฟุต </v>
          </cell>
          <cell r="C347" t="str">
            <v>ที่ ศธ 04087/ว49453/25 พย 68 ครั้งที่ 104</v>
          </cell>
        </row>
        <row r="348">
          <cell r="A348" t="str">
            <v>1)</v>
          </cell>
          <cell r="B348" t="str">
            <v>โรงเรียนวัดมูลจินดาราม</v>
          </cell>
          <cell r="C348" t="str">
            <v>200043300B8003111328</v>
          </cell>
          <cell r="F348">
            <v>37000</v>
          </cell>
          <cell r="G348">
            <v>0</v>
          </cell>
          <cell r="H348">
            <v>0</v>
          </cell>
          <cell r="K348">
            <v>0</v>
          </cell>
          <cell r="L348">
            <v>37000</v>
          </cell>
        </row>
        <row r="349">
          <cell r="B349" t="str">
            <v>งบรายจ่ายอื่น   6911500</v>
          </cell>
          <cell r="C349" t="str">
            <v>20004 3100B600 5000001</v>
          </cell>
        </row>
        <row r="350">
          <cell r="A350" t="str">
            <v>5.1.1.1</v>
          </cell>
          <cell r="B350" t="str">
            <v>ค่าใช้จ่ายดำเนินโครงการโรงเรียนคุณภาพตามนโยบาย “1 อำเภอ 1 โรงเรียนคุณภาพ” ระหว่างวันที่ 29 – 31 มีนาคม 2567 ณ โรงแรมริเวอร์ไซด์ กรุงเทพมหานคร</v>
          </cell>
          <cell r="C350" t="str">
            <v>ศธ 04002/ว1964 ลว.23 พค 67 โอนครั้งที่ 42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1">
          <cell r="A351" t="str">
            <v>5.1.1.2</v>
          </cell>
          <cell r="B351" t="str">
            <v xml:space="preserve">ค่าใช้จ่ายในการบริหารโครงการโรงเรียนคุณภาพ ตามนโยบาย “1 อำเภอ 1 โรงเรียนคุณภาพ”  </v>
          </cell>
          <cell r="C351" t="str">
            <v>ศธ 04002/ว2152 ลว.31 พค โอนครั้งที่ 78</v>
          </cell>
        </row>
        <row r="352">
          <cell r="A352" t="str">
            <v>5.1.1.3</v>
          </cell>
          <cell r="B352" t="str">
            <v>ค่าใช้จ่ายในการยกระดับคุณภาพการศึกษาในโรงเรียนคุณภาพ ตามนโยบาย “1 ตำบล  1 โรงเรียนคุณภาพ” 1. โรงเรียนวัดมูลจินดาราม จำนวนเงิน 22,000.00 บาท 2. โรงเรียนวัดลาดสนุ่น จำนวนเงิน 22,000.00 บาท 3. โรงเรียนชุมชนบึงบา จำนวนเงิน 22,000.00 บาท</v>
          </cell>
          <cell r="C352" t="str">
            <v>ศธ 04002/ว3401 ลว.6 ส.ค.2567 โอนครั้งที่ 289 กำหนดส่ง 31 สค 67</v>
          </cell>
        </row>
        <row r="390">
          <cell r="A390">
            <v>5.4</v>
          </cell>
          <cell r="B390" t="str">
            <v>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</v>
          </cell>
          <cell r="C390" t="str">
            <v>20004 69 00135 00000</v>
          </cell>
        </row>
        <row r="392">
          <cell r="B392" t="str">
            <v>งบลงทุน  ค่าที่ดินและสิ่งก่อสร้าง 6911320</v>
          </cell>
        </row>
        <row r="393">
          <cell r="A393" t="str">
            <v>5.4.1</v>
          </cell>
          <cell r="B393" t="str">
            <v xml:space="preserve">ก่อสร้างปรับปรุงซ่อมแซมอาคารเรียนอาคารประกอบและสิ่งก่อสร้างอื่น </v>
          </cell>
          <cell r="C393" t="str">
            <v>ศธ04002/ว50349 ลว.12 ธ.ค 68 โอนครั้งที่ 153</v>
          </cell>
        </row>
        <row r="394">
          <cell r="A394" t="str">
            <v>1)</v>
          </cell>
          <cell r="B394" t="str">
            <v>โรงเรียนวัดจตุพิธวราวาส</v>
          </cell>
          <cell r="C394" t="str">
            <v>200043300B8003210261</v>
          </cell>
          <cell r="D394">
            <v>84000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84000</v>
          </cell>
        </row>
        <row r="400">
          <cell r="A400" t="str">
            <v>5.4.2</v>
          </cell>
          <cell r="B400" t="str">
            <v xml:space="preserve">รายการก่อสร้างปรับปรุงซ่อมแซมอาคารเรียนอาคารประกอบและสิ่งก่อสร้างอื่นที่ชำรุดทรุดโทรมและที่ประสบอุบัติภัย </v>
          </cell>
          <cell r="C400" t="str">
            <v>ศธ04002/ว2239 ลว.27 พค 68 โอนครั้งที่ 519</v>
          </cell>
        </row>
        <row r="401">
          <cell r="A401" t="str">
            <v>1)</v>
          </cell>
          <cell r="B401" t="str">
            <v xml:space="preserve">โรงเรียนวัดประยูรธรรมาราม </v>
          </cell>
          <cell r="C401" t="str">
            <v>20004  3300 B800 321ZZZZ</v>
          </cell>
          <cell r="F401">
            <v>0</v>
          </cell>
          <cell r="G401">
            <v>0</v>
          </cell>
          <cell r="H401">
            <v>0</v>
          </cell>
          <cell r="K401">
            <v>0</v>
          </cell>
          <cell r="L401">
            <v>0</v>
          </cell>
        </row>
        <row r="402">
          <cell r="B402" t="str">
            <v>ผูกพัน 10 มิ.ย. 68 ครบ 9 ส.ค. 68</v>
          </cell>
        </row>
        <row r="403">
          <cell r="A403" t="str">
            <v>2)</v>
          </cell>
          <cell r="B403" t="str">
            <v xml:space="preserve">โรงเรียนชุมชนวัดพิชิตปิตยาราม  </v>
          </cell>
          <cell r="C403" t="str">
            <v>20004  3300 B800 321ZZZZ</v>
          </cell>
          <cell r="F403">
            <v>0</v>
          </cell>
          <cell r="G403">
            <v>0</v>
          </cell>
          <cell r="H403">
            <v>0</v>
          </cell>
          <cell r="K403">
            <v>0</v>
          </cell>
          <cell r="L403">
            <v>0</v>
          </cell>
        </row>
        <row r="404">
          <cell r="B404" t="str">
            <v>ผูกพัน 26 มิ.ย. 68 ครบ 4 ส.ค. 68</v>
          </cell>
        </row>
        <row r="412">
          <cell r="A412" t="str">
            <v>5.4.3</v>
          </cell>
          <cell r="B412" t="str">
            <v xml:space="preserve">ห้องน้ำห้องส้วมนักเรียนหญิง 4 ที่/49 </v>
          </cell>
          <cell r="C412" t="str">
            <v>ศธ04002/ว50349 ลว.12 ธ.ค 68 โอนครั้งที่ 153</v>
          </cell>
        </row>
        <row r="414">
          <cell r="A414" t="str">
            <v>1)</v>
          </cell>
          <cell r="B414" t="str">
            <v>โรงเรียนวัดแสงสรรค์</v>
          </cell>
          <cell r="C414" t="str">
            <v>200043300B8003211259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B415" t="str">
            <v>ครบ  20 มีค 68</v>
          </cell>
        </row>
        <row r="416">
          <cell r="A416" t="str">
            <v>2)</v>
          </cell>
          <cell r="B416" t="str">
            <v>โรงเรียนวัดแสงสรรค์</v>
          </cell>
          <cell r="C416" t="str">
            <v>200043300B8003211260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 t="str">
            <v>ครบ  18 มิย 68</v>
          </cell>
        </row>
        <row r="418">
          <cell r="A418">
            <v>5.5</v>
          </cell>
          <cell r="B418" t="str">
            <v xml:space="preserve">กิจกรรมการบริหารจัดการโรงเรียนขนาดเล็ก </v>
          </cell>
          <cell r="C418" t="str">
            <v>20004 69 52010 00000</v>
          </cell>
        </row>
        <row r="419">
          <cell r="A419" t="str">
            <v>5.5.1</v>
          </cell>
          <cell r="B419" t="str">
            <v>งบดำเนินงาน   69112xx</v>
          </cell>
          <cell r="C419" t="str">
            <v>20004 3320 B800 2000000</v>
          </cell>
        </row>
        <row r="420">
          <cell r="A420" t="str">
            <v>5.5.1.1</v>
          </cell>
          <cell r="B420" t="str">
            <v xml:space="preserve">เพื่อสนับสนุนการดำเนินงานที่เกี่ยวข้องกับการบริหารโรงเรียนขนาดเล็ก </v>
          </cell>
          <cell r="C420" t="str">
            <v>ศธ 04002/ว383 ลว. 13 ม.ค. 69 โอนครั้งที่ 212</v>
          </cell>
          <cell r="F420">
            <v>27000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23000</v>
          </cell>
        </row>
        <row r="421">
          <cell r="A421" t="str">
            <v>5.5.1.2</v>
          </cell>
          <cell r="B421" t="str">
            <v>ค่าใช้จ่ายในการเดินทางเข้าร่วมการประชุมจัดทำแนวทางการจัดสรรงบประมาณสนับสนุนการเดินทางไปเรียนรวมของนักเรียน กรณีรวมหรือเลิกสถานศึกษาขั้นพื้นฐาน ระหว่างวันที่ 2 – 4 กรกฎาคม 2568 ณ ห้องประชุมสำนักนโยบายและแผนการศึกษาขั้นพื้นฐาน 1 สพฐ.</v>
          </cell>
          <cell r="C421" t="str">
            <v>ศธ 04002/ว2800 ลว.24 มิ.ย.68 โอนครั้งที่ 617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A422" t="str">
            <v>5.5.1.3</v>
          </cell>
          <cell r="B422" t="str">
            <v>ค่าใช้จ่ายในการเดินทางเข้าร่วมการประชุมจัดทำแผนบริหารโรงเรียนขนาดเล็กที่มีวิธีปฏิบัติที่เป็นเลิศ (Best Practice) ระหว่างวันที่ 23 – 24 กรกฎาคม 2568 ณ โรงแรมรอยัลซิตี้ กรุงเทพมหานคร</v>
          </cell>
          <cell r="C422" t="str">
            <v>ศธ 04002/ว41041 ลว.23 ก.ค.68 โอนครั้งที่ 729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A423" t="str">
            <v>5.1.8</v>
          </cell>
          <cell r="B423" t="str">
            <v>1. เพื่อสนับสนุนการบริหารจัดการโรงเรียนขนาดเล็ก จำนวน 42,500 บาท 6 ร.ร.ๆละ 3,000 บาท 7 ร.ร.ๆละ 3,500 บาท 2.เพื่อสนับสนุนการดำเนินงานสำหรับการพัฒนาคุณภาพการศึกษาของโรงเรียนขนาดเล็ก จำนวนเงิน 110,000.-บาท 2.1 สำหรับสถานศึกษา ร.ร.แสนจำหน่าย 45,000 บาท แสนชื่นปานนุกูล 35,000.-บาท  2.2 สำนักงานเขตพื้นที่ 30,000 บาท</v>
          </cell>
          <cell r="C423" t="str">
            <v>ศธ 04002/ว41933  ลว. 4 ส.ค.68 ครั้งที่ 816</v>
          </cell>
          <cell r="F423">
            <v>0</v>
          </cell>
          <cell r="G423">
            <v>0</v>
          </cell>
          <cell r="H423">
            <v>0</v>
          </cell>
          <cell r="K423">
            <v>0</v>
          </cell>
          <cell r="L423">
            <v>0</v>
          </cell>
        </row>
        <row r="425">
          <cell r="B425" t="str">
            <v xml:space="preserve">กิจกรรมการยกระดับคุณภาพการศึกษา (โรงเรียนคุณภาพของชุมชนโรงเรียนมัธยมดีสี่มุมเมือง)     </v>
          </cell>
          <cell r="C425" t="str">
            <v>20004 69 00079 00000</v>
          </cell>
        </row>
        <row r="426">
          <cell r="B426" t="str">
            <v>งบลงทุน  ค่าครุภัณฑ์ 6911310</v>
          </cell>
        </row>
        <row r="427">
          <cell r="B427" t="str">
            <v>ครุภัณฑ์การศึกษา 120611</v>
          </cell>
        </row>
        <row r="428">
          <cell r="B428" t="str">
            <v xml:space="preserve">โต๊ะเก้าอี้นักเรียนระดับประถมศึกษา ชุดละ 1,500 บาท </v>
          </cell>
          <cell r="C428" t="str">
            <v>ศธ04002/ว1802 ลว.8 พค 67 โอนครั้งที่ 7</v>
          </cell>
        </row>
        <row r="429">
          <cell r="B429" t="str">
            <v xml:space="preserve">โรงเรียนชุมชนบึงบา </v>
          </cell>
          <cell r="C429" t="str">
            <v>200043100B6003113826</v>
          </cell>
        </row>
        <row r="430">
          <cell r="B430" t="str">
            <v>ผูกพันครบ 19 มิย 67</v>
          </cell>
          <cell r="C430">
            <v>4100392644</v>
          </cell>
        </row>
        <row r="432">
          <cell r="B432" t="str">
            <v>งบลงทุน  ค่าที่ดินสิ่งก่อสร้าง 6711320</v>
          </cell>
        </row>
        <row r="433">
          <cell r="A433" t="str">
            <v>5.3.2</v>
          </cell>
          <cell r="B433" t="str">
            <v>เงินชดเชยค่างานก่อสร้างตามสัญญาแบบปรับราคาได้ (ค่า K)</v>
          </cell>
          <cell r="C433" t="str">
            <v>ศธ04002/ว4285 ลว.13 กย 67 โอนครั้งที่ 401</v>
          </cell>
        </row>
        <row r="434">
          <cell r="A434" t="str">
            <v>1)</v>
          </cell>
          <cell r="B434" t="str">
            <v>โรงเรียนธัญญสิทธิศิลป์</v>
          </cell>
          <cell r="C434" t="str">
            <v>20004 3100B600 321YYY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</row>
        <row r="435">
          <cell r="A435" t="str">
            <v>2)</v>
          </cell>
          <cell r="B435" t="str">
            <v>โรงเรียนชุมชนเลิศพินิจพิทยาคม</v>
          </cell>
          <cell r="C435" t="str">
            <v>20004 3100B600 321YYY</v>
          </cell>
        </row>
        <row r="436">
          <cell r="A436" t="str">
            <v>3)</v>
          </cell>
          <cell r="B436" t="str">
            <v>โรงเรียนชุมชนประชานิกรณ์อำนวยเวทย์</v>
          </cell>
          <cell r="C436" t="str">
            <v>20004 3100B600 321YYY</v>
          </cell>
        </row>
        <row r="440">
          <cell r="A440">
            <v>6</v>
          </cell>
          <cell r="B440" t="str">
            <v>โครงการส่งเสริมการเรียนรู้ขั้นพื้นฐานทุกที่ทุกเวลา</v>
          </cell>
          <cell r="C440" t="str">
            <v>20004 3300 C100</v>
          </cell>
        </row>
        <row r="441">
          <cell r="A441" t="str">
            <v>รายจ่ายทุน</v>
          </cell>
          <cell r="B441" t="str">
            <v>งบดำเนินงาน   69112xx</v>
          </cell>
          <cell r="C441" t="str">
            <v>20004 3310 C100 2000000</v>
          </cell>
        </row>
        <row r="443">
          <cell r="A443">
            <v>6.1</v>
          </cell>
          <cell r="B443" t="str">
            <v>กิจกรรมพัฒนาระบบนิเวศทางด้านดิจิทัลเพื่อการเรียนรู้ขั้นพื้นฐาน</v>
          </cell>
          <cell r="C443" t="str">
            <v xml:space="preserve">20004 69 00131 00000             </v>
          </cell>
        </row>
        <row r="444">
          <cell r="A444" t="str">
            <v>6.1.1</v>
          </cell>
          <cell r="B444" t="str">
            <v>งบดำเนินงาน   69112xx</v>
          </cell>
          <cell r="C444" t="str">
            <v>20004 3320 C100 2000000</v>
          </cell>
        </row>
        <row r="445">
          <cell r="A445" t="str">
            <v>6.1.1.1</v>
          </cell>
          <cell r="B445" t="str">
            <v xml:space="preserve">ค่าใช้จ่ายในการเดินทางเข้าร่วมการประชุมเชิงปฏิบัติการจัดทำหลักสูตร แนวทางการบริหารจัดการและการประยุกต์ใช้อุปกรณ์จัดการเรียนรู้  ระหว่างวันที่ 23 - 28 พฤศจิกายน 2568  ณ โรงแรมเดอล๊อฟท์ รีสอร์ท  กรุงเทพมหานคร </v>
          </cell>
          <cell r="C445" t="str">
            <v>ศธ 04002/ว49691 ลว.28 พ.ย. 68 โอนครั้งที่ 119</v>
          </cell>
          <cell r="F445">
            <v>800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A446" t="str">
            <v>6.1.1.2</v>
          </cell>
          <cell r="B446" t="str">
            <v xml:space="preserve">ค่าใช้จ่ายในการเดินทางของบุคลากรที่เข้าร่วมการอบรม  เชิงปฏิบัติการพัฒนาขับเคลื่อนการบริหารจัดการและการประยุกต์ใช้อุปกรณ์ดิจิทัลเพื่อการเรียนรู้ขั้นพื้นฐาน  ระหว่างวันที่ 11 – 15 มกราคม 2569  ณ โรงแรมดิไอเดิล อำเภอคลองหลวง จังหวัดปทุมธานี </v>
          </cell>
          <cell r="C446" t="str">
            <v>ศธ 04002/ว861 ลว.20 ม.ค.69 โอนครั้งที่ 236</v>
          </cell>
          <cell r="F446">
            <v>400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400</v>
          </cell>
          <cell r="L446">
            <v>0</v>
          </cell>
        </row>
        <row r="447">
          <cell r="A447" t="str">
            <v>6.1.1.3</v>
          </cell>
          <cell r="B447" t="str">
            <v xml:space="preserve">ค่าใช้จ่ายในการดำเนินการกิจกรรมที่ ๓ การสร้างการรับรู้เพื่อการพัฒนาส่งเสริม สนับสนุนและขับเคลื่อนการประยุกต์ใช้เทคโนโลยีดิจิทัลในการจัดการเรียนรู้ผ่านแพลตฟอร์มการเรียนรู้ของสำนักงานคณะกรรมการการศึกษาขั้นพื้นฐาน </v>
          </cell>
          <cell r="C447" t="str">
            <v>ศธ 04002/ว5217 ลว.26 มี.ค.69 โอนครั้งที่ 394</v>
          </cell>
          <cell r="F447">
            <v>10000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5377.6</v>
          </cell>
          <cell r="L447">
            <v>0</v>
          </cell>
        </row>
        <row r="448">
          <cell r="A448" t="str">
            <v>6.1.1.4</v>
          </cell>
          <cell r="B448" t="str">
            <v xml:space="preserve">ค่าใช้จ่ายในการขับเคลื่อน และการสร้างเครือข่ายเพื่อการพัฒนาประยุกต์ใช้อุปกรณ์เพื่อการเรียนรู้แห่งชาติ โดยใช้เทคโนโลยีเป็นฐาน (National Digital Learning Platform : NDLP)/ค่าใช้จ่ายในการดำเนินการติดตามและประเมินผลการขับเคลื่อนการประยุกต์ใช้อุปกรณ์กับแพลตฟอร์มการจัดการเรียนรู้ขั้นพื้นฐานทุกที่ทุกเวลา (Anywhere Anytime) ระหว่างวันที่ 15 – 19 มิถุนายน 2569 ณ สำนักงานเขตพื้นที่การศึกษามัธยมศึกษา   5 แห่ง </v>
          </cell>
          <cell r="C448" t="str">
            <v>ศธ 04002/ว6961 ลว.28 เม.ย.69 โอนครั้งที่ 472</v>
          </cell>
          <cell r="F448">
            <v>12000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2550</v>
          </cell>
          <cell r="L448">
            <v>0</v>
          </cell>
        </row>
        <row r="449">
          <cell r="A449">
            <v>6.2</v>
          </cell>
          <cell r="B449" t="str">
            <v>งบดำเนินงาน   69112xx</v>
          </cell>
          <cell r="C449" t="str">
            <v>20004 3310 C100 2000000</v>
          </cell>
        </row>
        <row r="450">
          <cell r="A450" t="str">
            <v>6.2.1</v>
          </cell>
          <cell r="B450" t="str">
            <v>ค่าเช่าใช้อุปกรณ์การเรียนการสอนสำหรับครู และรายการค่าเช่าใช้อุปกรณ์การเรียนการสอนสำหรับนักเรียน 6 เดือน</v>
          </cell>
          <cell r="C450" t="str">
            <v>ศธ 04002/ว8963 ลว.28 พค. 2565 โอนครั้งที่ 596</v>
          </cell>
          <cell r="F450">
            <v>1686492</v>
          </cell>
          <cell r="G450">
            <v>0</v>
          </cell>
          <cell r="H450">
            <v>1406002.5</v>
          </cell>
          <cell r="I450">
            <v>0</v>
          </cell>
          <cell r="J450">
            <v>0</v>
          </cell>
          <cell r="K450">
            <v>280489.5</v>
          </cell>
          <cell r="L450">
            <v>0</v>
          </cell>
        </row>
        <row r="452">
          <cell r="A452">
            <v>6.2</v>
          </cell>
          <cell r="B452" t="str">
            <v xml:space="preserve">กิจกรรมความมั่นคงปลอดภัยทางไซเบอร์และการคุ้มครองข้อมูลส่วนบุคคล         </v>
          </cell>
          <cell r="C452" t="str">
            <v xml:space="preserve">20004 69 00139 00000             </v>
          </cell>
        </row>
        <row r="453">
          <cell r="B453" t="str">
            <v>งบดำเนินงาน   69112xx</v>
          </cell>
          <cell r="C453" t="str">
            <v>20004 3320 C100 2000000</v>
          </cell>
        </row>
        <row r="454">
          <cell r="A454" t="str">
            <v>6.2.1</v>
          </cell>
          <cell r="B454" t="str">
            <v>ค่าใช้จ่ายในการเดินทางเข้าร่วมการประชุมเชิงปฏิบัติการเพื่อพัฒนาความมั่นคงปลอดภัยทางไซเบอร์และการคุ้มครองข้อมูลส่วนบุคคล ระหว่างวันที่ 27 - 30 พฤษภาคม 2569 ณ โรงแรมบางกอกพาเลส</v>
          </cell>
          <cell r="C454" t="str">
            <v>ศธ 04002/ว8447 ลว.20 พ.ค. 69 โอนครั้งที่ 563</v>
          </cell>
          <cell r="F454">
            <v>1000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800</v>
          </cell>
          <cell r="L454">
            <v>0</v>
          </cell>
        </row>
        <row r="458">
          <cell r="A458" t="str">
            <v>1)</v>
          </cell>
        </row>
        <row r="461">
          <cell r="A461" t="str">
            <v>ค</v>
          </cell>
          <cell r="B461" t="str">
            <v>แผนงานยุทธศาสตร์ สร้างความเสมอภาคทางการศึกษา</v>
          </cell>
        </row>
        <row r="465">
          <cell r="A465">
            <v>1</v>
          </cell>
          <cell r="B465" t="str">
            <v>โครงการสนับสนุนค่าใช้จ่ายในการจัดการศึกษาตั้งแต่ระดับอนุบาลจนจบการศึกษาขั้นพื้นฐาน</v>
          </cell>
          <cell r="C465" t="str">
            <v>20004 45002400</v>
          </cell>
        </row>
        <row r="467">
          <cell r="A467">
            <v>1.1000000000000001</v>
          </cell>
          <cell r="B467" t="str">
            <v xml:space="preserve">กิจกรรมการสนับสนุนค่าใช้จ่ายในการจัดการศึกษาขั้นพื้นฐาน </v>
          </cell>
          <cell r="C467" t="str">
            <v>20004 69 51993 00000</v>
          </cell>
        </row>
        <row r="468">
          <cell r="B468" t="str">
            <v xml:space="preserve"> งบเงินอุดหนุน 6911410</v>
          </cell>
          <cell r="C468" t="str">
            <v>20004 45002400</v>
          </cell>
          <cell r="J468">
            <v>0</v>
          </cell>
        </row>
        <row r="469">
          <cell r="A469" t="str">
            <v>1.1.1</v>
          </cell>
          <cell r="B469" t="str">
            <v xml:space="preserve">เงินอุดหนุนทั่วไป รายการค่าใช้จ่ายในการจัดการศึกษาขั้นพื้นฐาน </v>
          </cell>
          <cell r="C469">
            <v>0</v>
          </cell>
          <cell r="J469">
            <v>0</v>
          </cell>
        </row>
        <row r="470">
          <cell r="A470" t="str">
            <v>1.1.1.1</v>
          </cell>
          <cell r="B470" t="str">
            <v>เงินอุดหนุนทั่วไป รายการค่าใช้จ่ายในการจัดการศึกษาขั้นพื้นฐาน ภาคเรียนที่ 1/2567 70%  รหัสเจ้าของบัญชีย่อย 2000400000  จำนวน28,163,200‬.00 บาท</v>
          </cell>
          <cell r="C470" t="str">
            <v>ศธ 04002/ว1018 ลว.8/3/2024โอนครั้งที่ 209</v>
          </cell>
        </row>
        <row r="472">
          <cell r="A472" t="str">
            <v>1)</v>
          </cell>
          <cell r="B472" t="str">
            <v>ค่าหนังสือเรียน รหัสบัญชีย่อย 0022001/10,931,200</v>
          </cell>
          <cell r="C472" t="str">
            <v>20004 42002270 4100040</v>
          </cell>
        </row>
        <row r="474">
          <cell r="A474" t="str">
            <v>2)</v>
          </cell>
          <cell r="B474" t="str">
            <v>ค่าอุปกรณ์การเรียน รหัสบัญชีย่อย 0022002/3,421,000</v>
          </cell>
          <cell r="C474" t="str">
            <v>20004 42002270 4100117</v>
          </cell>
        </row>
        <row r="475">
          <cell r="A475" t="str">
            <v>3)</v>
          </cell>
          <cell r="B475" t="str">
            <v>ค่าเครื่องแบบนักเรียน รหัสบัญชีย่อย 0022003/6,461,500</v>
          </cell>
          <cell r="C475" t="str">
            <v>20004 42002270 4100194</v>
          </cell>
        </row>
        <row r="477">
          <cell r="A477" t="str">
            <v>4)</v>
          </cell>
          <cell r="B477" t="str">
            <v>ค่ากิจกรรมพัฒนาคุณภาพผู้เรียน รหัสบัญชีย่อย 0022004/2,636,400</v>
          </cell>
          <cell r="C477" t="str">
            <v>20005 42002270 4100271</v>
          </cell>
        </row>
        <row r="479">
          <cell r="A479" t="str">
            <v>5)</v>
          </cell>
          <cell r="B479" t="str">
            <v>ค่าจัดการเรียนการสอน รหัสบัญชีย่อย 0022005/4,713,100</v>
          </cell>
          <cell r="C479" t="str">
            <v>20006 42002270 4100348</v>
          </cell>
        </row>
        <row r="481">
          <cell r="A481" t="str">
            <v>1.1.1.2</v>
          </cell>
          <cell r="B481" t="str">
            <v>เงินอุดหนุนทั่วไป รายการค่าใช้จ่ายในการจัดการศึกษาขั้นพื้นฐาน รหัสเจ้าของบัญชีย่อย 2000400000</v>
          </cell>
        </row>
        <row r="482">
          <cell r="A482">
            <v>1</v>
          </cell>
          <cell r="B482" t="str">
            <v xml:space="preserve"> ภาคเรียนที่ 2/2568 70%  จำนวน 37,488,985.00  บาท</v>
          </cell>
          <cell r="C482" t="str">
            <v>ศธ 04002/ว47248 ลว.22/ต.ค./2025 โอนครั้งที่ 13</v>
          </cell>
        </row>
        <row r="483">
          <cell r="A483">
            <v>2</v>
          </cell>
          <cell r="B483" t="str">
            <v xml:space="preserve"> ค่าใช้จ่ายในการจัดการศึกษาขั้นพื้นฐาน  ภาคเรียนที่ 2/2568  (30%) จำนวน 3 รายการ จำนวนเงิน  15,170,440.00 บาท </v>
          </cell>
          <cell r="C483" t="str">
            <v>ศธ 04002/ว50952 ลว.22/ธ.ค./2025 โอนครั้งที่ 167</v>
          </cell>
        </row>
        <row r="484">
          <cell r="A484">
            <v>3</v>
          </cell>
          <cell r="B484" t="str">
            <v xml:space="preserve"> ภาคเรียนที่ 1/2569 70% จำนวน 51,718,283‬.00   บาท</v>
          </cell>
          <cell r="C484" t="str">
            <v>ศธ 04002/ว5805 ลว.7 เม.ย.69 โอนครั้งที่ 411</v>
          </cell>
        </row>
        <row r="485">
          <cell r="A485">
            <v>4</v>
          </cell>
          <cell r="B485" t="str">
            <v xml:space="preserve"> ค่าใช้จ่ายในการจัดการศึกษาขั้นพื้นฐาน จำนวน 5 รายการ ภาคเรียนที่ 1/2569 30%  จำนวน 31,224,065.00  บาท (ค่าหนังสือเรียน 5,436,505 ค่าอุปกรณ์การเรียน 1,688,525 ค่าเครื่องแบบนักเรียน  3,179,875 ค่ากิจกรรมพัฒนาคุณภาพผู้เรียน 2,810,820  ค่าจัดการเรียนการสอน 18,108,340)</v>
          </cell>
          <cell r="C485" t="str">
            <v>ศธ 04002/ว11755 ลว.13 ก.ค. 2026 โอนครั้งที่ 704</v>
          </cell>
        </row>
        <row r="486">
          <cell r="A486" t="str">
            <v>1)</v>
          </cell>
          <cell r="B486" t="str">
            <v>ค่าจัดการเรียนการสอน รหัสบัญชีย่อย 0024315(ครั้งที่ 13   26,075,110) (ครั้งที่ 167  10,547,330) (ครั้งที่ 411  จำนวน 18,414,800)(ครั้งที่ 704 18,108,340)</v>
          </cell>
          <cell r="C486" t="str">
            <v>20006 45002400 4100005</v>
          </cell>
          <cell r="F486">
            <v>73145580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73145580</v>
          </cell>
        </row>
        <row r="487">
          <cell r="A487" t="str">
            <v>2)</v>
          </cell>
          <cell r="B487" t="str">
            <v>ค่าอุปกรณ์การเรียน รหัสบัญชีย่อย 0024084 (ครั้งที่ 13 4,262,515) (ครั้งที่ 167 1,727,900) (ครั้งที่ 411  จำนวน 4,279,935)(ครั้งที่ 704 1,688,525)</v>
          </cell>
          <cell r="C487" t="str">
            <v>20004 45002400 4100002</v>
          </cell>
          <cell r="F487">
            <v>11958875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11905090</v>
          </cell>
        </row>
        <row r="489">
          <cell r="A489" t="str">
            <v>3)</v>
          </cell>
          <cell r="B489" t="str">
            <v>ค่ากิจกรรมพัฒนาคุณภาพผู้เรียน รหัสบัญชีย่อย 0024238  (ครั้งที่ 13  7,151,360) (ครั้งที่ 167  2,895,210) (ครั้งที่ 411 จำนวน 7,208,390)(ครั้ที่ 711  2,810,820 บาท</v>
          </cell>
          <cell r="C489" t="str">
            <v>20005 45002400 4100004</v>
          </cell>
          <cell r="F489">
            <v>20065780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20065780</v>
          </cell>
        </row>
        <row r="490">
          <cell r="A490" t="str">
            <v>4)</v>
          </cell>
          <cell r="B490" t="str">
            <v>ค่าหนังสือเรียน รหัสบัญชีย่อย  0024162  (13,742,133 ครั้งที่ 411)  (ครั้งที่ 704  5,436,505.00 บาท)</v>
          </cell>
          <cell r="C490" t="str">
            <v>20006 45002400 4100001</v>
          </cell>
          <cell r="F490">
            <v>19178638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19162242</v>
          </cell>
        </row>
        <row r="491">
          <cell r="A491" t="str">
            <v>5)</v>
          </cell>
          <cell r="B491" t="str">
            <v>ค่าเครื่องแบบนักเรียน   รหัสบัญชีย่อย 0024162    (8,073,025 ครั้งที่ 411) ( ครั้งที่ 3,179,875)</v>
          </cell>
          <cell r="C491" t="str">
            <v>20007 45002400 4100003</v>
          </cell>
          <cell r="F491">
            <v>11252900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11222200</v>
          </cell>
        </row>
        <row r="492">
          <cell r="C492" t="str">
            <v xml:space="preserve">ศธ 04002/ว5681 ลว.20/12/2023 โอนครั้งที่ 99 จำนวน13,680,740‬.00บาท </v>
          </cell>
        </row>
        <row r="493">
          <cell r="A493" t="str">
            <v>1)</v>
          </cell>
          <cell r="B493" t="str">
            <v>ค่าอุปกรณ์การเรียน รหัสบัญชีย่อย 0022002/1745120</v>
          </cell>
          <cell r="C493" t="str">
            <v>20004 42002270 4100117</v>
          </cell>
        </row>
        <row r="496">
          <cell r="A496" t="str">
            <v>2)</v>
          </cell>
          <cell r="B496" t="str">
            <v>ค่ากิจกรรมพัฒนาคุณภาพผู้เรียน รหัสบัญชีย่อย 0022004/2379548</v>
          </cell>
          <cell r="C496" t="str">
            <v>20005 42002270 4100271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</row>
        <row r="497">
          <cell r="A497" t="str">
            <v>3)</v>
          </cell>
          <cell r="B497" t="str">
            <v>ค่าจัดการเรียนการสอน รหัสบัญชีย่อย 0022005/9556072</v>
          </cell>
          <cell r="C497" t="str">
            <v>20006 42002270 4100348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</row>
        <row r="498">
          <cell r="A498" t="str">
            <v>1.1.1.4</v>
          </cell>
          <cell r="B498" t="str">
            <v xml:space="preserve">เงินอุดหนุนทั่วไป รายการค่าใช้จ่ายในการจัดการศึกษาขั้นพื้นฐาน   รหัสเจ้าของบัญชีย่อย 2000400000     </v>
          </cell>
        </row>
        <row r="499">
          <cell r="B499" t="str">
            <v>เงินอุดหนุนทั่วไป รายการค่าใช้จ่ายในการจัดการศึกษาขั้นพื้นฐาน ภาคเรียนที่ 1/2568  รหัสเจ้าของบัญชีย่อย 2000400000     จำนวน 5,382,707.00  บาท</v>
          </cell>
        </row>
        <row r="500">
          <cell r="B500" t="str">
            <v>เงินอุดหนุนทั่วไป รายการค่าใช้จ่ายในการจัดการศึกษาขั้นพื้นฐาน ภาคเรียนที่ 1/2568 30%  รหัสเจ้าของบัญชีย่อย 2000400000     จำนวน 23,354,968‬.00   บาท</v>
          </cell>
        </row>
        <row r="501">
          <cell r="A501" t="str">
            <v>1)</v>
          </cell>
          <cell r="B501" t="str">
            <v xml:space="preserve">ค่าหนังสือเรียน  รหัสกิจกรรมย่อย 0024007 </v>
          </cell>
          <cell r="C501" t="str">
            <v>20004450024004100037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A502" t="str">
            <v>1.1)</v>
          </cell>
          <cell r="B502" t="str">
            <v>ค่าหนังสือเรียน 993,703 รหัสกิจกรรมย่อย 0024007 1/2568 70%</v>
          </cell>
          <cell r="C502" t="str">
            <v xml:space="preserve">ศธ 04002/ว2992 ลว.2 กค 68 โอนครั้งที่ 647 </v>
          </cell>
        </row>
        <row r="503">
          <cell r="A503" t="str">
            <v>1.2)</v>
          </cell>
          <cell r="B503" t="str">
            <v>ค่าหนังสือเรียน 5,592,137.00  รหัสกิจกรรมย่อย 0024007 1/2568 30%</v>
          </cell>
          <cell r="C503" t="str">
            <v>ศธ 04002/ว40516 ลว.16 กค 68 โอนครั้งที่ 695</v>
          </cell>
        </row>
        <row r="504">
          <cell r="A504" t="str">
            <v>2)</v>
          </cell>
          <cell r="B504" t="str">
            <v>ค่าอุปกรณ์การเรียนรหัสบัญชีย่อย 0024084</v>
          </cell>
          <cell r="C504" t="str">
            <v>20004450024004100114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A505" t="str">
            <v>2.1)</v>
          </cell>
          <cell r="B505" t="str">
            <v>ค่าอุปกรณ์การเรียน 136,000บาท 1/2568 70%</v>
          </cell>
          <cell r="C505" t="str">
            <v xml:space="preserve">ศธ 04002/ว2992 ลว.2 กค 68 โอนครั้งที่ 647 </v>
          </cell>
        </row>
        <row r="506">
          <cell r="A506" t="str">
            <v>2.2)</v>
          </cell>
          <cell r="B506" t="str">
            <v>ค่าอุปกรณ์การเรียน 1,741,585.00 บาท 1/2568 30%</v>
          </cell>
          <cell r="C506" t="str">
            <v>ศธ 04002/ว40516 ลว.16 กค 68 โอนครั้งที่ 695</v>
          </cell>
        </row>
        <row r="507">
          <cell r="A507" t="str">
            <v>3)</v>
          </cell>
          <cell r="B507" t="str">
            <v>ค่าเครื่องแบบนักเรียน รหัสบัญชีย่อย 0024162</v>
          </cell>
          <cell r="C507" t="str">
            <v>20004450024004100191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</row>
        <row r="508">
          <cell r="A508" t="str">
            <v>3.1)</v>
          </cell>
          <cell r="B508" t="str">
            <v>ค่าเครื่องแบบนักเรียน รหัสบัญชีย่อย 0024162/477,100 1/2568 70%</v>
          </cell>
          <cell r="C508" t="str">
            <v xml:space="preserve">ศธ 04002/ว2992 ลว.2 กค 68 โอนครั้งที่ 647 </v>
          </cell>
        </row>
        <row r="509">
          <cell r="A509" t="str">
            <v>3.2)</v>
          </cell>
          <cell r="B509" t="str">
            <v>ค่าเครื่องแบบนักเรียน รหัสบัญชีย่อย 0024162/3,283,175.00  1/2568 30%</v>
          </cell>
          <cell r="C509" t="str">
            <v>ศธ 04002/ว40516 ลว.16 กค 68 โอนครั้งที่ 695</v>
          </cell>
        </row>
        <row r="511">
          <cell r="A511" t="str">
            <v>4)</v>
          </cell>
          <cell r="B511" t="str">
            <v>ค่ากิจกรรมพัฒนาคุณภาพผู้เรียน รหัสบัญชีย่อย 0024238</v>
          </cell>
          <cell r="C511" t="str">
            <v>20004450024004100268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A512" t="str">
            <v>4.1)</v>
          </cell>
          <cell r="B512" t="str">
            <v>ค่ากิจกรรมพัฒนาคุณภาพผู้เรียน รหัสบัญชีย่อย 0024238/274,882 1/2568 70%</v>
          </cell>
          <cell r="C512" t="str">
            <v xml:space="preserve">ศธ 04002/ว2992 ลว.2 กค 68 โอนครั้งที่ 647 </v>
          </cell>
        </row>
        <row r="513">
          <cell r="A513" t="str">
            <v>4.2)</v>
          </cell>
          <cell r="B513" t="str">
            <v>ค่ากิจกรรมพัฒนาคุณภาพผู้เรียน รหัสบัญชีย่อย 0024238/2,511,517.00  1/2568 30%</v>
          </cell>
          <cell r="C513" t="str">
            <v>ศธ 04002/ว40516 ลว.16 กค 68 โอนครั้งที่ 695</v>
          </cell>
        </row>
        <row r="514">
          <cell r="A514" t="str">
            <v>5)</v>
          </cell>
          <cell r="B514" t="str">
            <v>ค่าจัดการเรียนการสอน รหัสบัญชีย่อย 0024315</v>
          </cell>
          <cell r="C514" t="str">
            <v>20004450024004100345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A515" t="str">
            <v>5.1)</v>
          </cell>
          <cell r="B515" t="str">
            <v>ค่าจัดการเรียนการสอน รหัสบัญชีย่อย 0024315/3,501,022 บาท 1/2568 70%</v>
          </cell>
          <cell r="C515" t="str">
            <v xml:space="preserve">ศธ 04002/ว2992 ลว.2 กค 68 โอนครั้งที่ 647 </v>
          </cell>
        </row>
        <row r="516">
          <cell r="A516" t="str">
            <v>5.2)</v>
          </cell>
          <cell r="B516" t="str">
            <v>ค่าจัดการเรียนการสอน รหัสบัญชีย่อย 0024315/10,226,554.00  บาท 1/2568 30%</v>
          </cell>
          <cell r="C516" t="str">
            <v>ศธ 04002/ว40516 ลว.16 กค 68 โอนครั้งที่ 695</v>
          </cell>
        </row>
        <row r="528">
          <cell r="A528" t="str">
            <v>1.1.2</v>
          </cell>
          <cell r="B528" t="str">
            <v>เงินอุดหนุนทั่วไป รายการค่าใช้จ่ายในการจัดการศึกษาขั้นพื้นฐาน สำหรับการจัดการศึกษาโดยครอบครัวและสถานประกอบการ   รหัสเจ้าของบัญชีย่อย 2000400000</v>
          </cell>
        </row>
        <row r="529">
          <cell r="A529" t="str">
            <v>1.1.2.1</v>
          </cell>
          <cell r="B529" t="str">
            <v>เงินอุดหนุนทั่วไป รายการค่าใช้จ่ายในการจัดการศึกษาขั้นพื้นฐาน  สำหรับการจัดการศึกษาโดยครอบครัวและสถานประกอบการ 4,027,552‬.00  บาท</v>
          </cell>
          <cell r="C529" t="str">
            <v>ศธ 04002/ว50973 ลว.22/12/2025 โอนครั้งที่ 175</v>
          </cell>
        </row>
        <row r="530">
          <cell r="B530" t="str">
            <v>ภาคเรียนที่ 1/2569 สำหรับการจัดการศึกษาโดยครอบครัวและสถานประกอบการ  จำนวน 5 รายการ 5,668,408 บาท</v>
          </cell>
        </row>
        <row r="531">
          <cell r="A531" t="str">
            <v>1)</v>
          </cell>
          <cell r="B531" t="str">
            <v>ค่าหนังสือเรียน ภาคเรียน 1/2569 รหัสบัญชีย่อย 0024007 รหัส  ( 1,024,779)</v>
          </cell>
          <cell r="C531" t="str">
            <v>ศธ04002/ว12990    /27 ก.ค. 69 ครั้งที่ 781</v>
          </cell>
          <cell r="D531">
            <v>1024779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1024779</v>
          </cell>
        </row>
        <row r="532">
          <cell r="B532" t="str">
            <v>20004 4500 2400 4100001</v>
          </cell>
        </row>
        <row r="533">
          <cell r="A533" t="str">
            <v>2)</v>
          </cell>
          <cell r="B533" t="str">
            <v>ค่าอุปกรณ์การเรียน รหัสบัญชีย่อย 0024084 (ครั้งที่ 175  134,770)</v>
          </cell>
          <cell r="C533" t="str">
            <v>ศธ 04002/ว50973 ลว.22/12/2025 โอนครั้งที่ 175</v>
          </cell>
          <cell r="D533">
            <v>272775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272335</v>
          </cell>
        </row>
        <row r="534">
          <cell r="B534" t="str">
            <v>20004 4500 2400 4100002</v>
          </cell>
        </row>
        <row r="535">
          <cell r="A535" t="str">
            <v>2.1)</v>
          </cell>
          <cell r="B535" t="str">
            <v>ค่าอุปกรณ์การเรียน ภาคเรียนที่ 1/2569 รหัสบัญชีย่อย 0024084 (ครั้งที่   138,005)</v>
          </cell>
          <cell r="C535" t="str">
            <v>ศธ04002/ว12990    /27 ก.ค. 69 ครั้งที่ 781</v>
          </cell>
        </row>
        <row r="536">
          <cell r="A536" t="str">
            <v>3)</v>
          </cell>
          <cell r="B536" t="str">
            <v>ค่าเครื่องแบบนักเรียน ภาคเรียนที่ 1/2569 รหัสบัญชีย่อย 0024162 (490,850)</v>
          </cell>
          <cell r="C536" t="str">
            <v>ศธ04002/ว12990    /27 ก.ค. 69 ครั้งที่ 781</v>
          </cell>
          <cell r="D536">
            <v>490850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490850</v>
          </cell>
        </row>
        <row r="537">
          <cell r="B537" t="str">
            <v>20004 4500 2400 4100003</v>
          </cell>
        </row>
        <row r="538">
          <cell r="A538" t="str">
            <v>4)</v>
          </cell>
          <cell r="B538" t="str">
            <v>ค่ากิจกรรมพัฒนาคุณภาพผู้เรียน รหัสบัญชีย่อย 0024238  (ครั้งที่ 175   314,176 บาท</v>
          </cell>
          <cell r="C538" t="str">
            <v>ศธ 04002/ว50973 ลว.22/12/2025 โอนครั้งที่ 175</v>
          </cell>
          <cell r="D538">
            <v>640505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639931</v>
          </cell>
        </row>
        <row r="539">
          <cell r="B539" t="str">
            <v>20004 4500 2400 4100004</v>
          </cell>
        </row>
        <row r="541">
          <cell r="A541" t="str">
            <v>5)</v>
          </cell>
          <cell r="B541" t="str">
            <v>ค่าจัดการเรียนการสอน รหัสบัญชีย่อย 0024315 (ครั้งที่ 175  3,578,606 บาท)</v>
          </cell>
          <cell r="F541">
            <v>7267051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7258659</v>
          </cell>
        </row>
        <row r="542">
          <cell r="B542" t="str">
            <v>20004 4500 2400 4100005</v>
          </cell>
        </row>
        <row r="543">
          <cell r="A543" t="str">
            <v>5.1)</v>
          </cell>
          <cell r="B543" t="str">
            <v>ค่าจัดมการเรียนการสอน ภาคเรียนที่ 1/2569 รหัสบัญชีย่อย 0024315 (3,688,445 บาท)</v>
          </cell>
          <cell r="C543" t="str">
            <v>ศธ04002/ว12990    /27 ก.ค. 69 ครั้งที่ 781</v>
          </cell>
        </row>
        <row r="544">
          <cell r="A544" t="str">
            <v>1.1.2.2</v>
          </cell>
          <cell r="B544" t="str">
            <v xml:space="preserve">เงินอุดหนุนทั่วไป รายการค่าใช้จ่ายในการจัดการศึกษาขั้นพื้นฐาน ภาคเรียนที่ 1/2567  รหัสเจ้าของบัญชีย่อย 2000400000     ภาคเรียนที่ 1/2567 สำหรับการจัดการศึกษาขั้นพื้นฐานโดยครอบครัวและสถานประกอบการ  จำนวน  5 รายการ  จำนวนเงิน 4,875,143‬.00 บาท </v>
          </cell>
        </row>
        <row r="545">
          <cell r="A545" t="str">
            <v>1.1.2.2.1</v>
          </cell>
          <cell r="B545" t="str">
            <v>หนังสือเรียน รหัสบัญชีย่อย 0022001</v>
          </cell>
          <cell r="C545" t="str">
            <v>20004 42002200 4100037</v>
          </cell>
        </row>
        <row r="546">
          <cell r="A546" t="str">
            <v>1.1.2.2.2</v>
          </cell>
          <cell r="B546" t="str">
            <v>ค่าอุปกรณ์การเรียน รหัสบัญชีย่อย 0022002</v>
          </cell>
          <cell r="C546" t="str">
            <v>20004 42002200 4100114</v>
          </cell>
        </row>
        <row r="547">
          <cell r="A547" t="str">
            <v>1.1.2.2.3</v>
          </cell>
          <cell r="B547" t="str">
            <v>ค่าเครื่องแบบนักเรียน รหัสบัญชีย่อย 0022003</v>
          </cell>
          <cell r="C547" t="str">
            <v>20004 42002200 4100191</v>
          </cell>
        </row>
        <row r="548">
          <cell r="A548" t="str">
            <v>1.1.2.2.4</v>
          </cell>
          <cell r="B548" t="str">
            <v>ค่ากิจกรรมพัฒนาคุณภาพผู้เรียน รหัสบัญชีย่อย 0022004</v>
          </cell>
          <cell r="C548" t="str">
            <v>20005 42002200 4100268</v>
          </cell>
        </row>
        <row r="549">
          <cell r="A549" t="str">
            <v>1.1.2.2.5</v>
          </cell>
          <cell r="B549" t="str">
            <v>ค่าจัดการเรียนการสอน รหัสบัญชีย่อย 0022005</v>
          </cell>
          <cell r="C549" t="str">
            <v>20006 42002200 4100345</v>
          </cell>
        </row>
        <row r="550">
          <cell r="A550" t="str">
            <v>1.1.2.2</v>
          </cell>
          <cell r="B550" t="str">
            <v xml:space="preserve">งบเงินอุดหนุน เงินอุดหนุนทั่วไป รายการค่าใช้จ่ายในการจัดการศึกษาขั้นพื้นฐาน  รายการค่าเครื่องแบบนักเรียน สำหรับจัดสรรงบประมาณให้กับนักเรียนผู้ที่ได้รับการสนับสนุนงบประมาณ  ค่าเครื่องแบบนักเรียน (เพิ่มเติม) </v>
          </cell>
          <cell r="C550" t="str">
            <v>ศธ 04002/ว5898 ลว.6/12/2024 โอนครั้งที่ 5</v>
          </cell>
        </row>
        <row r="551">
          <cell r="A551" t="str">
            <v>1.1.2.2.1</v>
          </cell>
          <cell r="B551" t="str">
            <v>ค่าเครื่องแบบนักเรียน รหัสบัญชีย่อย 0022003</v>
          </cell>
          <cell r="C551" t="str">
            <v>20004 42002200 4100191</v>
          </cell>
        </row>
        <row r="552">
          <cell r="A552" t="str">
            <v>1.1.3</v>
          </cell>
          <cell r="B552" t="str">
            <v>เงินอุดหนุนทั่วไป รายการค่าใช้จ่ายในการจัดการศึกษาขั้นพื้นฐาน (ปัจจัยพื้นฐานสำหรับนักเรียนยากจน)</v>
          </cell>
          <cell r="C552" t="str">
            <v>20004 4500 2400 4100005</v>
          </cell>
        </row>
        <row r="553">
          <cell r="B553" t="str">
            <v>6911410</v>
          </cell>
          <cell r="C553" t="str">
            <v>20004 69 51993 00000</v>
          </cell>
          <cell r="I553">
            <v>0</v>
          </cell>
          <cell r="J553">
            <v>0</v>
          </cell>
        </row>
        <row r="554">
          <cell r="A554" t="str">
            <v>1.1.3.1</v>
          </cell>
          <cell r="B554" t="str">
            <v xml:space="preserve">รายการค่าจัดการเรียนการสอน (ปัจจัยพื้นฐานนักเรียนยากจน) รหัสเจ้าของบัญชีย่อย 2000400000 บัญย่อย 0024315 </v>
          </cell>
          <cell r="C554" t="str">
            <v>20004 4500 2400 4100005</v>
          </cell>
          <cell r="F554">
            <v>1868000</v>
          </cell>
          <cell r="G554">
            <v>0</v>
          </cell>
          <cell r="H554">
            <v>0</v>
          </cell>
          <cell r="K554">
            <v>0</v>
          </cell>
          <cell r="L554">
            <v>1838500</v>
          </cell>
        </row>
        <row r="555">
          <cell r="A555" t="str">
            <v>1.1.3.1.1</v>
          </cell>
          <cell r="B555" t="str">
            <v xml:space="preserve">ปัจจัยพื้นฐานนักเรียนยากจน ภาค 2/2568 ระดับประถมศึกษา รายละ 500.-บาท จำนวน 982 ราย จำนวนเงิน 491,000.00 บาท ระดับมัธยมศึกษาตอนต้น รายละ 1,500.-บาท จำนวน 376 ราย จำนวนเงิน 564,000.00 บาท รวมเป็นเงินทั้งสิ้น 1,055,000‬.00 บาท </v>
          </cell>
          <cell r="C555" t="str">
            <v>ศธ 04002/ว51300 ลว.25 ธ.ค.68 โอนครั้งที่ 182</v>
          </cell>
        </row>
        <row r="557">
          <cell r="A557" t="str">
            <v>1.1.3.2</v>
          </cell>
          <cell r="B557" t="str">
            <v xml:space="preserve">ปัจจัยพื้นฐานนักเรียนยากจน กลุ่มเก่าได้รับต่อเนื่อง ภาค 1/2569 จำนวน 982 ราย จำนวน 59 ร.ร. จำนวนเงิน 813,000.00 บาท </v>
          </cell>
          <cell r="C557" t="str">
            <v>ที่ ศธ 04002/12987  ลว.27  ก.ค. 69 ครั้งที่ 782</v>
          </cell>
        </row>
        <row r="559">
          <cell r="A559" t="str">
            <v>1.1.3.2</v>
          </cell>
          <cell r="B559" t="str">
            <v xml:space="preserve">รายการค่าจัดการเรียนการสอน (ปัจจัยพื้นฐานนักเรียนยากจน) </v>
          </cell>
          <cell r="C559" t="str">
            <v xml:space="preserve">20004 42002200 4100345 </v>
          </cell>
        </row>
        <row r="560">
          <cell r="A560" t="str">
            <v>1.1.3.2.1</v>
          </cell>
        </row>
        <row r="562">
          <cell r="I562">
            <v>0</v>
          </cell>
          <cell r="J562">
            <v>0</v>
          </cell>
        </row>
        <row r="581">
          <cell r="A581">
            <v>2</v>
          </cell>
          <cell r="B581" t="str">
            <v xml:space="preserve">โครงการพัฒนาสื่อและเทคโนโลยีสารสนเทศเพื่อการศึกษา </v>
          </cell>
          <cell r="C581" t="str">
            <v xml:space="preserve">20004 4520 4900 </v>
          </cell>
        </row>
        <row r="582">
          <cell r="B582" t="str">
            <v xml:space="preserve"> งบดำเนินงาน 69112xx</v>
          </cell>
        </row>
        <row r="584">
          <cell r="A584">
            <v>2.1</v>
          </cell>
          <cell r="B584" t="str">
            <v xml:space="preserve">กิจกรรมการส่งเสริมการจัดการศึกษาทางไกล </v>
          </cell>
          <cell r="C584" t="str">
            <v>20004 69 86184 00000</v>
          </cell>
        </row>
        <row r="585">
          <cell r="A585" t="str">
            <v>2.1.1</v>
          </cell>
          <cell r="B585" t="str">
            <v xml:space="preserve"> งบดำเนินงาน 69112xx</v>
          </cell>
          <cell r="C585" t="str">
            <v xml:space="preserve">20004 4520 4900 2000000 </v>
          </cell>
        </row>
        <row r="586">
          <cell r="A586" t="str">
            <v>2.1.1.1</v>
          </cell>
          <cell r="B586" t="str">
            <v>ค่าใช้จ่ายในการพัฒนาคุณภาพการจัดการศึกษาทางไกลผ่านดาวเทียม (DLTV) ประจำปีงบประมาณ พ.ศ. 2569</v>
          </cell>
          <cell r="C586" t="str">
            <v>ศธ 04002/ว50939 ลว. 22 ธค 69 โอนครั้งที่ 158</v>
          </cell>
          <cell r="F586">
            <v>20000</v>
          </cell>
          <cell r="H586">
            <v>0</v>
          </cell>
          <cell r="K586">
            <v>0</v>
          </cell>
          <cell r="L586">
            <v>20000</v>
          </cell>
        </row>
        <row r="587">
          <cell r="A587" t="str">
            <v>2.1.1.2</v>
          </cell>
          <cell r="B587" t="str">
            <v>ค่าใช้จ่ายในการเดินทางเข้าร่วมการประชุมเชิงปฏิบัติการเพื่อขับเคลื่อนโครงการยกระดับคุณภาพการศึกษาด้วยเทคโนโลยีการศึกษาทางไกลผ่านดาวเทียม DLTV ประจำปีงบประมาณ พ.ศ. 2568 สำนักงานคณะกรรมการการศึกษาขั้นพื้นฐาน ระหว่างวันที่ 2-3 เมษายน 2568 ณ โรงแรมบางกอกพาเลส กรุงเทพมหานคร</v>
          </cell>
          <cell r="C587" t="str">
            <v>ศธ 04002/ว1247 ลว.26  มค 68 โอนครั้งที่ 362</v>
          </cell>
          <cell r="F587">
            <v>0</v>
          </cell>
          <cell r="G587">
            <v>0</v>
          </cell>
          <cell r="H587">
            <v>0</v>
          </cell>
          <cell r="K587">
            <v>0</v>
          </cell>
          <cell r="L587">
            <v>0</v>
          </cell>
        </row>
        <row r="589">
          <cell r="B589" t="str">
            <v xml:space="preserve"> งบลงทุน ค่าครุภัณฑ์ 6811310</v>
          </cell>
          <cell r="C589" t="str">
            <v>20004 45004900 3110xxx</v>
          </cell>
        </row>
        <row r="591">
          <cell r="B591" t="str">
            <v>ครุภัณฑ์การศึกษา 120611</v>
          </cell>
        </row>
        <row r="592">
          <cell r="A592" t="str">
            <v>2.2.1</v>
          </cell>
          <cell r="B592" t="str">
            <v>ครุภัณฑ์ทดแทนโรงเรียนที่ใช้การศึกษาทางไกลผ่านดาวเทียม New DLTV</v>
          </cell>
          <cell r="C592" t="str">
            <v>ศธ 04002/ว455 ลว. 4 กพ 68 โอนครั้งที่ 239</v>
          </cell>
        </row>
        <row r="593">
          <cell r="A593" t="str">
            <v>2.2.1.1</v>
          </cell>
          <cell r="B593" t="str">
            <v>โรงเรียนวัดแสงมณี</v>
          </cell>
          <cell r="C593" t="str">
            <v>20004 45004900 3110234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A594" t="str">
            <v>2.2.1.2</v>
          </cell>
          <cell r="B594" t="str">
            <v>โรงเรียนวัดอดิศร</v>
          </cell>
          <cell r="C594" t="str">
            <v>20005 45004900 3110235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A595" t="str">
            <v>2.2.1.3</v>
          </cell>
          <cell r="B595" t="str">
            <v>โรงเรียนศาลาลอย</v>
          </cell>
          <cell r="C595" t="str">
            <v>20006 45004900 3110236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A596" t="str">
            <v>2.2.1.4</v>
          </cell>
        </row>
        <row r="597">
          <cell r="A597" t="str">
            <v>2.2.1.5</v>
          </cell>
        </row>
        <row r="598">
          <cell r="A598" t="str">
            <v>2.2.1.6</v>
          </cell>
        </row>
        <row r="599">
          <cell r="A599" t="str">
            <v>2.2.1.7</v>
          </cell>
        </row>
        <row r="600">
          <cell r="A600" t="str">
            <v>2.2.1.8</v>
          </cell>
        </row>
        <row r="601">
          <cell r="A601" t="str">
            <v>2.2.2</v>
          </cell>
          <cell r="B601" t="str">
            <v xml:space="preserve">ครุภัณฑ์ทดแทนห้องเรียน DLTV สำหรับโรงเรียน Stan Alone      </v>
          </cell>
          <cell r="C601" t="str">
            <v>ศธ 04002/ว3517 ลว. 22/สค./2566 โอนครั้งที่ 794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 t="str">
            <v>2.2.1.9</v>
          </cell>
          <cell r="B602" t="str">
            <v>คลอง 11 ศาลาครุ</v>
          </cell>
          <cell r="C602" t="str">
            <v>200044200470031113337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</row>
        <row r="603">
          <cell r="A603" t="str">
            <v>2.2.1.10</v>
          </cell>
          <cell r="B603" t="str">
            <v>แสนจำหน่ายวิทยา</v>
          </cell>
          <cell r="C603" t="str">
            <v>200044200470031113339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5">
          <cell r="A605">
            <v>3</v>
          </cell>
          <cell r="B605" t="str">
            <v>โครงการสร้างโอกาสและลดความเหลื่อมล้ำทางการศึกษาในระดับพื้นที่</v>
          </cell>
          <cell r="C605" t="str">
            <v>20004 4520 6900 2000000</v>
          </cell>
        </row>
        <row r="606">
          <cell r="A606">
            <v>3.1</v>
          </cell>
          <cell r="B606" t="str">
            <v xml:space="preserve">กิจกรรมการยกระดับคุณภาพโรงเรียนขยายโอกาส </v>
          </cell>
          <cell r="C606" t="str">
            <v xml:space="preserve">20004 69 00106 00000 </v>
          </cell>
        </row>
        <row r="607">
          <cell r="B607" t="str">
            <v xml:space="preserve"> งบดำเนินงาน 69112xx</v>
          </cell>
          <cell r="C607" t="str">
            <v>20004 4520 6900 2000000</v>
          </cell>
        </row>
        <row r="608">
          <cell r="A608" t="str">
            <v>3.1.1</v>
          </cell>
          <cell r="B608" t="str">
            <v>ค่าใช้จ่ายในการเดินทางเข้าร่วมการประชุมจัดทำแผนบริหารจัดการโรงเรียนขยายโอกาสทางการศึกษา ระยะ 5 ปี (ปีการศึกษา 2569 – 2573)  และชี้แจงแผนการดำเนินงาน  ด้านนโยบายและแผน ประจำปีงบประมาณ พ.ศ. 2569 ระหว่างวันที่ 17 – 19 พฤศจิกายน 2568     ณ โรงแรมรอยัลริเวอร์ กรุงเทพมหานคร</v>
          </cell>
          <cell r="C608" t="str">
            <v>ศธ 04002/ว48831 ลว. 17 พ.ย. 68 โอนครั้งที่ 79</v>
          </cell>
          <cell r="F608">
            <v>1200</v>
          </cell>
          <cell r="G608">
            <v>0</v>
          </cell>
          <cell r="H608">
            <v>0</v>
          </cell>
          <cell r="K608">
            <v>800</v>
          </cell>
          <cell r="L608">
            <v>0</v>
          </cell>
        </row>
        <row r="609">
          <cell r="A609" t="str">
            <v>3.1.2</v>
          </cell>
          <cell r="B609" t="str">
            <v xml:space="preserve">ค่าใช้จ่ายสำหรับการจัดทำแผนบริหารจัดการโรงเรียนขยายโอกาสทางการศึกษา ระยะ 5 ปี (ปีการศึกษา 2569 – 2573)  </v>
          </cell>
          <cell r="C609" t="str">
            <v>ศธ 04002/ว50787 ลว.22 ธ.ค. 68 โอนครั้งที่ 161</v>
          </cell>
          <cell r="F609">
            <v>14000</v>
          </cell>
          <cell r="G609">
            <v>0</v>
          </cell>
          <cell r="H609">
            <v>0</v>
          </cell>
          <cell r="K609">
            <v>14000</v>
          </cell>
          <cell r="L609">
            <v>0</v>
          </cell>
        </row>
        <row r="610">
          <cell r="A610" t="str">
            <v>3.1.3</v>
          </cell>
          <cell r="B610" t="str">
            <v xml:space="preserve">ค่าใช้จ่ายในการดำเนินการขับเคลื่อนแผนบริหารจัดการโรงเรียนขยายโอกาสทางการศึกษา ระยะ 5 ปี (ปีการศึกษา 2569 – 2573)  </v>
          </cell>
          <cell r="C610" t="str">
            <v>ศธ 04002/ว2335 ลว.29 พค 68 โอนครั้งที่ 543</v>
          </cell>
          <cell r="F610">
            <v>19000</v>
          </cell>
          <cell r="G610">
            <v>0</v>
          </cell>
          <cell r="H610">
            <v>0</v>
          </cell>
          <cell r="K610">
            <v>0</v>
          </cell>
          <cell r="L610">
            <v>0</v>
          </cell>
        </row>
        <row r="611">
          <cell r="A611" t="str">
            <v>3.1.3.1</v>
          </cell>
          <cell r="B611" t="str">
            <v xml:space="preserve">ค่าใช้จ่ายในการเดินทางเข้าร่วมการประชุมสัมมนาทางวิชาการและแลกเปลี่ยนเรียนรู้ การขับเคลื่อนเพื่อยกระดับสมรรถนะความฉลลาดรู้ของผู้เรียน ระหว่างวันที่ 18-20 กรกฎาคม 2568 ณ โรงแรมเอวาน่า กรุงเทพมหานคร  </v>
          </cell>
          <cell r="C611" t="str">
            <v>ศธ 04002/ว40620 ลว.17 ก.ค. 68 โอนครั้งที่ 709</v>
          </cell>
          <cell r="F611">
            <v>0</v>
          </cell>
          <cell r="G611">
            <v>0</v>
          </cell>
          <cell r="H611">
            <v>0</v>
          </cell>
          <cell r="K611">
            <v>0</v>
          </cell>
          <cell r="L611">
            <v>0</v>
          </cell>
        </row>
        <row r="612">
          <cell r="A612">
            <v>4</v>
          </cell>
          <cell r="B612" t="str">
            <v>กิจกรรมพัฒนาการจัดการศึกษาโรงเรียนที่ตั้งในพื้นที่ลักษณะพิเศษ</v>
          </cell>
          <cell r="C612" t="str">
            <v>20004 68 00017 00000</v>
          </cell>
        </row>
        <row r="613">
          <cell r="B613" t="str">
            <v xml:space="preserve"> งบดำเนินงาน 68112xx</v>
          </cell>
          <cell r="C613" t="str">
            <v xml:space="preserve">20004 42006700 2000000 </v>
          </cell>
        </row>
        <row r="614">
          <cell r="A614">
            <v>4.0999999999999996</v>
          </cell>
          <cell r="B614" t="str">
            <v>ค่าใช้จ่ายการเดินทางเข้าร่วมประชุมเชิงปฏิบัติการพัฒนาบุคลากรด้านระบบสารสนเทศ เพื่อการส่งเสริมการจัดการศึกษา วางแผนและสนับสนุนการบริหารงบประมาณปีการศึกษา 2567 ระหว่างวันที่ 20-24 พฤษภาคม 2567 ณ โรงแรมริเวอร์ไซต์ กรุงเทพมหานคร</v>
          </cell>
          <cell r="C614" t="str">
            <v>ศธ 04002/ว2091 ลว.28 พค 67 โอนครั้งที่ 60</v>
          </cell>
        </row>
        <row r="618">
          <cell r="A618" t="str">
            <v>ง</v>
          </cell>
          <cell r="B618" t="str">
            <v>แผนงานพื้นฐานด้านการพัฒนาและเสริมสร้างศักยภาพทรัพยากรมนุษย์</v>
          </cell>
          <cell r="C618" t="str">
            <v xml:space="preserve">20004 3700 </v>
          </cell>
        </row>
        <row r="619">
          <cell r="B619" t="str">
            <v xml:space="preserve"> งบดำเนินงาน 69112xx</v>
          </cell>
        </row>
        <row r="621">
          <cell r="A621">
            <v>1</v>
          </cell>
          <cell r="B621" t="str">
            <v xml:space="preserve">ผลผลิตผู้จบการศึกษาก่อนประถมศึกษา </v>
          </cell>
          <cell r="C621" t="str">
            <v>20004 3720 1000 2000000</v>
          </cell>
        </row>
        <row r="622">
          <cell r="C622" t="str">
            <v>20004 3720 1000 2000000</v>
          </cell>
        </row>
        <row r="624">
          <cell r="B624" t="str">
            <v>ค่าครุภัณฑ์ 6911310</v>
          </cell>
        </row>
        <row r="626">
          <cell r="A626">
            <v>1.1000000000000001</v>
          </cell>
          <cell r="B626" t="str">
            <v xml:space="preserve">กิจกรรมการจัดการศึกษาก่อนประถมศึกษา  </v>
          </cell>
          <cell r="C626" t="str">
            <v>20004 68 05162 00000</v>
          </cell>
        </row>
        <row r="628">
          <cell r="B628" t="str">
            <v xml:space="preserve"> งบดำเนินงาน 69112xx</v>
          </cell>
        </row>
        <row r="665">
          <cell r="A665">
            <v>1</v>
          </cell>
          <cell r="B665" t="str">
            <v>งบสพฐ.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</row>
        <row r="683">
          <cell r="B683" t="str">
            <v>ครุภัณฑ์การศึกษา 120611</v>
          </cell>
        </row>
        <row r="684">
          <cell r="B684" t="str">
            <v>เครื่องเล่นสนามระดับก่อนประถมศึกษาแบบ 2</v>
          </cell>
          <cell r="C684" t="str">
            <v>ศธ04002/ว1802 ลว.8 พค 67 โอนครั้งที่ 7</v>
          </cell>
        </row>
        <row r="685">
          <cell r="A685" t="str">
            <v>1)</v>
          </cell>
          <cell r="B685" t="str">
            <v>โรงเรียนทองพูลอุทิศ</v>
          </cell>
          <cell r="C685" t="str">
            <v>20004350001003110490</v>
          </cell>
        </row>
        <row r="686">
          <cell r="B686" t="str">
            <v>ผูกพัน ครบ 16 กค 67</v>
          </cell>
          <cell r="C686">
            <v>4100385427</v>
          </cell>
        </row>
        <row r="687">
          <cell r="A687" t="str">
            <v>2)</v>
          </cell>
          <cell r="B687" t="str">
            <v>โรงเรียนวัดชัยมังคลาราม</v>
          </cell>
          <cell r="C687" t="str">
            <v>20004350001003110491</v>
          </cell>
        </row>
        <row r="688">
          <cell r="B688" t="str">
            <v>ผูกพัน ครบ 16 กค 67</v>
          </cell>
          <cell r="C688">
            <v>4100398102</v>
          </cell>
        </row>
        <row r="689">
          <cell r="A689" t="str">
            <v>3)</v>
          </cell>
          <cell r="B689" t="str">
            <v>โรงเรียนวัดดอนใหญ่</v>
          </cell>
          <cell r="C689" t="str">
            <v>20004350001003110492</v>
          </cell>
        </row>
        <row r="690">
          <cell r="B690" t="str">
            <v>ผูกพัน ครบ 19 กค 67</v>
          </cell>
          <cell r="C690">
            <v>410034351</v>
          </cell>
        </row>
        <row r="697">
          <cell r="A697" t="str">
            <v>1.1.2</v>
          </cell>
          <cell r="B697" t="str">
            <v xml:space="preserve">เครื่องเล่นสนามระดับก่อนประถมศึกษา แบบ 1 </v>
          </cell>
          <cell r="C697" t="str">
            <v>ศธ04002/ว1802 ลว.8 พค 67 โอนครั้งที่ 7</v>
          </cell>
        </row>
        <row r="698">
          <cell r="A698" t="str">
            <v>1)</v>
          </cell>
          <cell r="B698" t="str">
            <v>โรงเรียนวัดแสงมณี</v>
          </cell>
          <cell r="C698" t="str">
            <v>20004350001003110493</v>
          </cell>
        </row>
        <row r="699">
          <cell r="B699" t="str">
            <v>ผูกพัน ครบ 9 กค 67</v>
          </cell>
          <cell r="C699">
            <v>4100394811</v>
          </cell>
        </row>
        <row r="704">
          <cell r="A704">
            <v>1.2</v>
          </cell>
          <cell r="B704" t="str">
            <v xml:space="preserve">กิจกรรมการยกระดับคุณภาพการศึกษาตามแนวทางโครงการบ้านนักวิทยาศาสตร์น้อย  ประเทศไทย </v>
          </cell>
          <cell r="C704" t="str">
            <v>20004 67 00080  00000</v>
          </cell>
        </row>
        <row r="705">
          <cell r="B705" t="str">
            <v xml:space="preserve"> งบดำเนินงาน 69112xx</v>
          </cell>
          <cell r="C705" t="str">
            <v>20004 3720 1000 2000000</v>
          </cell>
        </row>
        <row r="706">
          <cell r="A706" t="str">
            <v>1.2.1</v>
          </cell>
          <cell r="B706" t="str">
            <v>ค่าใช้จ่ายในการนิเทศ ติดตาม และประเมินผล 5,000 บาท เพื่อขอรับตราพระราชทาน “บ้านนักวิทยาศาสตร์น้อย ประเทศไทย” ระดับปฐมวัย โครงการบ้านนักวิทยาศาสตร์น้อย ประเทศไทย ระดับปฐมวัยและระดับประถมศึกษา  5,000 บาท</v>
          </cell>
          <cell r="C706" t="str">
            <v>ที่ ศธ04002/ว5680 ลว 20 ธค 66 ครั้งที่ 100</v>
          </cell>
        </row>
        <row r="707">
          <cell r="A707" t="str">
            <v>1.2.2</v>
          </cell>
          <cell r="B707" t="str">
            <v xml:space="preserve">ค่าใช้จ่ายเข้าร่วมประชุมเชิงปฏิบัติการสรุปผลการประเมินโรงเรียนเพื่อรับตราพระราชทาน “บ้านนักวิทยาศาสตร์น้อยประเทศไทย” ประจำปีการศึกษา 2566 ระหว่างวันที่ 30 กรกฎาคม – 5 สิงหาคม 2567 ณ โรงแรมเอเชียแอร์พอร์ท (ดอนเมือง) จังหวัดปทุมธานี     </v>
          </cell>
          <cell r="C707" t="str">
            <v>ที่ ศธ04002/ว3094 ลว 18 กค 67 ครั้งที่ 230</v>
          </cell>
        </row>
        <row r="712">
          <cell r="A712">
            <v>0</v>
          </cell>
          <cell r="B712" t="str">
            <v>ผลผลิตผู้จบการศึกษาขั้นพื้นฐาน</v>
          </cell>
          <cell r="C712" t="str">
            <v>20004 3720 1000 2000000</v>
          </cell>
        </row>
        <row r="713">
          <cell r="B713" t="str">
            <v xml:space="preserve"> รวมงบดำเนินงาน 69112xx</v>
          </cell>
          <cell r="C713" t="str">
            <v>20004 3720 1000 2000000</v>
          </cell>
        </row>
        <row r="716">
          <cell r="B716" t="str">
            <v>งบลงทุน ครุภัณฑ์ 6911310</v>
          </cell>
        </row>
        <row r="717">
          <cell r="B717" t="str">
            <v>งบลงทุน สิ่งก่อสร้าง 6911320</v>
          </cell>
        </row>
        <row r="718">
          <cell r="A718">
            <v>1.1000000000000001</v>
          </cell>
          <cell r="B718" t="str">
            <v>กิจกรรมการยกระดับคุณภาพการศึกษาตามแนวทางโครงการบ้านนักวิทยาศาสตร์น้อยประเทศไทย</v>
          </cell>
          <cell r="C718" t="str">
            <v>20004 69 00080 00000</v>
          </cell>
        </row>
        <row r="720">
          <cell r="A720" t="str">
            <v>1.1.1</v>
          </cell>
          <cell r="B720" t="str">
            <v xml:space="preserve">เพื่อเป็นค่าใช้จ่ายในการเดินทางของคณะทำงานและผู้เข้าร่วมการอบรมเชิงปฏิบัติการขั้นพื้นฐานพัฒนาผู้นำเครือข่ายท้องถิ่น (Local Network ; LN) และวิทยาศาสตร์เครือข่ายท้องถิ่น (Local Trainer ; LT) ทดแทนผู้เกษียณอายุ ลาออก เปลี่ยนสายงาน โครงการบ้านนักวิทยาศาสตร์น้อย ประเทศไทย ระดับปฐมวัยและระดับประถมศึกษา ระหว่างวันที่ 19 – 22 ธันวาคม 2567 ณ โรงแรมรอยัลซิตี้ กรุงเทพมหานคร </v>
          </cell>
          <cell r="C720" t="str">
            <v>ที่ ศธ04002/ว5967 ลว 11 ธค 67 ครั้งที่ 119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A721" t="str">
            <v>1.1.2</v>
          </cell>
          <cell r="B721" t="str">
            <v xml:space="preserve">ค่าใช้จ่ายในการเดินทางและค่าเบี้ยเลี้ยงคณะทำงานเพื่อเข้าร่วมการประชุมเชิงปฏิบัติการสรุปผล  การประเมินโรงเรียนเพื่อรับตราพระราชทาน “บ้านนักวิทยาศาสตร์น้อย ประเทศไทย” ประจำปีการศึกษา 2567 </v>
          </cell>
          <cell r="C721" t="str">
            <v>ที่ ศธ04002/ว2449 ลว 6 มิ.ย. 68 ครั้งที่ 560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</row>
        <row r="723">
          <cell r="A723">
            <v>1.2</v>
          </cell>
          <cell r="B723" t="str">
            <v>กิจกรรมการสนับสนุนการศึกษาขั้นพื้นฐาน</v>
          </cell>
          <cell r="C723" t="str">
            <v>20004 69 00146 00000</v>
          </cell>
        </row>
        <row r="724">
          <cell r="B724" t="str">
            <v xml:space="preserve"> งบดำเนินงาน 69112xx </v>
          </cell>
          <cell r="C724" t="str">
            <v>20004 3720 1000 2000000</v>
          </cell>
        </row>
        <row r="725">
          <cell r="A725" t="str">
            <v>1.2.1</v>
          </cell>
          <cell r="B725" t="str">
            <v xml:space="preserve">ค่าเช่าใช้บริการสัญญาณอินเทอร์เน็ต </v>
          </cell>
          <cell r="F725">
            <v>1298604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61342.2</v>
          </cell>
          <cell r="L725">
            <v>912609.9</v>
          </cell>
        </row>
        <row r="726">
          <cell r="A726" t="str">
            <v>1)</v>
          </cell>
          <cell r="B726" t="str">
            <v xml:space="preserve">ค่าเช่าใช้บริการสัญญาณอินเทอร์เน็ต 6 เดือน (ตุลาคม 2568 – มีนาคม 2569)   649,302.-บาท </v>
          </cell>
          <cell r="C726" t="str">
            <v>ศธ 04002/ว1923   ลว. 4 ก.พ. 69/ โอนครั้งที่ 277</v>
          </cell>
        </row>
        <row r="727">
          <cell r="A727" t="str">
            <v>2)</v>
          </cell>
          <cell r="B727" t="str">
            <v>ค่าเช่าใช้บริการสัญญาณอินเทอร์เน็ต  3 เดือน ก.ค. 69 - ก.ย. 69) 324,651 บาท</v>
          </cell>
          <cell r="C727" t="str">
            <v>ศธ 04002/ว7214 ลว. 30 เม.ย.69 โอนครั้งที่ 489</v>
          </cell>
        </row>
        <row r="729">
          <cell r="A729" t="str">
            <v>1.2.2</v>
          </cell>
          <cell r="B729" t="str">
            <v xml:space="preserve">ค่าใช้จ่ายสำหรับดำเนินการรับนักเรียน สังกัดสำนักงานคณะกรรมการการศึกษาขั้นพื้นฐาน ปีการศึกษา 2569 </v>
          </cell>
          <cell r="C729" t="str">
            <v>ศธ 04002/ว2323 ลว. 11 ก.พ.69 โอนครั้งที่ 292</v>
          </cell>
          <cell r="F729">
            <v>10000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10000</v>
          </cell>
          <cell r="L729">
            <v>0</v>
          </cell>
        </row>
        <row r="730">
          <cell r="A730" t="str">
            <v>1.2.3</v>
          </cell>
          <cell r="B730" t="str">
            <v>ค่าใช้จ่ายในการเดินทางของคณะทำงานที่เข้าร่วมประชุมโครงการปฐมนิเทศนักเรียนทุนการศึกษา เฉลิมราชกุมารี ระยะที่ 2 รุ่นที่ 9 ประจำปี 2569 ระหว่างวันที่ 19 – 22 เมษายน 2569 ณ โรงแรมริเวอร์ไซด์ กรุงเทพมหานคร</v>
          </cell>
          <cell r="C730" t="str">
            <v>ศธ 04002/ว9198 ลว. 2 มิ.ย. 69 โอนครั้งที่ 601</v>
          </cell>
          <cell r="F730">
            <v>800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528</v>
          </cell>
          <cell r="L730">
            <v>0</v>
          </cell>
        </row>
        <row r="731">
          <cell r="A731">
            <v>1.3</v>
          </cell>
          <cell r="B731" t="str">
            <v>กิจกรรมส่งเสริมการอ่าน</v>
          </cell>
          <cell r="C731" t="str">
            <v>20004 69 00147 00000</v>
          </cell>
        </row>
        <row r="733">
          <cell r="A733" t="str">
            <v>1.3.1</v>
          </cell>
          <cell r="B733" t="str">
            <v>ค่าใช้จ่ายสำหรับดำเนินโครงการส่งเสริมการอ่านตามรอยพระราชจริยวัตร สมเด็จพระกนิษฐาธิราชเจ้ากรมสมเด็จพระเทพรัตนราชสุดาฯ สยามบรมราชกุมารี ปีงบประมาณ 2569</v>
          </cell>
          <cell r="C733" t="str">
            <v>ศธ04002/ว3738 ลว. 4 มี.ค. 69 ครั้งที่ 341</v>
          </cell>
          <cell r="F733">
            <v>10000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3400</v>
          </cell>
          <cell r="L733">
            <v>0</v>
          </cell>
        </row>
        <row r="734">
          <cell r="A734" t="str">
            <v>1.3.1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A735">
            <v>1.4</v>
          </cell>
          <cell r="B735" t="str">
            <v>กิจกรรมการบริหารจัดการในเขตพื้นที่การศึกษา</v>
          </cell>
          <cell r="C735" t="str">
            <v>20004 69 00148 00000</v>
          </cell>
        </row>
        <row r="737">
          <cell r="B737" t="str">
            <v xml:space="preserve"> งบดำเนินงาน 69112xx </v>
          </cell>
        </row>
        <row r="742">
          <cell r="A742" t="str">
            <v>1.4.1</v>
          </cell>
          <cell r="B742" t="str">
            <v>งบประจำ บริหารจัดการสำนักงาน 790,000 บาท</v>
          </cell>
        </row>
        <row r="743">
          <cell r="A743">
            <v>1</v>
          </cell>
          <cell r="F743">
            <v>0</v>
          </cell>
        </row>
        <row r="744">
          <cell r="A744" t="str">
            <v>1)</v>
          </cell>
          <cell r="F744">
            <v>240000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239378.62</v>
          </cell>
          <cell r="L744">
            <v>0</v>
          </cell>
        </row>
        <row r="746">
          <cell r="F746">
            <v>222000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222000</v>
          </cell>
          <cell r="L746">
            <v>0</v>
          </cell>
        </row>
        <row r="748"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</row>
        <row r="749">
          <cell r="F749">
            <v>75000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19866.46</v>
          </cell>
          <cell r="L749">
            <v>0</v>
          </cell>
        </row>
        <row r="750">
          <cell r="F750">
            <v>32710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32710</v>
          </cell>
          <cell r="L750">
            <v>0</v>
          </cell>
        </row>
        <row r="751">
          <cell r="F751">
            <v>138000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98146.1</v>
          </cell>
          <cell r="L751">
            <v>0</v>
          </cell>
        </row>
        <row r="753">
          <cell r="F753">
            <v>65000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27950</v>
          </cell>
          <cell r="L753">
            <v>0</v>
          </cell>
        </row>
        <row r="754">
          <cell r="F754">
            <v>50000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4750</v>
          </cell>
          <cell r="L754">
            <v>0</v>
          </cell>
        </row>
        <row r="756"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</row>
        <row r="757">
          <cell r="B757" t="str">
            <v xml:space="preserve"> อนุมัติโอนพาหนะ 50,000 บาท 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</row>
        <row r="774">
          <cell r="E774">
            <v>4200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</row>
        <row r="777"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</row>
        <row r="778"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</row>
        <row r="779"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B780" t="str">
            <v>โครงการพัฒนาระบบแนะแนวการเรียน (Coaching) และแนะแนวเป้าหมายชีวิต 18,000 บาท</v>
          </cell>
          <cell r="C780" t="str">
            <v>ศธ04002/ว6334 ลว.21 เม.ย. 69 ครั้งที่ 3 โอนครั้งที่ 440</v>
          </cell>
          <cell r="E780">
            <v>18000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18000</v>
          </cell>
          <cell r="L780">
            <v>0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</row>
        <row r="783">
          <cell r="E783">
            <v>25800</v>
          </cell>
          <cell r="F783">
            <v>25800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25800</v>
          </cell>
          <cell r="L783">
            <v>0</v>
          </cell>
        </row>
        <row r="784">
          <cell r="D784">
            <v>0</v>
          </cell>
          <cell r="E784">
            <v>129290</v>
          </cell>
          <cell r="F784">
            <v>129290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65000</v>
          </cell>
          <cell r="L784">
            <v>0</v>
          </cell>
        </row>
        <row r="785"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</row>
        <row r="787">
          <cell r="A787" t="str">
            <v>2.4.2)</v>
          </cell>
          <cell r="B787" t="str">
            <v>โครงการสร้างเครือข่ายตรวจสอบภายใน 25,000 บาท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</row>
        <row r="788">
          <cell r="A788" t="str">
            <v>2.4.3)</v>
          </cell>
          <cell r="B788" t="str">
            <v>โครงการพัฒนาศักยภาพการจัดการศึกษาแบบมีส่วนร่วมของคณะกรรมการติดตาม ตรวจสอบ ประเมินผลและนิเทศการศึกษาของเขตพื้นที่การศึกษา (ก.ต.ป.น.) 92,000 บาท  อนุมัติครั้งที่ 1   25,550 บาท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</row>
        <row r="789">
          <cell r="A789" t="str">
            <v>2.4.4)</v>
          </cell>
          <cell r="B789" t="str">
            <v>โครงการประชุมเชิงปฏิบัติการเพื่อเพิ่มประสิทธิภาพการบริหารจัดการด้านงบประมาณ ด้านการเงินบัญชีและพัสดุ 65,000 บาท</v>
          </cell>
          <cell r="E789">
            <v>65000</v>
          </cell>
          <cell r="F789">
            <v>65000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65000</v>
          </cell>
          <cell r="L789">
            <v>0</v>
          </cell>
        </row>
        <row r="790">
          <cell r="A790" t="str">
            <v>2.4.5)</v>
          </cell>
          <cell r="B790" t="str">
            <v>โครงการงานศิลปหัตถกรรมนักเรียน ระดับเขตพื้นที่การศึกษา ปีการศึกษา 2568  250,000 บาท ศูนย์ประสานการดำเนินงาน ข้อ 13 อนุมัติครั้งที่ 1   24,195 บาท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</row>
        <row r="791">
          <cell r="A791">
            <v>0</v>
          </cell>
          <cell r="B791" t="str">
            <v>อนุมัติ ครั้งที่ 2  225,805 บาท</v>
          </cell>
        </row>
        <row r="792">
          <cell r="A792" t="str">
            <v>2.4.6)</v>
          </cell>
          <cell r="B792" t="str">
            <v>โครงการยกย่องเชิดชูเกียรติข้าราชการครูและบุคลากรทางการศึกษา 80,000 บาท อนุมัติครั้งที่ 1    30,000 บาท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A793" t="str">
            <v>2.4.7)</v>
          </cell>
          <cell r="B793" t="str">
            <v xml:space="preserve">โครงการเสริมสร้างศักยภาพบุคลากรในสังกัดสพป.ปทุมธานี เขต 2 130,595 บาท  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A794" t="str">
            <v>2.4.8)</v>
          </cell>
          <cell r="B794" t="str">
            <v>โครงการประชุม อ.ก.ค.ศ. เขตพื้นที่ 258,060 บาท  อนุมัติครั้งที่ 1   95,000 บาท</v>
          </cell>
          <cell r="E794">
            <v>25000</v>
          </cell>
          <cell r="F794">
            <v>25000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</row>
        <row r="795">
          <cell r="A795" t="str">
            <v>2.4.9)</v>
          </cell>
          <cell r="B795" t="str">
            <v>โครงการกิจกรรมการบริหารอัตรากำลังในสถานศึกษาระดับเขตพื้นที่การศึกษาฯ 80,145 บาท  อนุมัติครั้งที่ 1    30,000 บาท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</row>
        <row r="796">
          <cell r="A796" t="str">
            <v>2.4.10)</v>
          </cell>
          <cell r="B796" t="str">
            <v>โครงการพัฒนาประสิทธิภาพการบริหารจัดการงานอำนวยการ 148,490 บาท  อนุมัติครั้งที่ 1    41,650 บาท</v>
          </cell>
          <cell r="E796">
            <v>19290</v>
          </cell>
          <cell r="F796">
            <v>19290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</row>
        <row r="797">
          <cell r="A797" t="str">
            <v>2.4.11)</v>
          </cell>
          <cell r="B797" t="str">
            <v>โครงการพัฒนาระบบข้อมูลสารสนเทศ 30,000 บาท</v>
          </cell>
          <cell r="E797">
            <v>20000</v>
          </cell>
          <cell r="F797">
            <v>20000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853">
          <cell r="A853" t="str">
            <v>2.1.4</v>
          </cell>
        </row>
        <row r="854">
          <cell r="A854" t="str">
            <v>1)</v>
          </cell>
        </row>
        <row r="856">
          <cell r="A856" t="str">
            <v>2)</v>
          </cell>
        </row>
        <row r="858">
          <cell r="A858" t="str">
            <v>3)</v>
          </cell>
        </row>
        <row r="860">
          <cell r="A860" t="str">
            <v>4)</v>
          </cell>
        </row>
        <row r="862">
          <cell r="A862">
            <v>1.5</v>
          </cell>
          <cell r="B862" t="str">
            <v>กิจกรรมการจัดการศึกษาประถมศึกษาสำหรับโรงเรียนปกติ</v>
          </cell>
          <cell r="C862" t="str">
            <v>20004 69 05164 00000</v>
          </cell>
        </row>
        <row r="863">
          <cell r="B863" t="str">
            <v>งบดำเนินงาน  69112xx</v>
          </cell>
        </row>
        <row r="867">
          <cell r="C867" t="str">
            <v>ศธ04002/ว11486 ลว.9 ก.ค. 69 ครั้งที่ 698  1,642,500 บาท</v>
          </cell>
        </row>
        <row r="868">
          <cell r="B868" t="str">
            <v>ค่าสาธารณูปโภค    1,000,000 บาท อนุมัตครั้งที่ 1 300,000 บาท ครั้งที่ 2  140,000 บาท</v>
          </cell>
          <cell r="C868" t="str">
            <v>ศธ04002/ว46832 ลว.17 ต.ค. 68 ครั้งที่ 7  2,000,000 บาท</v>
          </cell>
          <cell r="E868">
            <v>760000</v>
          </cell>
          <cell r="G868">
            <v>0</v>
          </cell>
          <cell r="H868">
            <v>0</v>
          </cell>
          <cell r="K868">
            <v>440000</v>
          </cell>
          <cell r="L868">
            <v>0</v>
          </cell>
        </row>
        <row r="870">
          <cell r="A870" t="str">
            <v>2)</v>
          </cell>
          <cell r="B870" t="str">
            <v>ค้าจ้างเหมาบริการ ลูกจ้างสพป.ปท.2 15000x5คนx12 เดือน 900,000 บาท จัดสรรครั้งที่ 1  225,000 บาท</v>
          </cell>
          <cell r="C870" t="str">
            <v>ศธ04002/ว46832 ลว.17 ต.ค. 68 ครั้งที่ 7  2,000,000 บาท</v>
          </cell>
          <cell r="E870">
            <v>678000</v>
          </cell>
          <cell r="G870">
            <v>0</v>
          </cell>
          <cell r="H870">
            <v>0</v>
          </cell>
          <cell r="K870">
            <v>429709.69</v>
          </cell>
          <cell r="L870">
            <v>0</v>
          </cell>
        </row>
        <row r="871">
          <cell r="A871" t="str">
            <v>2.1)</v>
          </cell>
          <cell r="B871" t="str">
            <v>ค้าจ้างเหมาบริการ ลูกจ้างสพป.ปท.2 ครั้งที่ 2  75,000 บาท ยืมยกย่องเชิดชูเกียรติ 50,000 บาท</v>
          </cell>
          <cell r="C871" t="str">
            <v>ศธ04002/ว2369 ลว.11 ก.พ.69 ครั้งที่ 294  500,000 บาท</v>
          </cell>
        </row>
        <row r="874">
          <cell r="A874" t="str">
            <v>3)</v>
          </cell>
          <cell r="B874" t="str">
            <v>ค่าใช้จ่ายในการประชุม อ.ก.ค.ศ. เขตพื้นที่การศึกษา  60,000 บาท</v>
          </cell>
          <cell r="C874" t="str">
            <v>ศธ04002/ว46832 ลว.17 ต.ค. 68 ครั้งที่ 7  2,000,000 บาท</v>
          </cell>
        </row>
        <row r="875">
          <cell r="A875" t="str">
            <v>3)</v>
          </cell>
          <cell r="B875" t="str">
            <v xml:space="preserve">ค่าซ่อมแซมยานพาหนะและขนส่ง 240,000 บาท ครั้งที่ 1  25,000 บาท </v>
          </cell>
          <cell r="C875" t="str">
            <v>ศธ04002/ว46832 ลว.17 ต.ค. 68 ครั้งที่ 7  2,000,000 บาท</v>
          </cell>
          <cell r="E875">
            <v>165000</v>
          </cell>
          <cell r="G875">
            <v>0</v>
          </cell>
          <cell r="H875">
            <v>0</v>
          </cell>
          <cell r="K875">
            <v>17999.07</v>
          </cell>
          <cell r="L875">
            <v>0</v>
          </cell>
        </row>
        <row r="877">
          <cell r="A877" t="str">
            <v>4)</v>
          </cell>
          <cell r="B877" t="str">
            <v>ค่าซ่อมแซมครุภัณฑ์ 200,000 บาท ครั้งที่ 1  127,290 บาท</v>
          </cell>
          <cell r="C877" t="str">
            <v>ศธ04002/ว46832 ลว.17 ต.ค. 68 ครั้งที่ 7  2,000,000 บาท</v>
          </cell>
          <cell r="E877">
            <v>167290</v>
          </cell>
          <cell r="G877">
            <v>0</v>
          </cell>
          <cell r="H877">
            <v>0</v>
          </cell>
          <cell r="K877">
            <v>129080</v>
          </cell>
          <cell r="L877">
            <v>0</v>
          </cell>
        </row>
        <row r="879">
          <cell r="A879" t="str">
            <v>5)</v>
          </cell>
          <cell r="B879" t="str">
            <v>ค่าวัสดุสำนักงาน 350000 บาท ครั้งที่ 1 150,000 บาทครั้งที่ 2   25,000 บาท</v>
          </cell>
          <cell r="C879" t="str">
            <v>ศธ04002/ว46832 ลว.17 ต.ค. 68 ครั้งที่ 7  2,000,000 บาท</v>
          </cell>
          <cell r="E879">
            <v>312000</v>
          </cell>
          <cell r="G879">
            <v>0</v>
          </cell>
          <cell r="H879">
            <v>0</v>
          </cell>
          <cell r="K879">
            <v>175000</v>
          </cell>
          <cell r="L879">
            <v>0</v>
          </cell>
        </row>
        <row r="880">
          <cell r="A880" t="str">
            <v>5.1)</v>
          </cell>
          <cell r="B880" t="str">
            <v>ค่าวัสดุสำนักงาน ครั้งที่ 2  25,000 บาท</v>
          </cell>
          <cell r="C880" t="str">
            <v>ศธ04002/ว2369 ลว.11 ก.พ.69 ครั้งที่ 294  500,000 บาท</v>
          </cell>
        </row>
        <row r="883">
          <cell r="A883" t="str">
            <v>7)</v>
          </cell>
          <cell r="B883" t="str">
            <v>ค่าน้ำมันเชื้อเพลิงและหล่อลื่น 200,000 บาท อนุมัติครั้งที่ 1 60,000 บาท</v>
          </cell>
          <cell r="C883" t="str">
            <v>ศธ04002/ว46832 ลว.17 ต.ค. 68 ครั้งที่ 7  2,000,000 บาท</v>
          </cell>
          <cell r="E883">
            <v>135000</v>
          </cell>
          <cell r="G883">
            <v>0</v>
          </cell>
          <cell r="H883">
            <v>0</v>
          </cell>
          <cell r="K883">
            <v>60000</v>
          </cell>
          <cell r="L883">
            <v>0</v>
          </cell>
        </row>
        <row r="884">
          <cell r="A884" t="str">
            <v>7.1)</v>
          </cell>
        </row>
        <row r="885">
          <cell r="A885" t="str">
            <v>8.1)</v>
          </cell>
          <cell r="B885" t="str">
            <v xml:space="preserve">ค่าใช้จ่ายในการเดินทางไปราชการและค่าใช้จ่ายในการประชุม งบประมาณ 110,000 บาท อนุมัติครั้งที่ 1 65,000 บาท  บวกครั้งที่ 2-3 55000 บาท </v>
          </cell>
          <cell r="C885" t="str">
            <v>ศธ04002/ว46832 ลว.17 ต.ค. 68 ครั้งที่ 7  2,000,000 บาท</v>
          </cell>
          <cell r="E885">
            <v>110000</v>
          </cell>
          <cell r="G885">
            <v>0</v>
          </cell>
          <cell r="H885">
            <v>0</v>
          </cell>
          <cell r="K885">
            <v>107984</v>
          </cell>
          <cell r="L885">
            <v>2016</v>
          </cell>
        </row>
        <row r="887">
          <cell r="A887" t="str">
            <v>9)</v>
          </cell>
          <cell r="B887" t="str">
            <v>งบกลาง 200,000 บาท +เพิ่มเติม 142,500 บาท อนุมัติพาหนะ 50,000บาท วัสดุ 100,000 บาท</v>
          </cell>
          <cell r="C887" t="str">
            <v>ศธ04002/ว46832 ลว.17 ต.ค. 68 ครั้งที่ 7  2,000,000 บาท</v>
          </cell>
          <cell r="E887">
            <v>192500</v>
          </cell>
          <cell r="G887">
            <v>0</v>
          </cell>
          <cell r="H887">
            <v>0</v>
          </cell>
          <cell r="K887">
            <v>2300</v>
          </cell>
          <cell r="L887">
            <v>0</v>
          </cell>
        </row>
        <row r="892">
          <cell r="A892">
            <v>2</v>
          </cell>
          <cell r="B892" t="str">
            <v>งบกลยุทธ์ ของสพป.ปท.2 1,800,000 บาท</v>
          </cell>
          <cell r="C892" t="str">
            <v>ศธ04002/ว11486 ลว.9 ก.ค. 69 ครั้งที่ 698  1,642,500 บาท</v>
          </cell>
        </row>
        <row r="893">
          <cell r="A893" t="str">
            <v>2.1)</v>
          </cell>
          <cell r="B893" t="str">
            <v>กลยุทธ์ที่ 1 ยกระดับคุณภาพการศึกษา 391,200 บาท จัดสรรครั้งที่ 1 362,000 บาท จัดครั้งที่ 2   4,200 บาท</v>
          </cell>
        </row>
        <row r="894">
          <cell r="A894" t="str">
            <v>2.1.1)</v>
          </cell>
          <cell r="B894" t="str">
            <v>โครงการพัฒนาหลักสูตรสถานศึกษาและกระบวนการจัดการเรียนรู้สู่ฐานสมรรถนะ 67,950 บาท</v>
          </cell>
          <cell r="C894" t="str">
            <v>ศธ04002/ว46832 ลว.17 ต.ค. 68 ครั้งที่ 7  2,000,000 บาท</v>
          </cell>
          <cell r="E894">
            <v>67950</v>
          </cell>
          <cell r="G894">
            <v>0</v>
          </cell>
          <cell r="H894">
            <v>0</v>
          </cell>
          <cell r="K894">
            <v>65450</v>
          </cell>
          <cell r="L894">
            <v>0</v>
          </cell>
        </row>
        <row r="895">
          <cell r="B895" t="str">
            <v>อนุมพิ่มครั้งที่ 2   49,950 บาท</v>
          </cell>
          <cell r="C895" t="str">
            <v>ศธ04002/ว2369 ลว.11 ก.พ.69 ครั้งที่ 294  500,000 บาท</v>
          </cell>
        </row>
        <row r="896">
          <cell r="A896" t="str">
            <v>2.1.2)</v>
          </cell>
          <cell r="B896" t="str">
            <v>โครงการขับเคลื่อนพัฒนาระบบการประกันคุณภาพภายในโดยใช้กลุ่มเครือข่ายสถานศึกษาแบบยั่งยืน 50,000 บาท</v>
          </cell>
          <cell r="C896" t="str">
            <v>ศธ04002/ว46832 ลว.17 ต.ค. 68 ครั้งที่ 7  2,000,000 บาท</v>
          </cell>
          <cell r="E896">
            <v>50000</v>
          </cell>
          <cell r="G896">
            <v>0</v>
          </cell>
          <cell r="H896">
            <v>0</v>
          </cell>
          <cell r="K896">
            <v>30600</v>
          </cell>
          <cell r="L896">
            <v>0</v>
          </cell>
        </row>
        <row r="897">
          <cell r="B897" t="str">
            <v>อนุมพิ่มครั้งที่ 2  30,000 บาท</v>
          </cell>
          <cell r="C897" t="str">
            <v>ศธ04002/ว2369 ลว.11 ก.พ.69 ครั้งที่ 294  500,000 บาท</v>
          </cell>
          <cell r="G897">
            <v>0</v>
          </cell>
          <cell r="H897">
            <v>0</v>
          </cell>
          <cell r="K897">
            <v>0</v>
          </cell>
          <cell r="L897">
            <v>0</v>
          </cell>
        </row>
        <row r="898">
          <cell r="A898" t="str">
            <v>2.1.3)</v>
          </cell>
          <cell r="B898" t="str">
            <v>โครงการส่งเสริมประสิทธิผลการสอนของครูโดยการใช้ปัญญาประดิษฐ์ (AI) บนแพลตฟอร์ดิจิทัล 43,850 บาท</v>
          </cell>
          <cell r="C898" t="str">
            <v>ศธ04002/ว46832 ลว.17 ต.ค. 68 ครั้งที่ 7  2,000,000 บาท</v>
          </cell>
          <cell r="E898">
            <v>43850</v>
          </cell>
          <cell r="G898">
            <v>0</v>
          </cell>
          <cell r="H898">
            <v>0</v>
          </cell>
          <cell r="K898">
            <v>20910</v>
          </cell>
          <cell r="L898">
            <v>0</v>
          </cell>
        </row>
        <row r="899">
          <cell r="B899" t="str">
            <v>อนุมัติครั้งที่ 2 31850 บาท</v>
          </cell>
          <cell r="C899" t="str">
            <v>ศธ04002/ว2369 ลว.11 ก.พ.69 ครั้งที่ 294  500,000 บาท</v>
          </cell>
        </row>
        <row r="900">
          <cell r="A900" t="str">
            <v>2.1.4</v>
          </cell>
          <cell r="B900" t="str">
            <v xml:space="preserve">โครงการโรงเรียนคุณธรรม สพฐ. 25,000 บาท </v>
          </cell>
          <cell r="C900" t="str">
            <v>ศธ04002/ว2369 ลว.11 ก.พ.69 ครั้งที่ 294  500,000 บาท</v>
          </cell>
          <cell r="E900">
            <v>25000</v>
          </cell>
          <cell r="G900">
            <v>0</v>
          </cell>
          <cell r="H900">
            <v>0</v>
          </cell>
          <cell r="K900">
            <v>15500</v>
          </cell>
          <cell r="L900">
            <v>0</v>
          </cell>
        </row>
        <row r="901">
          <cell r="A901" t="str">
            <v>2.1.5</v>
          </cell>
          <cell r="B901" t="str">
            <v>โครงการส่งเสริมคุณภาพการจัดการเรียนรู้แนวใหม่  จำนวนเงิน 104,400 บาท อนุมัติครั้งที่ 1   30,000 บาทครั้งที่ 2   63,200 บาท ครั้งที่ 3    4200 บาท</v>
          </cell>
          <cell r="C901" t="str">
            <v>ศธ04002/ว46832 ลว.17 ต.ค. 68 ครั้งที่ 7  2,000,000 บาท</v>
          </cell>
          <cell r="E901">
            <v>100200</v>
          </cell>
          <cell r="G901">
            <v>0</v>
          </cell>
          <cell r="H901">
            <v>0</v>
          </cell>
          <cell r="K901">
            <v>59057</v>
          </cell>
          <cell r="L901">
            <v>0</v>
          </cell>
        </row>
        <row r="902">
          <cell r="B902" t="str">
            <v>อนุมัติครั้งที่ 2  63,200 บาท</v>
          </cell>
          <cell r="C902" t="str">
            <v>ศธ04002/ว2369 ลว.11 ก.พ.69 ครั้งที่ 294  500,000 บาท</v>
          </cell>
        </row>
        <row r="904">
          <cell r="A904" t="str">
            <v>2.1.6)</v>
          </cell>
          <cell r="B904" t="str">
            <v>โครงการวัดและประเมินผลเพื่อพัฒนาการเรียนรู้ของผู้เรียน  100,000 บาท อนุมัติครั้งที่  1   82,000 บาท</v>
          </cell>
          <cell r="C904" t="str">
            <v>ศธ04002/ว46832 ลว.17 ต.ค. 68 ครั้งที่ 7  2,000,000 บาท</v>
          </cell>
          <cell r="E904">
            <v>100000</v>
          </cell>
          <cell r="G904">
            <v>0</v>
          </cell>
          <cell r="H904">
            <v>0</v>
          </cell>
          <cell r="K904">
            <v>80450</v>
          </cell>
          <cell r="L904">
            <v>0</v>
          </cell>
        </row>
        <row r="908">
          <cell r="A908" t="str">
            <v>2.2)</v>
          </cell>
          <cell r="B908" t="str">
            <v>กลยุทธ์ที่ 2 เพิ่มโอกาสและความเสมอภาคทางการศึกษา 98,710 บาท จัดสรรครั้งที่ 1 50,000 บาท ยืมงบกลาง 30710 บาท</v>
          </cell>
          <cell r="D908">
            <v>0</v>
          </cell>
        </row>
        <row r="909">
          <cell r="A909" t="str">
            <v>2.2.1)</v>
          </cell>
          <cell r="B909" t="str">
            <v>โครงการเสริมสร้างพลเมืองดี วิถีประชาธิปไตยในสถานศึกษา ประจำปี 2569  10,000 บาท</v>
          </cell>
          <cell r="C909" t="str">
            <v>ศธ04002/ว46832 ลว.17 ต.ค. 68 ครั้งที่ 7  2,000,000 บาท</v>
          </cell>
          <cell r="E909">
            <v>10000</v>
          </cell>
          <cell r="G909">
            <v>0</v>
          </cell>
          <cell r="H909">
            <v>0</v>
          </cell>
          <cell r="K909">
            <v>10000</v>
          </cell>
          <cell r="L909">
            <v>0</v>
          </cell>
        </row>
        <row r="910">
          <cell r="A910" t="str">
            <v>.2.2.2)</v>
          </cell>
          <cell r="B910" t="str">
            <v>โครงการวัดและประเมินผลการจัดการศึกษาโดยครอบครัว ประจำปี 2569 10,710 บาท</v>
          </cell>
          <cell r="C910" t="str">
            <v>ศธ04002/ว46832 ลว.17 ต.ค. 68 ครั้งที่ 7  2,000,000 บาท</v>
          </cell>
          <cell r="E910">
            <v>10710</v>
          </cell>
          <cell r="G910">
            <v>0</v>
          </cell>
          <cell r="H910">
            <v>0</v>
          </cell>
          <cell r="K910">
            <v>10200</v>
          </cell>
          <cell r="L910">
            <v>0</v>
          </cell>
        </row>
        <row r="911">
          <cell r="A911" t="str">
            <v>2.2.3)</v>
          </cell>
          <cell r="B911" t="str">
            <v>โครงการพัฒนาสมรรถนะการจัดการเรียนรู้สำหรับเด็กที่มีความต้องการพิเศษ 60,000 บาท</v>
          </cell>
          <cell r="C911" t="str">
            <v>ศธ04002/ว46832 ลว.17 ต.ค. 68 ครั้งที่ 7  2,000,000 บาท</v>
          </cell>
          <cell r="E911">
            <v>60000</v>
          </cell>
          <cell r="G911">
            <v>0</v>
          </cell>
          <cell r="H911">
            <v>0</v>
          </cell>
          <cell r="K911">
            <v>60000</v>
          </cell>
          <cell r="L911">
            <v>0</v>
          </cell>
        </row>
        <row r="915">
          <cell r="A915" t="str">
            <v>2.3)</v>
          </cell>
          <cell r="B915" t="str">
            <v>กลยุทธ์ที่ 3 ส่งเสริมความปลอดภัยของผู้เรียน ครูและบุคลากรทางการศึกษาและสถานศึกษา 75,800 บาท จัดสรรครั้งที่ 1 50,000 บาท</v>
          </cell>
          <cell r="C915" t="str">
            <v>ศธ04002/ว46832 ลว.17 ต.ค. 68 ครั้งที่ 7  2,000,000 บาท</v>
          </cell>
        </row>
        <row r="916">
          <cell r="A916" t="str">
            <v>2.3.1)</v>
          </cell>
          <cell r="B916" t="str">
            <v>โครงการส่งเสริมทักษะชีวิตให้กับนักเรียน 30,000 บาท</v>
          </cell>
          <cell r="C916" t="str">
            <v>ศธ04002/ว46832 ลว.17 ต.ค. 68 ครั้งที่ 7  2,000,000 บาท</v>
          </cell>
          <cell r="E916">
            <v>30000</v>
          </cell>
          <cell r="G916">
            <v>0</v>
          </cell>
          <cell r="H916">
            <v>0</v>
          </cell>
          <cell r="K916">
            <v>24850</v>
          </cell>
          <cell r="L916">
            <v>0</v>
          </cell>
        </row>
        <row r="917">
          <cell r="A917" t="str">
            <v>2.3.2)</v>
          </cell>
          <cell r="B917" t="str">
            <v>โครงการพัฒนาระบบและกลไกดูแลความปลอดภัย 45,800 บาท อนุมัติครั้งที่ 1   20,000 บาท ครั้งที่ 3   25,800 บาท</v>
          </cell>
          <cell r="C917" t="str">
            <v>ศธ04002/ว46832 ลว.17 ต.ค. 68 ครั้งที่ 7  2,000,000 บาท</v>
          </cell>
          <cell r="E917">
            <v>20000</v>
          </cell>
          <cell r="G917">
            <v>0</v>
          </cell>
          <cell r="H917">
            <v>0</v>
          </cell>
          <cell r="K917">
            <v>20000</v>
          </cell>
          <cell r="L917">
            <v>0</v>
          </cell>
        </row>
        <row r="918">
          <cell r="A918" t="str">
            <v>2.4)</v>
          </cell>
          <cell r="B918" t="str">
            <v xml:space="preserve">กลยุทธ์ที่ 4 เพิ่มประสิทธิภาพการบริหารจัดการศึกษา งบประมาณ 1,234,290 บาท จัดสรรครั้งที่ 1  554,400 บาท - โอนให้กลยุทธ์ที่ 1 ยืม 54400 </v>
          </cell>
          <cell r="C918" t="str">
            <v>ศธ04002/ว46832 ลว.17 ต.ค. 68 ครั้งที่ 7  2,000,000 บาท</v>
          </cell>
        </row>
        <row r="919">
          <cell r="A919">
            <v>1</v>
          </cell>
          <cell r="B919" t="str">
            <v>งบกลาง  กลยุทธ์ที่ 4</v>
          </cell>
        </row>
        <row r="920">
          <cell r="A920" t="str">
            <v>2.4.1)</v>
          </cell>
          <cell r="B920" t="str">
            <v>โครงการเพิ่มประสิทธิภาพการบริหารจัดการงานนโยบายและแผนและการบริหารงบประมาณ 75,000 บาท อนุมัติครั้งที่ 1   47,000 บาท</v>
          </cell>
          <cell r="C920" t="str">
            <v>ศธ04002/ว46832 ลว.17 ต.ค. 68 ครั้งที่ 7  2,000,000 บาท</v>
          </cell>
          <cell r="E920">
            <v>75000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40285</v>
          </cell>
          <cell r="L920">
            <v>0</v>
          </cell>
        </row>
        <row r="922">
          <cell r="E922">
            <v>25000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</row>
        <row r="923">
          <cell r="E923">
            <v>92000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80035</v>
          </cell>
          <cell r="L923">
            <v>0</v>
          </cell>
        </row>
        <row r="925">
          <cell r="E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E926">
            <v>250000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6075</v>
          </cell>
          <cell r="L926">
            <v>207185</v>
          </cell>
        </row>
        <row r="928">
          <cell r="E928">
            <v>80000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31625</v>
          </cell>
          <cell r="L928">
            <v>0</v>
          </cell>
        </row>
        <row r="930">
          <cell r="E930">
            <v>130595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36060</v>
          </cell>
          <cell r="L930">
            <v>0</v>
          </cell>
        </row>
        <row r="931">
          <cell r="E931">
            <v>233060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79924</v>
          </cell>
          <cell r="L931">
            <v>0</v>
          </cell>
        </row>
        <row r="933">
          <cell r="E933">
            <v>80145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9620</v>
          </cell>
          <cell r="L933">
            <v>0</v>
          </cell>
        </row>
        <row r="934">
          <cell r="E934">
            <v>129200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41650</v>
          </cell>
          <cell r="L934">
            <v>0</v>
          </cell>
        </row>
        <row r="936">
          <cell r="E936">
            <v>10000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L937">
            <v>0</v>
          </cell>
        </row>
        <row r="940">
          <cell r="A940">
            <v>1</v>
          </cell>
          <cell r="B940" t="str">
            <v xml:space="preserve">ค่าตอบแทนวิทยากรสอนอิสลามศึกษารายชั่วโมง </v>
          </cell>
          <cell r="F940">
            <v>624000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283400</v>
          </cell>
        </row>
        <row r="941">
          <cell r="A941" t="str">
            <v>1.1)</v>
          </cell>
          <cell r="B941" t="str">
            <v>ค่าตอบแทนวิทยากรสอนอิสลามศึกษารายชั่วโมง ภาค 2/68  จำนวน 312,000 บาท ร่วมใจ 48,000 ร่วมจิตประสาท 48,000 รวมราษฎร์ 96,000 บาท เจริญดีวิทยา 64,000 ราษฎร์สงเคราะห์ 48,000 วัดธัญญะผล 8,000 บาท</v>
          </cell>
          <cell r="C941" t="str">
            <v>ศธ 04002/ว50200 ลว 9 ธ.ค. 68 โอนครั้งที่ 134</v>
          </cell>
        </row>
        <row r="942">
          <cell r="A942" t="str">
            <v>1.2)</v>
          </cell>
          <cell r="B942" t="str">
            <v>ค่าตอบแทนวิทยากรสอนอิสลามศึกษารายชั่วโมง ภาค 1/69 จำนวน 312,000 บาท ร่วมใจ 48,000 ร่วมจิตประสาท 48,000 รวมราษฎร์ 96,000 บาท เจริญดีวิทยา 64,000 ราษฎร์สงเคราะห์ 48,000 วัดธัญญะผล 8,000 บาท</v>
          </cell>
          <cell r="C942" t="str">
            <v>ศธ 04002/ว10943  ลว 1 กค 69 โอนครั้งที่ 673</v>
          </cell>
        </row>
        <row r="943">
          <cell r="A943">
            <v>2</v>
          </cell>
          <cell r="B943" t="str">
            <v>ค่าขนย้ายสิ่งของส่วนตัวในการเดินทางไปราชการประจำของข้าราชการ</v>
          </cell>
          <cell r="C943" t="str">
            <v>ศธ 04002/ว2956  ลว 19 กุมภาพันธ์ 2569 โอนครั้งที่ 315</v>
          </cell>
          <cell r="F943">
            <v>29212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29212</v>
          </cell>
          <cell r="L943">
            <v>0</v>
          </cell>
        </row>
        <row r="944">
          <cell r="A944">
            <v>3</v>
          </cell>
          <cell r="B944" t="str">
            <v>ค่าขนย้ายสิ่งของส่วนตัวในการเดินทางไปราชการประจำของข้าราชการ ผอ 16,432 บาท รองอภิเชษฐ์ 12,780 บาท</v>
          </cell>
          <cell r="C944" t="str">
            <v>ศธ 04002/ว6234  ลว 25 ธค 67 โอนครั้งที่ 161</v>
          </cell>
        </row>
        <row r="945">
          <cell r="A945" t="str">
            <v>1.2.2)</v>
          </cell>
          <cell r="B945" t="str">
            <v>ค่าขนย้ายสิ่งของส่วนตัวในการเดินทางไปราชการประจำของข้าราชการ รอง ผอ.สพป. (รองไกรษรและรองศิริชัย)  38,924 บาท</v>
          </cell>
          <cell r="C945" t="str">
            <v>ศธ 04002/ว366  ลว 29 ม.ค. 68 โอนครั้งที่ 230</v>
          </cell>
        </row>
        <row r="946">
          <cell r="A946">
            <v>3</v>
          </cell>
          <cell r="B946" t="str">
            <v xml:space="preserve">สนับสนุนการคัดเลือกบุคคลเพื่อบรรจุและแต่งตั้งเข้ารับราชการเป็นข้าราชการครูและบุคลากรทางการศึกษา ตำแหน่งครูผู้ช่วย กรณีที่มีความจำเป็นหรือมีเหตุพิเศษ สังกัดสำนักงานคณะกรรมการการศึกษาขั้นพื้นฐาน ปี พ.ศ. 2569 </v>
          </cell>
          <cell r="C946" t="str">
            <v>ศธ 04002/ว9547  ลว. 9 มิ.ย. 69 โอนครั้งที่ 619</v>
          </cell>
          <cell r="F946">
            <v>65280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34490</v>
          </cell>
          <cell r="L946">
            <v>0</v>
          </cell>
        </row>
        <row r="947">
          <cell r="A947" t="str">
            <v>1.3.1)</v>
          </cell>
          <cell r="B947" t="str">
            <v>ค่าพาหนะในการเดินทางเข้าร่วมโครงการอบรมการใช้งานระบบบริหารจัดการการใช้จ่ายและการเบิกจ่ายงบประมาณภาครัฐสำหรับเจ้าหน้าที่ผู้ปฏิบัติงานของหน่วยงานในสังกัดสำนักงานคณะกรรมการการศึกษาขั้นระหว่างวันที่ 3 - 4 เมษายน 2568  สพฐ.เปลี่ยนเป็น 21-22 เมษายน 68</v>
          </cell>
          <cell r="C947" t="str">
            <v>ศธ 04002/ว1307  ลว 28 มีค 68 โอนครั้งที่ 377</v>
          </cell>
        </row>
        <row r="948">
          <cell r="A948" t="str">
            <v>2)</v>
          </cell>
          <cell r="B948" t="str">
            <v>ค่าใช้จ่ายในการประชุม อ.ก.ค.ศ. เขตพื้นที่การศึกษา การดำเนินการได้มาซึ่ง อ.ก.ค.ศ เขตพื้นที่การศึกษา</v>
          </cell>
          <cell r="C948" t="str">
            <v>ศธ 04002/ว40514 ลว 16 ก.ค 68 โอนครั้งที่ 697</v>
          </cell>
        </row>
        <row r="951">
          <cell r="B951" t="str">
            <v>งบลงทุน  ค่าครุภัณฑ์  6911310</v>
          </cell>
        </row>
        <row r="975">
          <cell r="A975" t="str">
            <v>2.1.5.2</v>
          </cell>
        </row>
        <row r="976">
          <cell r="A976" t="str">
            <v>2.1.5.2.1</v>
          </cell>
          <cell r="B976" t="str">
            <v>โทรทัศน์แอลอีดี(LEDTV)แบบSmartTVระดับความละเอียดจอภาพ3840x2160พิกเซล ขนาด 55 นิ้ว เครื่องละ 23,3000 บาท</v>
          </cell>
          <cell r="C976" t="str">
            <v>ศธ04002/ว1802 ลว.8 พค 67 โอนครั้งที่ 7</v>
          </cell>
        </row>
        <row r="977">
          <cell r="A977" t="str">
            <v>1)</v>
          </cell>
          <cell r="B977" t="str">
            <v>โรงเรียนวัดทศทิศ</v>
          </cell>
          <cell r="C977" t="str">
            <v>20004350002003112042</v>
          </cell>
        </row>
        <row r="978">
          <cell r="B978" t="str">
            <v>ผูกพัน ครบ 26 มิย 67</v>
          </cell>
          <cell r="C978">
            <v>4100395240</v>
          </cell>
        </row>
        <row r="980">
          <cell r="A980" t="str">
            <v>2)</v>
          </cell>
          <cell r="B980" t="str">
            <v>โรงเรียนวัดนิเทศน์</v>
          </cell>
          <cell r="C980" t="str">
            <v>20004350002003112043</v>
          </cell>
        </row>
        <row r="981">
          <cell r="B981" t="str">
            <v>ผูกพัน ครบ 27 พค 67</v>
          </cell>
          <cell r="C981">
            <v>4100397975</v>
          </cell>
        </row>
        <row r="982">
          <cell r="A982" t="str">
            <v>3)</v>
          </cell>
          <cell r="B982" t="str">
            <v>โรงเรียนวัดสอนดีศรีเจริญ</v>
          </cell>
          <cell r="C982" t="str">
            <v>20004350002003112047</v>
          </cell>
        </row>
        <row r="983">
          <cell r="B983" t="str">
            <v>ผูกพัน ครบ 27 พค 67</v>
          </cell>
          <cell r="C983">
            <v>4100396028</v>
          </cell>
        </row>
        <row r="1001">
          <cell r="B1001" t="str">
            <v>ครุภัณฑ์สำนักงาน 120601</v>
          </cell>
        </row>
        <row r="1002">
          <cell r="A1002" t="str">
            <v>1.5.2.1</v>
          </cell>
          <cell r="B1002" t="str">
            <v>พัดลม แบบโคจรติดเพดาน ขนาดไม่น้อยกว่า 16 นิ้ว (400 มิลลิเมตร) เครื่องละ 1,200 บาท</v>
          </cell>
          <cell r="C1002" t="str">
            <v xml:space="preserve">ศธ04002/ว47350 ลว. 27 ตค 68 โอนครั้งที่ 14 </v>
          </cell>
        </row>
        <row r="1003">
          <cell r="A1003" t="str">
            <v>1)</v>
          </cell>
          <cell r="B1003" t="str">
            <v xml:space="preserve">โรงเรียนวัดแจ้งลําหิน (พูนราษฎร์อุปถัมภ์) </v>
          </cell>
          <cell r="C1003" t="str">
            <v>20004370010003111473</v>
          </cell>
          <cell r="F1003">
            <v>3600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3600</v>
          </cell>
        </row>
        <row r="1007">
          <cell r="A1007" t="str">
            <v>1.5.2.2</v>
          </cell>
          <cell r="B1007" t="str">
            <v xml:space="preserve">เครื่องตัดแต่งพุ่มไม้ ขนาด 29.5 นิ้ว </v>
          </cell>
          <cell r="C1007" t="str">
            <v xml:space="preserve">ศธ04002/ว47350 ลว. 27 ตค 68 โอนครั้งที่ 14 </v>
          </cell>
        </row>
        <row r="1008">
          <cell r="A1008" t="str">
            <v>1)</v>
          </cell>
          <cell r="B1008" t="str">
            <v>โรงเรียนวัดพวงแก้ว</v>
          </cell>
          <cell r="C1008" t="str">
            <v>20004370010003111466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</row>
        <row r="1043">
          <cell r="B1043" t="str">
            <v>ครุภัณฑ์โฆษณาและเผยแพร่ 120604</v>
          </cell>
        </row>
        <row r="1060">
          <cell r="B1060" t="str">
            <v xml:space="preserve">ครุภัณฑ์การศึกษา 120611 </v>
          </cell>
        </row>
        <row r="1061">
          <cell r="B1061" t="str">
            <v>ครุภัณฑ์งานอาชีพระดับประถมศึกษา แบบ 2 จำนวน 1 ชุด</v>
          </cell>
          <cell r="C1061" t="str">
            <v>ศธ04002/ว1802 ลว.8 พค 67 โอนครั้งที่ 7</v>
          </cell>
        </row>
        <row r="1062">
          <cell r="A1062" t="str">
            <v>1)</v>
          </cell>
          <cell r="B1062" t="str">
            <v>โรงเรียนกลางคลองสิบ</v>
          </cell>
          <cell r="C1062" t="str">
            <v>20004350002003112040</v>
          </cell>
        </row>
        <row r="1063">
          <cell r="B1063" t="str">
            <v>ผูกพัน ครบ 16 มิย 67</v>
          </cell>
          <cell r="C1063">
            <v>4100394375</v>
          </cell>
        </row>
        <row r="1071">
          <cell r="B1071" t="str">
            <v>โต๊ะเก้าอี้นักเรียน ระดับประถมศึกษา ชุดละ 1500 บาท</v>
          </cell>
          <cell r="C1071" t="str">
            <v>ศธ04002/ว1802 ลว.8 พค 67 โอนครั้งที่ 7</v>
          </cell>
        </row>
        <row r="1072">
          <cell r="A1072" t="str">
            <v>1)</v>
          </cell>
          <cell r="B1072" t="str">
            <v>โรงเรียนคลองสิบสามผิวศรีราษฏร์บำรุง</v>
          </cell>
          <cell r="C1072" t="str">
            <v>20004350002003112045</v>
          </cell>
        </row>
        <row r="1073">
          <cell r="B1073" t="str">
            <v>ผูกพัน ครบ 19 มิย 67</v>
          </cell>
          <cell r="C1073">
            <v>4100395365</v>
          </cell>
        </row>
        <row r="1075">
          <cell r="A1075" t="str">
            <v>2)</v>
          </cell>
          <cell r="B1075" t="str">
            <v>โรงเรียนวัดพวงแก้ว</v>
          </cell>
          <cell r="C1075" t="str">
            <v>20004350002003112046</v>
          </cell>
        </row>
        <row r="1076">
          <cell r="B1076" t="str">
            <v>ผูกพัน ครบ 26 มิย 67</v>
          </cell>
          <cell r="C1076">
            <v>4100395151</v>
          </cell>
        </row>
        <row r="1078">
          <cell r="A1078" t="str">
            <v>3)</v>
          </cell>
          <cell r="B1078" t="str">
            <v>โรงเรียนหิรัญพงษ์อนุสรณ์</v>
          </cell>
          <cell r="C1078" t="str">
            <v>20004350002003112048</v>
          </cell>
        </row>
        <row r="1079">
          <cell r="B1079" t="str">
            <v>ผูกพัน ครบ 7 มิย 67</v>
          </cell>
          <cell r="C1079">
            <v>4100392574</v>
          </cell>
        </row>
        <row r="1080">
          <cell r="A1080" t="str">
            <v>1.5.1</v>
          </cell>
          <cell r="B1080" t="str">
            <v xml:space="preserve">กิจกรรมรองการพัฒนาประสิทธิภาพการบริหารจัดการการศึกษาขั้นพื้นฐาน </v>
          </cell>
          <cell r="C1080" t="str">
            <v xml:space="preserve">20004 69 05164 00144 </v>
          </cell>
        </row>
        <row r="1081">
          <cell r="B1081" t="str">
            <v xml:space="preserve"> งบดำเนินงาน 69112xx </v>
          </cell>
          <cell r="C1081" t="str">
            <v>20004 3720 1000 2000000</v>
          </cell>
        </row>
        <row r="1082">
          <cell r="A1082" t="str">
            <v>1.5.1.1.1</v>
          </cell>
          <cell r="B1082" t="str">
            <v xml:space="preserve">ค่าใช้จ่ายในการดำเนินโครงการส่งเสริมการมีรายได้ให้แก่นักเรียน (ทุนแลกงาน) ประจำปี พ.ศ. 2568 ระหว่างวันที่ 24 มีนาคม – 24 เมษายน 2568  </v>
          </cell>
          <cell r="C1082" t="str">
            <v>ศธ 04002/ว374 ลว 12 ม.ค. 69 โอนครั้งที่ 209</v>
          </cell>
          <cell r="F1082">
            <v>18000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14700</v>
          </cell>
        </row>
        <row r="1083">
          <cell r="A1083" t="str">
            <v>1.5.1.1.2</v>
          </cell>
          <cell r="B1083" t="str">
            <v xml:space="preserve">ค่าใช้จ่ายในการเดินทางเข้าร่วมประชุมเชิงปฏิบัติการจัดทำกรอบการวิจัยและเครื่องมือการประเมินโครงการตามแผนปฏิบัติราชการ ประจำปีงบประมาณ พ.ศ. 2569 ของสพฐ. ระหว่างวันที่ 11 - 13 กุมภาพันธ์ 2569 ณ โรงแรมชีวิน เดอ แบงค็อก กรุงเทพมหานคร </v>
          </cell>
          <cell r="C1083" t="str">
            <v>ศธ 04002/ว1674 ลว 2 ก.พ. 69 โอนครั้งที่ 270</v>
          </cell>
          <cell r="F1083">
            <v>1000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5">
          <cell r="A1085" t="str">
            <v>1.5.2</v>
          </cell>
          <cell r="B1085" t="str">
            <v xml:space="preserve">กิจกรรมรองเทคโนโลยีดิจิทัลเพื่อการศึกษาขั้นพื้นฐาน </v>
          </cell>
          <cell r="C1085" t="str">
            <v>20004 69 05164 00063</v>
          </cell>
        </row>
        <row r="1086">
          <cell r="B1086" t="str">
            <v xml:space="preserve"> งบดำเนินงาน 69112xx</v>
          </cell>
          <cell r="C1086" t="str">
            <v>20004 3720 1000 2000000</v>
          </cell>
        </row>
        <row r="1087">
          <cell r="A1087" t="str">
            <v>1)</v>
          </cell>
          <cell r="B1087" t="str">
            <v xml:space="preserve">ค่าใช้จ่ายในการเดินทางเข้าร่วมประชุมเชิงปฏิบัติการปรับปรุงเอกสารคู่มือแนวทางการบริหารจัดการข้อมูลสารสนเทศเพื่อการบริหาร     (Data Management Center : DMC) ปีการศึกษา 2568 ระหว่างวันที่ 21 – 25 เมษายน 2568  และการประชุมเชิงปฏิบัติการพัฒนาบุคลากรด้านระบบสารสนเทศเพื่อการวางแผนและสนับสนุนการบริหารงบประมาณ ปีการศึกษา 2568 ระหว่างวันที่ 5 – 9 พฤษภาคม 2568ณ โรงแรมริเวอร์ไซด์ กรุงเทพมหานคร </v>
          </cell>
          <cell r="C1087" t="str">
            <v>ศธ 04002/ว1623 ลว 21 เม.ย. 67 ครั้งที่ 426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</row>
        <row r="1088">
          <cell r="A1088" t="str">
            <v>1.5.2.2</v>
          </cell>
          <cell r="B1088" t="str">
            <v xml:space="preserve">ค่าใช้จ่ายในการเดินทางเข้าร่วมกิจกรรมที่ 5 การประชุมเชิงปฏิบัติการเพื่อพัฒนา แลกเปลี่ยนเรียนรู้สำหรับครูและบุคลากรทางการศึกษาที่ผ่านการคัดเลือกในระดับชาติ (Best Practice) และพิธีมอบโล่รางวัล ระหว่างวันที่ 25 – 27 สิงหาคม 2568 ณ โรงแรมแมดิสัน แบงค๊อก ซอยรามคำแหง 35 เขตบางกะปิ กรุงเทพมหานคร </v>
          </cell>
          <cell r="C1088" t="str">
            <v>ศธ 04002/ว42932 ลว 20 ส.ค. 68 ครั้งที่ 858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</row>
        <row r="1089">
          <cell r="A1089" t="str">
            <v>แยกจาก37201</v>
          </cell>
          <cell r="B1089" t="str">
            <v xml:space="preserve"> งบดำเนินงาน 69112xx</v>
          </cell>
          <cell r="C1089" t="str">
            <v>20004 3710 1000 2000000</v>
          </cell>
        </row>
        <row r="1090">
          <cell r="A1090" t="str">
            <v>1.5.2.2</v>
          </cell>
          <cell r="B1090" t="str">
            <v>ค่าใช้จ่ายในการดำเนินการกิจกรรมที่ 3 การพัฒนา ส่งเสริมสนับสนุนและขับเคลื่อนการใช้เทคโนโลยีในการจัดการเรียนรู้ในการขับเคลื่อนระบบคลังสื่อเทคโนโลยีดิจิทัล    (OBEC Content Center)</v>
          </cell>
          <cell r="C1090" t="str">
            <v>ศธ 04002/ว1624 ลว 21 เม.ย.68 ครั้งที่ 427</v>
          </cell>
          <cell r="F1090">
            <v>0</v>
          </cell>
          <cell r="G1090">
            <v>0</v>
          </cell>
          <cell r="H1090">
            <v>0</v>
          </cell>
          <cell r="K1090">
            <v>0</v>
          </cell>
          <cell r="L1090">
            <v>0</v>
          </cell>
        </row>
        <row r="1091">
          <cell r="A1091" t="str">
            <v>1.5.2.3</v>
          </cell>
          <cell r="B1091" t="str">
            <v xml:space="preserve">ค่าใช้จ่ายในการเดินทางเข้าร่วมกิจกรรมที่ 4 การประชุมเชิงปฏิบัติการเพื่อคัดเลือกผลงานที่มีผลการปฏิบัติที่เป็นเลิศ (Best Practice) ระหว่างวันที่ 3 – 8 สิงหาคม  2568 ณ โรงแรมเดอะล็อฟท์ รีสอร์ท วงศ์สว่าง กรุงเทพมหานคร   </v>
          </cell>
          <cell r="C1091" t="str">
            <v>ศธ 04002/ว41037 ลว 23 ก.ค.68 ครั้งที่ 734</v>
          </cell>
          <cell r="F1091">
            <v>0</v>
          </cell>
          <cell r="G1091">
            <v>0</v>
          </cell>
          <cell r="H1091">
            <v>0</v>
          </cell>
          <cell r="K1091">
            <v>0</v>
          </cell>
          <cell r="L1091">
            <v>0</v>
          </cell>
        </row>
        <row r="1094">
          <cell r="A1094" t="str">
            <v>15.2.2</v>
          </cell>
          <cell r="B1094" t="str">
            <v xml:space="preserve"> งบลงทุน ค่าครุภัณฑ์ 6911310</v>
          </cell>
          <cell r="C1094" t="str">
            <v>20004 37001 00031xxxxx</v>
          </cell>
        </row>
        <row r="1095">
          <cell r="A1095" t="str">
            <v>15.2.2.1</v>
          </cell>
          <cell r="B1095" t="str">
            <v>ครุภัณฑ์คอมพิวเตอร์  120610</v>
          </cell>
          <cell r="C1095" t="str">
            <v>20004 69 05164 00063</v>
          </cell>
        </row>
        <row r="1096">
          <cell r="A1096">
            <v>1</v>
          </cell>
          <cell r="B1096" t="str">
            <v xml:space="preserve">ระบบคอมพิวเตอร์พร้อมอุปกรณ์สำหรับการเรียนการสอน IC 12 Type 2 โรงเรียนวัดโปรยฝน จำนวน 1 ชุด จำนวน 519,300 บาท                   </v>
          </cell>
          <cell r="C1096" t="str">
            <v>ศธ 04002/ว49497 ลว 26 พย 68 โอนครั้งที่ 108</v>
          </cell>
        </row>
        <row r="1097">
          <cell r="A1097" t="str">
            <v>1)</v>
          </cell>
          <cell r="B1097" t="str">
            <v>โรงเรียนวัดโปรยฝน</v>
          </cell>
          <cell r="C1097" t="str">
            <v>20004 37001 0003110066</v>
          </cell>
          <cell r="D1097">
            <v>518600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518600</v>
          </cell>
        </row>
        <row r="1100">
          <cell r="A1100" t="str">
            <v>1.5.3</v>
          </cell>
          <cell r="B1100" t="str">
            <v xml:space="preserve">กิจกรรมรองการพัฒนาประสิทธิภาพการบริหารจัดการการศึกษาขั้นพื้นฐาน </v>
          </cell>
          <cell r="C1100" t="str">
            <v>20004 69 05164 00144</v>
          </cell>
        </row>
        <row r="1101">
          <cell r="B1101" t="str">
            <v xml:space="preserve"> งบดำเนินงาน 69112xx </v>
          </cell>
          <cell r="C1101" t="str">
            <v>20004 3720 1000 2000000</v>
          </cell>
        </row>
        <row r="1102">
          <cell r="A1102" t="str">
            <v>1.5.3.1</v>
          </cell>
          <cell r="B1102" t="str">
            <v xml:space="preserve">ค่าใช้จ่ายในการเดินทางเข้าร่วมประชุมโครงการปฐมนิเทศนักเรียนทุนการศึกษา เฉลิมราชกุมารี ระยะที่ 2 รุ่นที่ 8 ประจำปี 2568 /ค่าใช้จ่ายในการจัดนิทรรศการเพื่อเผยแพร่พระราชประวัติและพระราชกรณียกิจ ของสมเด็จพระกนิษฐาธิราชเจ้า กรมสมเด็จพระเทพรัตนราชสุดาฯ  สยามบรมราชกุมารี ระหว่างวันที่ 30 ตุลาคม 2568 – 2 พฤศจิกายน 2568 ณ โรงแรมริเวอร์ไซด์ กรุงเทพมหานคร </v>
          </cell>
          <cell r="C1102" t="str">
            <v xml:space="preserve">ศธ 04002/ว48878 ลว 17 พ.ย.68 โอนครั้งที่ 83 </v>
          </cell>
          <cell r="D1102">
            <v>800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800</v>
          </cell>
        </row>
        <row r="1104">
          <cell r="A1104" t="str">
            <v>1.5.4</v>
          </cell>
          <cell r="B1104" t="str">
            <v>กิจกรรมการสนับสนุนการศึกษาขั้นพื้นฐาน</v>
          </cell>
          <cell r="C1104" t="str">
            <v>20004 69 0146 00000</v>
          </cell>
        </row>
        <row r="1127">
          <cell r="B1127" t="str">
            <v xml:space="preserve"> งบดำเนินงาน 69112xx </v>
          </cell>
          <cell r="C1127" t="str">
            <v>20004 37201000 2000000</v>
          </cell>
        </row>
        <row r="1128">
          <cell r="A1128" t="str">
            <v>2.1.2.1</v>
          </cell>
          <cell r="B1128" t="str">
            <v xml:space="preserve">ค่าใช้จ่ายในการเดินทางเข้าร่วมโครงการอบรมเสริมสร้างความรู้ด้านการบริหารงานการคลัง และสร้างความตระหนักในการป้องกันการทุจริตของหน่วยงาน ในสังกัดสำนักงานคณะกรรมการการศึกษาขั้นพื้นฐาน ระหว่างวันที่ 25 - 26 ธันวาคม 2566 ณ โรงแรมดิ ไอเดิล โฮเท็ล แอนด์ เรสซิเดนซ์ จังหวัดปทุมธานี </v>
          </cell>
          <cell r="C1128" t="str">
            <v>ศธ 04002/ว5700 ลว 21 ธค 66 โอนครั้งที่ 103</v>
          </cell>
        </row>
        <row r="1129">
          <cell r="A1129" t="str">
            <v>2.1.2.2</v>
          </cell>
          <cell r="B1129" t="str">
            <v xml:space="preserve">เงินสมทบกองทุนเงินทดแทน ประจำปี พ.ศ. 2567 (มกราคม - ธันวาคม 2567)                             </v>
          </cell>
          <cell r="C1129" t="str">
            <v>ศธ 04002/ว35 ลว 4 มค 67 โอนครั้งที่ 117</v>
          </cell>
        </row>
        <row r="1130">
          <cell r="B1130" t="str">
            <v>ค่าเช่าใช้บริการสัญญาณอินเทอร์เน็ต 6 เดือน (เมย-มิย 66)   603600บาท</v>
          </cell>
          <cell r="C1130" t="str">
            <v>ศธ 04002/ว1923   ลว 20 พค 67 โอนครั้งที่ 30</v>
          </cell>
        </row>
        <row r="1131">
          <cell r="B1131" t="str">
            <v>ค่าเช่าใช้บริการสัญญาณอินเทอร์เน็ต 3 เดือน (กรกฎาคม 2567 – กันยายน 2567)   514,3500บาท</v>
          </cell>
          <cell r="C1131" t="str">
            <v>ศธ 04002/ว2864 ลว 2 กรกฎาคม 2567 โอนครั้งที่ 185</v>
          </cell>
        </row>
        <row r="1132">
          <cell r="A1132" t="str">
            <v>2.1.3.2</v>
          </cell>
          <cell r="B1132" t="str">
            <v>ค่าใช้จ่ายในการซ่อมแซม ทำความสะอาด ฟื้นฟูอาคารเรียน สิ่งปลูกสร้าง ห้องน้ำ ห้องส้วม และสภาพแวดล้อมภายในโรงเรียน</v>
          </cell>
          <cell r="C1132" t="str">
            <v>ศธ 04002/ว4582 ลว 20 กย 67 โอนครั้งที่ 433</v>
          </cell>
        </row>
        <row r="1159">
          <cell r="A1159" t="str">
            <v>1.5.5</v>
          </cell>
          <cell r="B1159" t="str">
            <v xml:space="preserve">กิจกรรมรองส่งเสริมการจัดการเรียนรู้และพัฒนาคุณลักษณะของผู้เรียน  </v>
          </cell>
        </row>
        <row r="1160">
          <cell r="B1160" t="str">
            <v xml:space="preserve"> งบดำเนินงาน 69112xx </v>
          </cell>
        </row>
        <row r="1161">
          <cell r="A1161" t="str">
            <v>1.5.5.1</v>
          </cell>
          <cell r="B1161" t="str">
            <v>ค่าใช้จ่ายในการเดินทางเข้าร่วมประชุมเชิงปฏิบัติการต่อยอดบทเรียนความสำเร็จสถานศึกษาต้นแบบนักเรียนเพื่อนที่ปรึกษา (YC : Youth Counselor) กับการพัฒนาการแนะแนวให้การปรึกษาสู่การพัฒนาคุณภาพผู้เรียนรอบด้าน  ระหว่างวันที่ 10 - 13 มีนาคม 2569 ณ โรงแรมบียอนด์ สวีท (บางพลัด) กรุงเทพมหานคร</v>
          </cell>
          <cell r="C1161" t="str">
            <v>ศธ 04002/ว4808 ลว 19 มี.ค.69 โอนครั้งที่ 374</v>
          </cell>
          <cell r="F1161">
            <v>3000</v>
          </cell>
          <cell r="G1161">
            <v>0</v>
          </cell>
          <cell r="H1161">
            <v>0</v>
          </cell>
          <cell r="K1161">
            <v>1600</v>
          </cell>
          <cell r="L1161">
            <v>0</v>
          </cell>
        </row>
        <row r="1164">
          <cell r="A1164" t="str">
            <v>1.5.6</v>
          </cell>
          <cell r="B1164" t="str">
            <v>กิจกรรมรองพัฒนาหลักสูตรและกระบวนการเรียนรู้ที่หลากหลายให้เอื้อต่อการเรียนรู้ตลอดชีวิต</v>
          </cell>
        </row>
        <row r="1165">
          <cell r="B1165" t="str">
            <v xml:space="preserve"> งบดำเนินงาน 69112xx </v>
          </cell>
        </row>
        <row r="1166">
          <cell r="A1166" t="str">
            <v>2.1.4.1</v>
          </cell>
          <cell r="B1166" t="str">
            <v xml:space="preserve">ค่าใช้จ่ายในการจัดการแข่งขันงานศิลปหัตถกรรมนักเรียน ครั้งที่ 71 ปีการศึกษา 2566 </v>
          </cell>
          <cell r="C1166" t="str">
            <v>ที่ ศธ 04002/ว    /9 กพ 67  ครั้งที่ 165</v>
          </cell>
        </row>
        <row r="1167">
          <cell r="A1167" t="str">
            <v>2.1.4.2</v>
          </cell>
          <cell r="B1167" t="str">
            <v xml:space="preserve">ค่าใช้จ่ายในการดำนินงานการส่งเสริมการจัดการเรียนรู้เพศวิถีศึกษาในลักษณะการจัดการเรียนรู้แบบ Active Leaning </v>
          </cell>
          <cell r="C1167" t="str">
            <v>ศธ04002/ว2276 ลว. 7 มิย 67 โอนครั้งที่ 102</v>
          </cell>
        </row>
        <row r="1168">
          <cell r="A1168" t="str">
            <v>2.1.4.3</v>
          </cell>
          <cell r="B1168" t="str">
            <v xml:space="preserve">ค่าใช้จ่ายในการเดินทางเข้าร่วมการประชุมเชิงปฏิบัติการจัดทำเป้าหมายความสามารถ ด้านการอ่าน การเขียน การคิดเลข และการแก้ปัญหา (Basic Literacy) ของนักเรียนระดับประถมศึกษาตอนต้น ระหว่างวันที่ 7 - 10 สิงหาคม 2567 โรงแรมรอแยล เบญจา กรุงเทพมหานคร </v>
          </cell>
          <cell r="C1168" t="str">
            <v>ศธ04002/ว3560 ลว. 15 สค 67 โอนครั้งที่ 323</v>
          </cell>
        </row>
        <row r="1172">
          <cell r="A1172">
            <v>2</v>
          </cell>
          <cell r="B1172" t="str">
            <v>ค่าใช้จ่ายในการดำเนินการตามโครงการคัดเลือกนักเรียนและสถานศึกษา เพื่อรับรางวัลพระราชทาน ระดับการศึกษาขั้นพื้นฐาน ระดับจังหวัด</v>
          </cell>
          <cell r="C1172" t="str">
            <v>ศธ04002/ว5487ว.8 พย 67 โอนครั้งที่ 47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</row>
        <row r="1175">
          <cell r="A1175">
            <v>1.6</v>
          </cell>
          <cell r="B1175" t="str">
            <v xml:space="preserve">กิจกรรมการจัดการศึกษามัธยมศึกษาตอนต้นสำหรับโรงเรียนปกติ  </v>
          </cell>
          <cell r="C1175" t="str">
            <v>20004 69 0516500000</v>
          </cell>
        </row>
        <row r="1177">
          <cell r="B1177" t="str">
            <v>งบลงทุน ค่าครุภัณฑ์ 6911310</v>
          </cell>
        </row>
        <row r="1178">
          <cell r="B1178" t="str">
            <v>ครุภัณฑ์สำนักงาน 120601</v>
          </cell>
        </row>
        <row r="1179">
          <cell r="A1179" t="str">
            <v>1.6.1.1</v>
          </cell>
          <cell r="B1179" t="str">
            <v>เครื่องถ่ายเอกสารระบบดิจิทัล (ขาว-ดำ) ความเร็ว 20 แผ่นต่อนาที</v>
          </cell>
          <cell r="C1179" t="str">
            <v xml:space="preserve">ศธ04002/ว47350 ลว. 27 ตค 68 โอนครั้งที่ 14 </v>
          </cell>
        </row>
        <row r="1181">
          <cell r="A1181" t="str">
            <v>1)</v>
          </cell>
          <cell r="B1181" t="str">
            <v>สพป.ปทุมธานี เขต 2</v>
          </cell>
          <cell r="C1181" t="str">
            <v>20004370010003112995</v>
          </cell>
          <cell r="F1181">
            <v>90000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90000</v>
          </cell>
          <cell r="L1181">
            <v>0</v>
          </cell>
        </row>
        <row r="1183">
          <cell r="A1183" t="str">
            <v>1.6.1.2</v>
          </cell>
          <cell r="B1183" t="str">
            <v>พัดลม แบบโคจรติดผนัง ขนาดไม่น้อยกว่า 16 นิ้ว (400 มิลลิเมตร) เครื่องละ 1,000 บาท</v>
          </cell>
        </row>
        <row r="1184">
          <cell r="A1184" t="str">
            <v>1)</v>
          </cell>
          <cell r="B1184" t="str">
            <v>สพป.ปทุมธานี เขต 2</v>
          </cell>
          <cell r="D1184">
            <v>9000</v>
          </cell>
          <cell r="G1184">
            <v>0</v>
          </cell>
          <cell r="H1184">
            <v>0</v>
          </cell>
          <cell r="K1184">
            <v>9000</v>
          </cell>
          <cell r="L1184">
            <v>0</v>
          </cell>
        </row>
        <row r="1185">
          <cell r="A1185" t="str">
            <v>1.6.1.3</v>
          </cell>
          <cell r="B1185" t="str">
            <v xml:space="preserve">พัดลม แบบโคจรติดเพดาน ขนาดไม่น้อยกว่า 16 นิ้ว (400 มิลลิเมตร) </v>
          </cell>
          <cell r="C1185" t="str">
            <v xml:space="preserve">ศธ04002/ว47350 ลว. 27 ตค 68 โอนครั้งที่ 14 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1200</v>
          </cell>
          <cell r="L1185">
            <v>0</v>
          </cell>
        </row>
        <row r="1187">
          <cell r="A1187" t="str">
            <v>1)</v>
          </cell>
          <cell r="B1187" t="str">
            <v>สพป.ปทุมธานี เขต 2</v>
          </cell>
          <cell r="C1187" t="str">
            <v>20004370010003112997</v>
          </cell>
          <cell r="D1187">
            <v>1200</v>
          </cell>
        </row>
        <row r="1188">
          <cell r="B1188" t="str">
            <v>ครุภัณฑ์โฆษณา 120604</v>
          </cell>
        </row>
        <row r="1189">
          <cell r="A1189" t="str">
            <v>1.6.1.4</v>
          </cell>
          <cell r="B1189" t="str">
            <v>โทรทัศน์ แอล อี ดี (LED TV) แบบ Smart TV ระดับความละเอียดจอภาพ 3840x2160 พิกเซล ขนาด 55 นิ้ว เครื่องละ 23,000 บาท</v>
          </cell>
          <cell r="C1189" t="str">
            <v xml:space="preserve">ศธ04002/ว47350 ลว. 27 ตค 68 โอนครั้งที่ 14 </v>
          </cell>
        </row>
        <row r="1191">
          <cell r="A1191" t="str">
            <v>1)</v>
          </cell>
          <cell r="B1191" t="str">
            <v>โรงเรียนวัดเขียนเขต</v>
          </cell>
          <cell r="C1191" t="str">
            <v>20004370010003112991</v>
          </cell>
          <cell r="D1191">
            <v>92000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92000</v>
          </cell>
        </row>
        <row r="1192">
          <cell r="A1192" t="str">
            <v>2)</v>
          </cell>
          <cell r="B1192" t="str">
            <v>โรงเรียนชุมชนเลิศพินิจพิทยาคม</v>
          </cell>
          <cell r="C1192" t="str">
            <v>20004370010003112992</v>
          </cell>
          <cell r="D1192">
            <v>46000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46000</v>
          </cell>
        </row>
        <row r="1194">
          <cell r="A1194" t="str">
            <v>1.6.1.4</v>
          </cell>
          <cell r="B1194" t="str">
            <v>โทรทัศน์ แอล อี ดี (LED TV) แบบ Smart TV ระดับความละเอียดจอภาพ 3840x2160 พิกเซล ขนาด 65 นิ้ว เครื่องละ 30,000 บาท</v>
          </cell>
          <cell r="C1194" t="str">
            <v xml:space="preserve">ศธ04002/ว47350 ลว. 27 ตค 68 โอนครั้งที่ 14 </v>
          </cell>
        </row>
        <row r="1196">
          <cell r="A1196" t="str">
            <v>1)</v>
          </cell>
          <cell r="B1196" t="str">
            <v>โรงเรียนวัดชัยมังคลาราม</v>
          </cell>
          <cell r="C1196" t="str">
            <v>20004370010003112993</v>
          </cell>
          <cell r="D1196">
            <v>60000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60000</v>
          </cell>
        </row>
        <row r="1197">
          <cell r="B1197" t="str">
            <v>ครุภัณฑ์การศึกษา 120611</v>
          </cell>
        </row>
        <row r="1198">
          <cell r="A1198" t="str">
            <v>1.6.2.2</v>
          </cell>
          <cell r="B1198" t="str">
            <v>โต๊ะเก้าอี้นักเรียน สำหรับนักเรียนประถมศึกษา ชุดละ 1,500 บาท</v>
          </cell>
          <cell r="C1198" t="str">
            <v xml:space="preserve">ศธ04002/ว47350 ลว. 27 ตค 68 โอนครั้งที่ 14 </v>
          </cell>
        </row>
        <row r="1199">
          <cell r="A1199" t="str">
            <v>1)</v>
          </cell>
          <cell r="B1199" t="str">
            <v>โรงเรียนอยู่ประชานุเคราะห์</v>
          </cell>
          <cell r="C1199" t="str">
            <v>20004370010003112994</v>
          </cell>
          <cell r="F1199">
            <v>15000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15000</v>
          </cell>
        </row>
        <row r="1200">
          <cell r="A1200" t="str">
            <v>1.6.1</v>
          </cell>
          <cell r="B1200" t="str">
            <v xml:space="preserve">กิจกรรมรองการวิจัยเพื่อพัฒนานวัตกรรมการจัดการศึกษา </v>
          </cell>
          <cell r="C1200" t="str">
            <v>20004 69 05165 52018</v>
          </cell>
          <cell r="F1200">
            <v>6000</v>
          </cell>
          <cell r="G1200">
            <v>0</v>
          </cell>
          <cell r="H1200">
            <v>0</v>
          </cell>
          <cell r="K1200">
            <v>0</v>
          </cell>
          <cell r="L1200">
            <v>6000</v>
          </cell>
        </row>
        <row r="1201">
          <cell r="A1201" t="str">
            <v>1.6.1</v>
          </cell>
          <cell r="B1201" t="str">
            <v xml:space="preserve"> งบดำเนินงาน 69112xx</v>
          </cell>
          <cell r="C1201" t="str">
            <v>20004 3720 1000 2000000</v>
          </cell>
          <cell r="I1201">
            <v>0</v>
          </cell>
          <cell r="J1201">
            <v>0</v>
          </cell>
        </row>
        <row r="1202">
          <cell r="A1202" t="str">
            <v>1.6.1.1</v>
          </cell>
          <cell r="B1202" t="str">
            <v xml:space="preserve">ค่าใช้จ่ายในการจัดสอบคัดเลือกรอบแรก ระดับเขตพื้นที่ /ค่าใช้จ่ายในการจัดสอบคัดเลือกรอบสอง ระดับประเทศและเตรียมความพร้อมผู้แทนนักเรียนไทยสำหรับเข้าร่วมการแข่งขันคณิตศาสตร์และวิทยาศาสตร์โอลิมปิกระหว่างประเทศ ระดับประถมศึกษา ประจำปี พ.ศ.2569 รายการ 23rd International Mathematics and Science Olympiad (IMSO) for Primary School ณ สาธารณรัฐอินโดนีเซีย </v>
          </cell>
          <cell r="C1202" t="str">
            <v>ที่ ศธ04002/ว12052 ลว 16 ก.ค.69 ครั้งที่ 720</v>
          </cell>
          <cell r="F1202">
            <v>6000</v>
          </cell>
          <cell r="G1202">
            <v>0</v>
          </cell>
          <cell r="H1202">
            <v>0</v>
          </cell>
          <cell r="K1202">
            <v>0</v>
          </cell>
          <cell r="L1202">
            <v>6000</v>
          </cell>
        </row>
        <row r="1203">
          <cell r="A1203" t="str">
            <v>1.6.1.1</v>
          </cell>
          <cell r="B1203" t="str">
            <v xml:space="preserve">ค่าใช้จ่ายในการจัดสอบคัดเลือกรอบแรก ระดับเขตพื้นที่ /ค่าใช้จ่ายในการจัดสอบคัดเลือกรอบสอง ระดับประเทศและ เตรียมความพร้อมผู้แทนนักเรียนไทยสำหรับเข้าร่วมการแข่งขันคณิตศาสตร์และวิทยาศาสตร์โอลิมปิกระหว่างประเทศ ระดับประถมศึกษา ประจำปี พ.ศ.๒๕๖๙ รายการ 23rd International Mathematics and Science Olympiad (IMSO) for Primary School ณ สาธารณรัฐอินโดนีเซีย </v>
          </cell>
          <cell r="C1203" t="str">
            <v>ที่ ศธ04002/ว41551 ลว 30 ก.ค.68 ครั้งที่ 769</v>
          </cell>
          <cell r="F1203">
            <v>0</v>
          </cell>
          <cell r="G1203">
            <v>0</v>
          </cell>
          <cell r="H1203">
            <v>0</v>
          </cell>
          <cell r="K1203">
            <v>0</v>
          </cell>
          <cell r="L1203">
            <v>0</v>
          </cell>
        </row>
        <row r="1207">
          <cell r="A1207" t="str">
            <v>1.6.2</v>
          </cell>
          <cell r="B1207" t="str">
            <v>กิจกรรมรองสนับสนุนเสริมสร้างความเข้มแข็งในการพัฒนาครูอย่างมีประสิทธิภาพ</v>
          </cell>
          <cell r="C1207" t="str">
            <v>20004 69 05165 51999</v>
          </cell>
          <cell r="I1207">
            <v>0</v>
          </cell>
          <cell r="J1207">
            <v>0</v>
          </cell>
        </row>
        <row r="1208">
          <cell r="B1208" t="str">
            <v xml:space="preserve"> งบดำเนินงาน 69112xx </v>
          </cell>
          <cell r="C1208" t="str">
            <v>20004 3720 1000 2000000</v>
          </cell>
        </row>
        <row r="1209">
          <cell r="A1209" t="str">
            <v>1.6.2.1</v>
          </cell>
          <cell r="B1209" t="str">
            <v>เพื่อสนับสนุนการคัดเลือกบุคคลเพื่อบรรจุและแต่งตั้งให้ดำรงตำแหน่งศึกษานิเทศก์ สังกัดสำนักงานคณะกรรมการการศึกษาขั้นพื้นฐาน  ปี พ.ศ. 2568</v>
          </cell>
          <cell r="C1209" t="str">
            <v>ศธ04002/ว50938 ลว 22 ธ.ค. 68 โอนครั้งที่ 168</v>
          </cell>
          <cell r="D1209">
            <v>10240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4830</v>
          </cell>
          <cell r="L1209">
            <v>0</v>
          </cell>
        </row>
        <row r="1210">
          <cell r="A1210" t="str">
            <v>1.6.2.2</v>
          </cell>
          <cell r="B1210" t="str">
            <v>ค่าใช้จ่ายในการเดินทางเข้าร่วมการอบรมเชิงปฏิบัติการเสริมสร้างสมรรถนะการนิเทศการศึกษา สำหรับนิเทศก์แกนนำ (Core Supervisor) เพื่อพัฒนาคุณภาพการศึกษาสู่คุณภาพผู้เรียนตามนโยบายและจุดเน้นของสพฐ. ประจำปีงบประมาณ พ.ศ. 2569  ระหว่างวันที่ 16 – 19 ธันวาคม 2568 ณ โรงแรมดิ ไอเดิล โฮเทล แอนด์ เรสซิเดนท์ ปทุมธานี</v>
          </cell>
          <cell r="C1210" t="str">
            <v>ศธ 04002/ว51464  ลว 29 ธ.ค. 68 ครั้งที่ 195</v>
          </cell>
          <cell r="D1210">
            <v>800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600</v>
          </cell>
          <cell r="L1210">
            <v>0</v>
          </cell>
        </row>
        <row r="1211">
          <cell r="A1211" t="str">
            <v>1.6.2.3</v>
          </cell>
          <cell r="B1211" t="str">
            <v>ค่าใช้จ่ายในการเดินทางเข้าร่วมการประชุมเชิงปฏิบัติการขับเคลื่อนเครือข่ายการนิเทศการศึกษาขั้นพื้นฐาน ประจำเขตตรวจราชการ สู่การพัฒนาคุณภาพการศึกษาอย่างยั่งยืนตามนโยบายเรียนดี มีคุณธรรม  ปีงบประมาณ พ.ศ. 2569 ในวันที่ 14 ธันวาคม 2568 ณ โรงแรมรอแยล เบญจา กรุงเทพมหานคร</v>
          </cell>
          <cell r="C1211" t="str">
            <v>ศธ 04002/ว51461 ลว 29 ธ.ค. 69 ครั้งที่ 196</v>
          </cell>
          <cell r="D1211">
            <v>500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500</v>
          </cell>
          <cell r="L1211">
            <v>0</v>
          </cell>
        </row>
        <row r="1212">
          <cell r="A1212" t="str">
            <v>1.6.2.4</v>
          </cell>
          <cell r="B1212" t="str">
            <v>ค่าใช้จ่ายในการดำเนินงานโครงการพัฒนาเครือข่ายการนิเทศการศึกษาขั้นพื้นฐาน ประจำเขตตรวจราชการ เพื่อพัฒนากลไกการนิเทศการศึกษาสู่การพัฒนาคุณภาพการศึกษาที่ยั่งยืน ประจำปีงบประมาณ พ.ศ. 2569</v>
          </cell>
          <cell r="C1212" t="str">
            <v>ศธ 04002/ว51459 ลว 29 ธ.ค. 69 ครั้งที่ 197</v>
          </cell>
          <cell r="D1212">
            <v>15000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13000</v>
          </cell>
          <cell r="L1212">
            <v>0</v>
          </cell>
        </row>
        <row r="1213">
          <cell r="A1213" t="str">
            <v>1.6.1.5</v>
          </cell>
          <cell r="B1213" t="str">
            <v xml:space="preserve">ค่าใช้จ่ายในการเดินทางสำหรับคณะทำงาน/ผู้เข้าร่วมการประชุมเชิงปฏิบัติการพัฒนานวัตกรรมการนิเทศการศึกษาสู่การพัฒนาคุณภาพการศึกษาโดยใช้พื้นที่เป็นฐาน ระหว่างวันที่ 23 – 26 เมษายน 2569 ณ โรงแรมรอยัล ซิตี้ เขตบางพลัด กรุงเทพมหานคร </v>
          </cell>
          <cell r="C1213" t="str">
            <v>ศธ04002/ว482 ลว 29 เม.ย. 69 โอนครั้งที่ 482</v>
          </cell>
          <cell r="D1213">
            <v>1800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A1214" t="str">
            <v>1.6.1.6</v>
          </cell>
          <cell r="B1214" t="str">
            <v xml:space="preserve">เพื่อสนับสนุนค่าใช้จ่ายในการประชุม อ.ก.ค.ศ. เขตพื้นที่การศึกษา  ตั้งแต่เดือนตุลาคม 2568 - กันยายน 2569 จำนวนเงิน 50,000.-บาท (ห้าหมื่นบาทถ้วน)   </v>
          </cell>
          <cell r="C1214" t="str">
            <v>ศธ 04002/ว7447 ลว 5 พ.ค. 69 โอนครั้งที่ 491</v>
          </cell>
          <cell r="D1214">
            <v>50000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20034</v>
          </cell>
          <cell r="L1214">
            <v>0</v>
          </cell>
        </row>
        <row r="1215">
          <cell r="A1215" t="str">
            <v>1.6.1.7</v>
          </cell>
          <cell r="B1215" t="str">
            <v xml:space="preserve">ค่าใช้จ่ายโครงการเสริมสร้างสมรรถนะองค์ความรู้ด้านกฎหมายเพื่อพัฒนาบุคลากร  ค่าสมนาคุณคณะกรรมการสอบสวนวินัยข้าราชการ </v>
          </cell>
          <cell r="C1215" t="str">
            <v>ศธ 04002/ว7712 ลว 7 พ.ค. 69  โอนครั้งที่ 512</v>
          </cell>
          <cell r="D1215">
            <v>2200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A1216" t="str">
            <v>1.6.1.8</v>
          </cell>
          <cell r="B1216" t="str">
            <v xml:space="preserve">ค่าใช้จ่ายในการดำเนินการตรวจรับ – จ่ายเครื่องราชอิสริยาภรณ์ชั้นต่ำกว่าสายสะพายและ เหรียญจักรพรรดิมาลา ประจำปี 2568 ระหว่างวันที่ 8 -10 มิถุนายน 2569 และระหว่างวันที่ 17 - 19 มิถุนายน 2569 </v>
          </cell>
          <cell r="C1216" t="str">
            <v>ศธ 04002/ว9126 ลว 29 พ.ค. 69 โอนครั้งที่ 599</v>
          </cell>
          <cell r="D1216">
            <v>25000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16660</v>
          </cell>
          <cell r="L1216">
            <v>0</v>
          </cell>
        </row>
        <row r="1275">
          <cell r="A1275">
            <v>1.7</v>
          </cell>
          <cell r="B1275" t="str">
            <v xml:space="preserve">กิจกรรมส่งเสริม สนับสนุนให้บุคคลได้รับสิทธิและโอกาสทางการศึกษาขั้นพื้นฐานอย่างทั่วถึงและเป็นธรรมสอดคล้องตามบริบท                </v>
          </cell>
          <cell r="C1275" t="str">
            <v>20004 69 52015 00000</v>
          </cell>
        </row>
        <row r="1276">
          <cell r="B1276" t="str">
            <v xml:space="preserve"> งบดำเนินงาน 69112xx</v>
          </cell>
          <cell r="C1276" t="str">
            <v>20004 3720 1000 2000000</v>
          </cell>
        </row>
        <row r="1277">
          <cell r="A1277" t="str">
            <v>1.7.1</v>
          </cell>
          <cell r="B1277" t="str">
            <v>ค่าใช้จ่ายเข้าร่วมประชุมเชิงปฏิบัติการพัฒนาโรงเรียนในโครงการพัฒนาเด็กและเยาวชนในถิ่นทุรกันดารตามพระราชดำริ สมเด็จพระกนิษฐาธิราชเจ้า กรมสมเด็จพระเทพรัตนราชสุดาฯ สยามบรมราชกุมารี สังกัดสพฐ  ประจำปีงบประมาณ พ.ศ. 2569 ระหว่างวันที่ 22 - 25 พฤศจิกายน 2568 ณ โรงแรม รอรัล ริเวอร์ กรุงเทพมหานคร และ BANGKOK THONBURI HALL HALL  มหาวิทยาลัยกรุงธนบุรี เขตทวีวัฒนา กรุงเทพมหานคร</v>
          </cell>
          <cell r="C1277" t="str">
            <v>ศธ 04002/ว49354 ลว. 24 พย 68 ครั้งที่ 98</v>
          </cell>
          <cell r="F1277">
            <v>3200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3200</v>
          </cell>
        </row>
        <row r="1278">
          <cell r="A1278" t="str">
            <v>1.7.2</v>
          </cell>
          <cell r="B1278" t="str">
            <v xml:space="preserve">เพื่อเป็น  ค่าใช้จ่ายในการดำเนินงาน การประชุม การประชาสัมพันธ์ การกำกับ ติดตาม และการบริหารจัดการอื่น ๆ ที่เกี่ยวข้องกับการจัดการศึกษาขั้นพื้นฐาน ตามมาตรา 12 แห่งพระราชบัญญัติการศึกษาแห่งชาติ พ.ศ. 2542 </v>
          </cell>
          <cell r="C1278" t="str">
            <v>ศธ 04002/ว2012 ลว 6 ก.พ. 69  โอนครั้งที่ 281</v>
          </cell>
          <cell r="F1278">
            <v>13000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A1279" t="str">
            <v>1.7.3</v>
          </cell>
          <cell r="B1279" t="str">
            <v>โครงการพัฒนาและแลกเปลี่ยนนวัตกรรมการบริหารจัดการสถานศึกษาขั้นพื้นฐาน ตามแนวความคิดการจัดการศึกษาที่ยืดหยุ่นและไร้รอยต่อเพื่อป้องกันเด็กและเยาวชนหลุดออกจากระบบการศึกษา (OBEC Zeo Dropout)  ระหว่างวันที่ 22 – 24 กรกฎาคม 2569 ณ โรงแรมโกลเด้นบีช ชะอำ จังหวัดเพชรบุรี</v>
          </cell>
          <cell r="C1279" t="str">
            <v>ศธ 04002/ว9995 ลว 16 มิ.ย. 69  โอนครั้งที่ 639</v>
          </cell>
          <cell r="F1279">
            <v>3400</v>
          </cell>
        </row>
        <row r="1280">
          <cell r="A1280" t="str">
            <v>1.7.4</v>
          </cell>
          <cell r="B1280" t="str">
            <v xml:space="preserve">ค่าใช้จ่ายในการดำเนินการแข่งขันทักษะวิชาการของนักเรียนภายใต้การประชุมวิชาการการพัฒนาเด็กและเยาวชนในถิ่นทุรกันดาร ตามพระราชดำริ สมเด็จพระกนิษฐาธิราชเจ้า กรมสมเด็จพระเทพรัตนราชสุดา ฯ สยามบรมราชกุมารี ประจำปี 2569 ระดับสำนักงานเขตพื้นที่การศึกษา </v>
          </cell>
          <cell r="C1280" t="str">
            <v>ศธ 04002/ว10945  ลว 1 ก.ค. 69 ครั้งที่ 671</v>
          </cell>
          <cell r="F1280">
            <v>38000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720</v>
          </cell>
          <cell r="L1280">
            <v>0</v>
          </cell>
        </row>
        <row r="1281">
          <cell r="A1281" t="str">
            <v>1.7.5</v>
          </cell>
          <cell r="B1281" t="str">
            <v xml:space="preserve">ค่าใช้จ่ายในการเดินทางของผู้เข้าร่วมประชุมเชิงปฏิบัติการเสริมสร้างศักยภาพศึกษานิเทศก์ผู้รับผิดชอบโรงเรียนในโครงการพระราชดำริและโรงเรียนเฉลิมพระเกียรติ ประจำปีงบประมาณ พ.ศ. 2569 ระหว่างวันที่  5 – 8 สิงหาคม 2569 ณ โรงแรมเดอะพาลาสโซ กรุงเทพมหานคร </v>
          </cell>
          <cell r="C1281" t="str">
            <v>ศธ 04002/ว13091   ลว 27 ก.ค. 69 ครั้งที่ 793</v>
          </cell>
          <cell r="F1281">
            <v>800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</row>
        <row r="1299">
          <cell r="A1299">
            <v>1.8</v>
          </cell>
          <cell r="B1299" t="str">
            <v xml:space="preserve">กิจกรรมช่วยเหลือกลุ่มเป้าหมายทางสังคม  </v>
          </cell>
          <cell r="C1299" t="str">
            <v>20004 69 62408 00000</v>
          </cell>
        </row>
        <row r="1300">
          <cell r="B1300" t="str">
            <v xml:space="preserve"> งบดำเนินงาน 69112xx</v>
          </cell>
          <cell r="C1300" t="str">
            <v>20004 3720 1000 2000000</v>
          </cell>
        </row>
        <row r="1301">
          <cell r="A1301" t="str">
            <v>1.8.1</v>
          </cell>
          <cell r="B1301" t="str">
            <v xml:space="preserve">ค่าใช้จ่ายในการเดินทางเข้าร่วมการครูและบุคลากรทางการศึกษา สังกัดสพฐ. เพื่อปฏิบัติหน้าที่พนักงานเจ้าหน้าที่ส่งเสริมความประพฤตินักเรียนและนักศึกษา (พสน.) จำนวน 3 รุ่น ระหว่างวันที่ 16 - 24 ธันวาคม 2568 ณ โรงแรมแมดิสัน แบงค็อก กรุงเทพมหานคร </v>
          </cell>
          <cell r="C1301" t="str">
            <v>ศธ 04002/ว324 ลว 12 ม.ค. 69 ครั้งที่ 206</v>
          </cell>
          <cell r="F1301">
            <v>5000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800</v>
          </cell>
          <cell r="L1301">
            <v>3200</v>
          </cell>
        </row>
        <row r="1302">
          <cell r="A1302" t="str">
            <v>1.8.2</v>
          </cell>
          <cell r="B1302" t="str">
            <v xml:space="preserve">ค่าใช้จ่ายในการเดินทางเข้าร่วมการประชุมเชิงปฏิบัติการอบรมและพัฒนาครูและบุคลากรทางการศึกษา เพื่อขับเคลื่อนการใช้หลักสูตรการศึกษาประถมศึกษาตอนปลาย (ชั้นประถมศึกษา ปีที่ 4 - 6)  พุทธศักราช 2568 ระหว่างวันที่ 6 – 9 มีนาคม 2569 ณ โรงแรมเอวาน่า แกรนด์ แอนด์ คอนเวชั่น เซ็นเตอร์ กรุงเทพมหานคร เรสซิเดนซ์ จังหวัดปทุมธานี </v>
          </cell>
          <cell r="C1302" t="str">
            <v>ศธ 04002/ว3112 ลว. 23 ก.พ. 69 ครั้งที่ 325</v>
          </cell>
          <cell r="F1302">
            <v>3200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3200</v>
          </cell>
          <cell r="L1302">
            <v>0</v>
          </cell>
        </row>
        <row r="1303">
          <cell r="A1303" t="str">
            <v>1.8.3</v>
          </cell>
          <cell r="B1303" t="str">
            <v>1.สนับสนุนสร้างความเข้มแข็งการขับเคลื่อนงานแนะแนวให้กับศูนย์แนะแนวประจำเขตพื้นที่การศึกษา จำนวน 4,000.-บาท ร.ร.วัดเขียนเขต และสนับสนุนเขตพื้นที่เพื่อขับเคลื่อนงานแนะแนวเขตพื้นที่ จำนวน 5,000 บาท</v>
          </cell>
          <cell r="C1303" t="str">
            <v>ที่ ศธ 04002/ว 7917 ลว.11 พ.ค. 69 ครั้งที่ 530</v>
          </cell>
          <cell r="F1303">
            <v>9000</v>
          </cell>
          <cell r="G1303">
            <v>0</v>
          </cell>
          <cell r="H1303">
            <v>0</v>
          </cell>
          <cell r="K1303">
            <v>1800</v>
          </cell>
          <cell r="L1303">
            <v>0</v>
          </cell>
        </row>
        <row r="1304">
          <cell r="A1304" t="str">
            <v>1.8.4</v>
          </cell>
          <cell r="B1304" t="str">
            <v>ค่าใช้จ่ายสำหรับดำเนินกิจกรรมด้านความความปลอดภัยของนักเรียน ครู และบุคลากรทางการศึกษา สังกัดสำนักงานคณะกรรมการการศึกษาขั้นพื้นฐาน ประจำปีงบประมาณ พ.ศ. 2569</v>
          </cell>
          <cell r="C1304" t="str">
            <v>ศธ 04002/ว8483 ลว 20 พ.ค. 69 ครั้งที่ 568</v>
          </cell>
          <cell r="F1304">
            <v>20000</v>
          </cell>
          <cell r="G1304">
            <v>0</v>
          </cell>
          <cell r="H1304">
            <v>0</v>
          </cell>
          <cell r="K1304">
            <v>0</v>
          </cell>
          <cell r="L1304">
            <v>0</v>
          </cell>
        </row>
        <row r="1305">
          <cell r="A1305" t="str">
            <v>1.8.5</v>
          </cell>
          <cell r="B1305" t="str">
            <v xml:space="preserve">ค่าใช้จ่ายในการเดินทางเข้ารับการอบรมเชิงปฏิบัติการผู้สนับสนุนโรงเรียนส่งเสริมความปลอดภัย (Safety Promotion School: SPS OBEC TEAMs) ระหว่างวันที่ 17 - 20 มิถุนายน 2569 ณ โรงแรมเอวาน่า กุรงเทพมหานคร </v>
          </cell>
          <cell r="C1305" t="str">
            <v>ศธ 04002/ว11416 ลว 8 กรกฎาคม 2569  ครั้งที่ 686</v>
          </cell>
          <cell r="F1305">
            <v>2000</v>
          </cell>
          <cell r="G1305">
            <v>0</v>
          </cell>
          <cell r="H1305">
            <v>0</v>
          </cell>
          <cell r="K1305">
            <v>1760</v>
          </cell>
          <cell r="L1305">
            <v>0</v>
          </cell>
        </row>
        <row r="1306">
          <cell r="A1306" t="str">
            <v>1.8.2.3</v>
          </cell>
          <cell r="B1306" t="str">
            <v xml:space="preserve">ค่าใช้จ่ายในการเดินทางเข้าร่วมการประชุมเชิงปฏิบัติกาพิจารณาคัดเลือกสถานศึกษาต้นแบบการแนะแนวนักเรียนเพื่อนที่ปรึกษา (YC : Youth Counselor) วิถีใหม่ ปีการศึกษา 2569 และสรุปผลการดำเนินงานแนะแนว Coaching เป้าหมายชีวิต ระหว่างวันที่ 4 - 8 สิงหาคม 2569 ณ โรงแรมบางกอกพาเลซ กรุงเทพมหานคร          </v>
          </cell>
          <cell r="C1306" t="str">
            <v>ศธ 04002/ว11784 ลว 13 ก.ค. 68 ครั้งที่ 706</v>
          </cell>
          <cell r="F1306">
            <v>3000</v>
          </cell>
          <cell r="G1306">
            <v>0</v>
          </cell>
          <cell r="H1306">
            <v>0</v>
          </cell>
          <cell r="K1306">
            <v>0</v>
          </cell>
          <cell r="L1306">
            <v>0</v>
          </cell>
        </row>
        <row r="1314">
          <cell r="A1314">
            <v>1.9</v>
          </cell>
          <cell r="B1314" t="str">
            <v xml:space="preserve">กิจกรรมก่อสร้างปรับปรุง ซ่อมแซมอาคารเรียนและสิ่งก่อสร้างประกอบสำหรับโรงเรียนปกติ </v>
          </cell>
          <cell r="C1314" t="str">
            <v>20004  69 01056 00000</v>
          </cell>
        </row>
        <row r="1315">
          <cell r="B1315" t="str">
            <v>ค่าที่ดินและสิ่งก่อสร้าง 6911320</v>
          </cell>
        </row>
        <row r="1316">
          <cell r="A1316" t="str">
            <v>1.9.1</v>
          </cell>
          <cell r="B1316" t="str">
            <v xml:space="preserve">ปรับปรุงซ่อมแซมอาคารเรียนอาคารประกอบและสิ่งก่อสร้างอื่น 4 โรงเรียน </v>
          </cell>
          <cell r="C1316" t="str">
            <v>ศธ 04002/ว47118 ลว 21 ตค 67 ครั้งที่ 11</v>
          </cell>
        </row>
        <row r="1317">
          <cell r="A1317" t="str">
            <v>1)</v>
          </cell>
          <cell r="B1317" t="str">
            <v>โรงเรียนวัดลานนา</v>
          </cell>
          <cell r="C1317" t="str">
            <v>20004370010003212306</v>
          </cell>
          <cell r="D1317">
            <v>398000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398000</v>
          </cell>
        </row>
        <row r="1318">
          <cell r="B1318" t="str">
            <v>ผูกพัน 16 ธ.ค. 68</v>
          </cell>
          <cell r="C1318">
            <v>4100743313</v>
          </cell>
        </row>
        <row r="1319">
          <cell r="A1319" t="str">
            <v>2)</v>
          </cell>
          <cell r="B1319" t="str">
            <v xml:space="preserve">โรงเรียนนิกรราษฎร์บูรณะ (เหราปัตย์อุทิศ) </v>
          </cell>
          <cell r="C1319" t="str">
            <v>20004370010003212307</v>
          </cell>
          <cell r="D1319">
            <v>184000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184000</v>
          </cell>
        </row>
        <row r="1320">
          <cell r="A1320" t="str">
            <v>3)</v>
          </cell>
          <cell r="B1320" t="str">
            <v xml:space="preserve">โรงเรียนศาลาลอย </v>
          </cell>
          <cell r="C1320" t="str">
            <v>20004370010003212308</v>
          </cell>
          <cell r="D1320">
            <v>1152000</v>
          </cell>
          <cell r="G1320">
            <v>0</v>
          </cell>
          <cell r="H1320">
            <v>1152000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</row>
        <row r="1322">
          <cell r="A1322" t="str">
            <v>4)</v>
          </cell>
          <cell r="B1322" t="str">
            <v>โรงเรียนวัดแสงมณี</v>
          </cell>
          <cell r="C1322" t="str">
            <v>20004370010003212309</v>
          </cell>
          <cell r="D1322">
            <v>261000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261000</v>
          </cell>
        </row>
        <row r="1323">
          <cell r="A1323" t="str">
            <v>1.9.2</v>
          </cell>
          <cell r="B1323" t="str">
            <v xml:space="preserve">ปรับปรุงซ่อมแซมห้องน้ำห้องส้วม 2 โรงเรียน </v>
          </cell>
          <cell r="C1323" t="str">
            <v>ศธ 04002/ว5174 ลว 21 ตค 67 ครั้งที่ 4</v>
          </cell>
        </row>
        <row r="1324">
          <cell r="A1324" t="str">
            <v>3)</v>
          </cell>
          <cell r="B1324" t="str">
            <v>โรงเรียนนิกรราษฎร์บูรณะ (เหราบัตย์อุทิศ)</v>
          </cell>
          <cell r="C1324" t="str">
            <v>20004370010003213244</v>
          </cell>
        </row>
        <row r="1325">
          <cell r="B1325">
            <v>0</v>
          </cell>
          <cell r="C1325">
            <v>0</v>
          </cell>
        </row>
        <row r="1326">
          <cell r="A1326" t="str">
            <v>4)</v>
          </cell>
          <cell r="B1326" t="str">
            <v>โรงเรียนวัดนพรัตนาราม</v>
          </cell>
          <cell r="C1326" t="str">
            <v>20004370010003213243</v>
          </cell>
        </row>
        <row r="1327">
          <cell r="B1327" t="str">
            <v>ครบ 26 มค 68</v>
          </cell>
          <cell r="C1327">
            <v>45988</v>
          </cell>
        </row>
        <row r="1329">
          <cell r="A1329" t="str">
            <v>5)</v>
          </cell>
          <cell r="B1329" t="str">
            <v>วัดกลางคลองสี่</v>
          </cell>
          <cell r="C1329" t="str">
            <v>20004350002003214513</v>
          </cell>
        </row>
        <row r="1330">
          <cell r="B1330" t="str">
            <v>ครบ 15 มิย 67</v>
          </cell>
          <cell r="C1330">
            <v>4100396155</v>
          </cell>
        </row>
        <row r="1331">
          <cell r="A1331" t="str">
            <v>6)</v>
          </cell>
          <cell r="B1331" t="str">
            <v>วัดนิเทศน์</v>
          </cell>
          <cell r="C1331" t="str">
            <v>20004350002003214514</v>
          </cell>
        </row>
        <row r="1332">
          <cell r="B1332" t="str">
            <v>ครบ 27 สค 67</v>
          </cell>
          <cell r="C1332">
            <v>4100402151</v>
          </cell>
        </row>
        <row r="1333">
          <cell r="B1333" t="str">
            <v>ผูกพัน งวด 1 222,000 บาท</v>
          </cell>
        </row>
        <row r="1334">
          <cell r="B1334" t="str">
            <v>งวด 2 518,000 บาท</v>
          </cell>
        </row>
        <row r="1336">
          <cell r="A1336" t="str">
            <v>7)</v>
          </cell>
          <cell r="B1336" t="str">
            <v>วัดประชุมราษฏร์</v>
          </cell>
          <cell r="C1336" t="str">
            <v>20004350002003214515</v>
          </cell>
        </row>
        <row r="1337">
          <cell r="B1337" t="str">
            <v>ครบ 19 มิย 67</v>
          </cell>
          <cell r="C1337">
            <v>4100395245</v>
          </cell>
        </row>
        <row r="1338">
          <cell r="A1338" t="str">
            <v>8)</v>
          </cell>
          <cell r="B1338" t="str">
            <v>วัดประยูรธรรมาราม</v>
          </cell>
          <cell r="C1338" t="str">
            <v>20004350002003214516</v>
          </cell>
        </row>
        <row r="1339">
          <cell r="B1339" t="str">
            <v>ครบ 26 มิย 67</v>
          </cell>
          <cell r="C1339">
            <v>4100397176</v>
          </cell>
        </row>
        <row r="1340">
          <cell r="A1340" t="str">
            <v>9)</v>
          </cell>
          <cell r="B1340" t="str">
            <v>วัดลานนา</v>
          </cell>
          <cell r="C1340" t="str">
            <v>20004350002003214517</v>
          </cell>
        </row>
        <row r="1341">
          <cell r="B1341" t="str">
            <v>ครบ 19 มิ.ย.67</v>
          </cell>
          <cell r="C1341" t="str">
            <v>ครบ 19 มิย 67</v>
          </cell>
        </row>
        <row r="1342">
          <cell r="A1342" t="str">
            <v>10)</v>
          </cell>
          <cell r="B1342" t="str">
            <v>วัดอดิศร</v>
          </cell>
          <cell r="C1342" t="str">
            <v>20004350002003214518</v>
          </cell>
        </row>
        <row r="1343">
          <cell r="B1343" t="str">
            <v>ครบ 26 กค 67</v>
          </cell>
          <cell r="C1343" t="str">
            <v>4100393861</v>
          </cell>
        </row>
        <row r="1344">
          <cell r="A1344" t="str">
            <v>11)</v>
          </cell>
          <cell r="B1344" t="str">
            <v>สหราษฎร์บํารุง</v>
          </cell>
          <cell r="C1344" t="str">
            <v>20004350002003214519</v>
          </cell>
        </row>
        <row r="1345">
          <cell r="B1345" t="str">
            <v>ครบ 14 มิย 67</v>
          </cell>
          <cell r="C1345" t="str">
            <v>4100394897</v>
          </cell>
        </row>
        <row r="1346">
          <cell r="A1346" t="str">
            <v>12)</v>
          </cell>
          <cell r="B1346" t="str">
            <v>คลอง 11 ศาลาครุ (เทียมอุปถัมภ์)</v>
          </cell>
          <cell r="C1346" t="str">
            <v>20004350002003214520</v>
          </cell>
        </row>
        <row r="1347">
          <cell r="B1347" t="str">
            <v>ครบ 15 กค 67</v>
          </cell>
          <cell r="C1347" t="str">
            <v>4100398138</v>
          </cell>
        </row>
        <row r="1348">
          <cell r="A1348" t="str">
            <v>13)</v>
          </cell>
          <cell r="B1348" t="str">
            <v>คลองสิบสามผิวศรีราษฏร์บำรุง</v>
          </cell>
          <cell r="C1348" t="str">
            <v>20004350002003214521</v>
          </cell>
        </row>
        <row r="1351">
          <cell r="A1351" t="str">
            <v>14)</v>
          </cell>
          <cell r="B1351" t="str">
            <v>วัดเจริญบุญ</v>
          </cell>
          <cell r="C1351" t="str">
            <v>20004350002003214522</v>
          </cell>
        </row>
        <row r="1352">
          <cell r="B1352" t="str">
            <v>ครบ 17 กค 67</v>
          </cell>
          <cell r="C1352" t="str">
            <v>4100396212</v>
          </cell>
        </row>
        <row r="1353">
          <cell r="A1353" t="str">
            <v>15)</v>
          </cell>
          <cell r="B1353" t="str">
            <v>วัดนพรัตนาราม</v>
          </cell>
          <cell r="C1353" t="str">
            <v>20004350002003214523</v>
          </cell>
        </row>
        <row r="1354">
          <cell r="B1354" t="str">
            <v>งวด 1  174,000 บาท ครบ 16 กค 67</v>
          </cell>
          <cell r="C1354">
            <v>4100426445</v>
          </cell>
        </row>
        <row r="1355">
          <cell r="B1355" t="str">
            <v>งวด 2 406,000 ครบ 14 กย 67</v>
          </cell>
        </row>
        <row r="1357">
          <cell r="A1357" t="str">
            <v>16)</v>
          </cell>
          <cell r="B1357" t="str">
            <v>วัดพวงแก้ว</v>
          </cell>
          <cell r="C1357" t="str">
            <v>20004350002003214524</v>
          </cell>
        </row>
        <row r="1358">
          <cell r="B1358" t="str">
            <v>ครบ 2 สค 67</v>
          </cell>
          <cell r="C1358" t="str">
            <v>4100402841</v>
          </cell>
        </row>
        <row r="1359">
          <cell r="A1359" t="str">
            <v>17)</v>
          </cell>
          <cell r="B1359" t="str">
            <v>วัดสุขบุญฑริการาม</v>
          </cell>
          <cell r="C1359" t="str">
            <v>20004350002003214525</v>
          </cell>
        </row>
        <row r="1360">
          <cell r="B1360" t="str">
            <v>ครบ 27 มิย 67</v>
          </cell>
          <cell r="C1360" t="str">
            <v>4100396195</v>
          </cell>
        </row>
        <row r="1361">
          <cell r="A1361" t="str">
            <v>18)</v>
          </cell>
          <cell r="B1361" t="str">
            <v>วัดแสงมณี</v>
          </cell>
          <cell r="C1361" t="str">
            <v>20004350002003214526</v>
          </cell>
        </row>
        <row r="1362">
          <cell r="B1362" t="str">
            <v>ครบ 30 กค 67</v>
          </cell>
          <cell r="C1362" t="str">
            <v>4100400728</v>
          </cell>
        </row>
        <row r="1363">
          <cell r="A1363" t="str">
            <v>19)</v>
          </cell>
          <cell r="B1363" t="str">
            <v>หิรัญพงษ์อนุสรณ์</v>
          </cell>
          <cell r="C1363" t="str">
            <v>20004350002003214527</v>
          </cell>
        </row>
        <row r="1364">
          <cell r="B1364" t="str">
            <v>ครบ 22 มิย 67</v>
          </cell>
          <cell r="C1364" t="str">
            <v>4100402448</v>
          </cell>
        </row>
        <row r="1366">
          <cell r="A1366" t="str">
            <v>20)</v>
          </cell>
          <cell r="B1366" t="str">
            <v>อยู่ประชานุเคราะห์</v>
          </cell>
          <cell r="C1366" t="str">
            <v>20004350002003214528</v>
          </cell>
        </row>
        <row r="1367">
          <cell r="B1367" t="str">
            <v>ครบ 6 มิย 67</v>
          </cell>
          <cell r="C1367" t="str">
            <v>4100402861</v>
          </cell>
        </row>
        <row r="1368">
          <cell r="B1368" t="str">
            <v>โอนกลับส่วนกลาง</v>
          </cell>
          <cell r="C1368" t="str">
            <v>ศธ04002/ว4285 ลว.13 กย 67 โอนครั้งที่ 401</v>
          </cell>
        </row>
        <row r="1370">
          <cell r="A1370" t="str">
            <v>1.9.3</v>
          </cell>
          <cell r="B1370" t="str">
            <v>ห้องส้วม OBEC 4 ที่/61 ชาย-หญิง (ชาย 2 ที่ หญิง 2 ที่)</v>
          </cell>
          <cell r="C1370" t="str">
            <v>ศธ 04002/ว47118 ลว 21 ตค 67 ครั้งที่ 11</v>
          </cell>
        </row>
        <row r="1372">
          <cell r="A1372" t="str">
            <v>1)</v>
          </cell>
          <cell r="B1372" t="str">
            <v>โรงเรียนวัดราษฎรบำรุง</v>
          </cell>
          <cell r="C1372" t="str">
            <v>20004370010003213242</v>
          </cell>
        </row>
        <row r="1373">
          <cell r="B1373" t="str">
            <v>ครบ 26 มค 68</v>
          </cell>
          <cell r="C1373" t="str">
            <v>งวด 1 จำนวน 137067 บาท</v>
          </cell>
        </row>
        <row r="1374">
          <cell r="B1374" t="str">
            <v>ครบ 25 กพ 68</v>
          </cell>
          <cell r="C1374" t="str">
            <v>งวด 2 จำนวน 137067 บาท</v>
          </cell>
        </row>
        <row r="1377">
          <cell r="A1377" t="str">
            <v>1.9.4</v>
          </cell>
          <cell r="B1377" t="str">
            <v xml:space="preserve">อาคารเรียน 318 ล./55-ข เขตแผ่นดินไหว โรงเรียนชุมชนเลิศพินิจพิทยาคม (ชดเชยงบประมาณที่พับไป) </v>
          </cell>
          <cell r="C1377" t="str">
            <v>ที่ ศธ 04002/ว5187/21 ตค 67 ครั้งที่ 5</v>
          </cell>
        </row>
        <row r="1378">
          <cell r="A1378" t="str">
            <v>1)</v>
          </cell>
          <cell r="B1378" t="str">
            <v xml:space="preserve">โรงเรียนชุมชนเลิศพินิจพิทยาคม (ชดเชยงบประมาณที่พับไป) </v>
          </cell>
          <cell r="C1378" t="str">
            <v>20004370010003220010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405">
          <cell r="B1405" t="str">
            <v>อาคารเรียนอนุบาล ขนาด 2 ห้องเรียน โรงเรียนนิกรราษฎร์บํารุงวิทย์ ตำบลบึงบอน อำเภอหนองเสือ จังหวัดปทุมธานี</v>
          </cell>
        </row>
        <row r="1406">
          <cell r="A1406" t="str">
            <v>1)</v>
          </cell>
          <cell r="B1406" t="str">
            <v xml:space="preserve"> โรงเรียนวัดกลางคลองสี่ </v>
          </cell>
          <cell r="C1406" t="str">
            <v>20004350002003214557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</row>
        <row r="1407">
          <cell r="B1407" t="str">
            <v>อาคารเรียนแบบพิเศษ โรงเรียนวัดลาดสนุ่น</v>
          </cell>
          <cell r="C1407" t="str">
            <v>ศธ 04002/ว5187 ลว 21 ตค 67ครั้งที่ 5</v>
          </cell>
        </row>
        <row r="1409">
          <cell r="A1409" t="str">
            <v>1)</v>
          </cell>
          <cell r="B1409" t="str">
            <v xml:space="preserve"> โรงเรียนวัดลาดสนุ่น</v>
          </cell>
          <cell r="C1409" t="str">
            <v>20004370010003220011</v>
          </cell>
          <cell r="D1409">
            <v>17159800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16517725.41</v>
          </cell>
          <cell r="M1409">
            <v>642074.59</v>
          </cell>
        </row>
        <row r="1432">
          <cell r="A1432" t="str">
            <v>1.9.6</v>
          </cell>
          <cell r="B1432" t="str">
            <v>อาคารเรียนน๊อคดาวน์</v>
          </cell>
          <cell r="C1432" t="str">
            <v>ศธ 04002/ว5187 ลว 21 ตค 67ครั้งที่ 5</v>
          </cell>
          <cell r="D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</row>
        <row r="1433">
          <cell r="B1433" t="str">
            <v xml:space="preserve"> โรงเรียนวัดดอนใหญ่</v>
          </cell>
          <cell r="C1433" t="str">
            <v>2000437001000321ZZZZ</v>
          </cell>
        </row>
        <row r="1434">
          <cell r="B1434" t="str">
            <v>ครบ 28 พ.ย. 68</v>
          </cell>
          <cell r="C1434" t="str">
            <v>Po4100728818</v>
          </cell>
        </row>
        <row r="1511">
          <cell r="A1511">
            <v>1.1000000000000001</v>
          </cell>
          <cell r="B1511" t="str">
            <v>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v>
          </cell>
          <cell r="C1511" t="str">
            <v>20004 69 85806 00000</v>
          </cell>
        </row>
        <row r="1512">
          <cell r="B1512" t="str">
            <v>งบลงทุน  ค่าครุภัณฑ์ 6911310</v>
          </cell>
        </row>
        <row r="1513">
          <cell r="B1513" t="str">
            <v>งบลงทุน  ค่าที่ดินและสิ่งก่อสร้าง 6911320</v>
          </cell>
        </row>
        <row r="1514">
          <cell r="B1514" t="str">
            <v>ครุภัณฑ์สำนักงาน 120601</v>
          </cell>
        </row>
        <row r="1515">
          <cell r="A1515" t="str">
            <v>1.10.1.1</v>
          </cell>
          <cell r="B1515" t="str">
            <v>เครื่องถ่ายเอกสารระบบดิจิทัล (ขาว-ดำ) ความเร็ว 40 แผ่นต่อนาที</v>
          </cell>
          <cell r="C1515" t="str">
            <v>ศธ 04002/ว48516  ลว 11  พย 68 ครั้งที่ 66</v>
          </cell>
        </row>
        <row r="1516">
          <cell r="A1516" t="str">
            <v>1)</v>
          </cell>
          <cell r="B1516" t="str">
            <v>โรงเรียนรวมราษฎร์สามัคคี</v>
          </cell>
          <cell r="C1516" t="str">
            <v>20004370010003114126</v>
          </cell>
          <cell r="F1516">
            <v>176550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176550</v>
          </cell>
        </row>
        <row r="1517">
          <cell r="B1517" t="str">
            <v>โอนกลับส่วนกลาง 3450 บาท</v>
          </cell>
          <cell r="C1517" t="str">
            <v>ศธ 04002/ว5931  ลว 10  เม.ย. 69 ครั้งที่ 419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</row>
        <row r="1518">
          <cell r="A1518" t="str">
            <v>1.10.1.2</v>
          </cell>
          <cell r="C1518" t="str">
            <v>ศธ 04002/ว48516  ลว 11  พย 68 ครั้งที่ 66</v>
          </cell>
        </row>
        <row r="1519">
          <cell r="A1519" t="str">
            <v>1)</v>
          </cell>
          <cell r="B1519" t="str">
            <v>โรงเรียนร่วมจิตประสาท</v>
          </cell>
          <cell r="C1519" t="str">
            <v>200004370010003114127</v>
          </cell>
          <cell r="F1519">
            <v>11800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11800</v>
          </cell>
        </row>
        <row r="1520">
          <cell r="A1520" t="str">
            <v>1.10.1.3</v>
          </cell>
          <cell r="B1520" t="str">
            <v xml:space="preserve">เก้าอี้ครู </v>
          </cell>
          <cell r="C1520" t="str">
            <v>ศธ 04002/ว5678  ลว 21  พย 67ครั้งที่ 76</v>
          </cell>
        </row>
        <row r="1521">
          <cell r="A1521" t="str">
            <v>1)</v>
          </cell>
          <cell r="B1521" t="str">
            <v>โรงเรียนรวมราษฎร์สามัคคี</v>
          </cell>
          <cell r="C1521" t="str">
            <v>20004370010003112868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</row>
        <row r="1522">
          <cell r="A1522" t="str">
            <v>1.10.1.4</v>
          </cell>
          <cell r="B1522" t="str">
            <v>โต๊ะครู จำนวน 2 ตัวๆละ 4,000 บาท</v>
          </cell>
          <cell r="C1522" t="str">
            <v>ศธ 04002/ว5678  ลว 21  พย 67ครั้งที่ 76</v>
          </cell>
        </row>
        <row r="1523">
          <cell r="A1523" t="str">
            <v>1)</v>
          </cell>
          <cell r="B1523" t="str">
            <v>โรงเรียนรวมราษฎร์สามัคคี</v>
          </cell>
          <cell r="C1523" t="str">
            <v>20004370010003112881</v>
          </cell>
          <cell r="F1523">
            <v>0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</row>
        <row r="1524">
          <cell r="A1524" t="str">
            <v>1.10.1.5</v>
          </cell>
          <cell r="B1524" t="str">
            <v>พัดลม แบบโคจรติดผนัง ขนาดไม่น้อยกว่า 16 นิ้ว (400 มิลลิเมตร) 11 เครื่องๆละ 1,000 บาท</v>
          </cell>
          <cell r="C1524" t="str">
            <v>ศธ 04002/ว5678  ลว 21  พย 67ครั้งที่ 76</v>
          </cell>
        </row>
        <row r="1525">
          <cell r="A1525" t="str">
            <v>1)</v>
          </cell>
          <cell r="B1525" t="str">
            <v xml:space="preserve">โรงเรียนเจริญดีวิทยา </v>
          </cell>
          <cell r="C1525" t="str">
            <v>20004370010003112884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</row>
        <row r="1527">
          <cell r="B1527" t="str">
            <v>ครุภัณฑ์การศึกษา 120611</v>
          </cell>
        </row>
        <row r="1528">
          <cell r="A1528" t="str">
            <v>1.10.1.6</v>
          </cell>
          <cell r="B1528" t="str">
            <v>โต๊ะเก้าอี้นักเรียน สำหรับนักเรียนประถมศึกษา 30 ชุดๆละ 1,500 บาท</v>
          </cell>
          <cell r="C1528" t="str">
            <v>ศธ 04002/ว5678  ลว 21  พย 67ครั้งที่ 76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</row>
        <row r="1529">
          <cell r="A1529" t="str">
            <v>1)</v>
          </cell>
          <cell r="B1529" t="str">
            <v xml:space="preserve">โรงเรียนรวมราษฎร์สามัคคี </v>
          </cell>
          <cell r="C1529" t="str">
            <v>20004370010003112878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</row>
        <row r="1531">
          <cell r="B1531" t="str">
            <v>ครุภัณฑ์งานบ้านงานครัว 120612</v>
          </cell>
          <cell r="F1531">
            <v>9500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9500</v>
          </cell>
        </row>
        <row r="1532">
          <cell r="A1532" t="str">
            <v>1.10.1.7</v>
          </cell>
          <cell r="B1532" t="str">
            <v xml:space="preserve">เครื่องตัดแต่งพุ่มไม้ ขนาด 22 นิ้ว </v>
          </cell>
          <cell r="C1532" t="str">
            <v>ศธ 04002/ว48516  ลว 11  พย 68 ครั้งที่ 66</v>
          </cell>
          <cell r="F1532">
            <v>9500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9500</v>
          </cell>
        </row>
        <row r="1533">
          <cell r="A1533" t="str">
            <v>1)</v>
          </cell>
          <cell r="B1533" t="str">
            <v>โรงเรียนเจริญดีวิทยา</v>
          </cell>
          <cell r="C1533" t="str">
            <v>20004370010003114125</v>
          </cell>
          <cell r="F1533">
            <v>9500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9500</v>
          </cell>
        </row>
        <row r="1534">
          <cell r="B1534" t="str">
            <v>โอนกลับส่วน 1500</v>
          </cell>
          <cell r="C1534" t="str">
            <v>ศธ 04002/ว5931  ลว 9 เม.ย.69 ครั้งที่ 419</v>
          </cell>
        </row>
        <row r="1537">
          <cell r="A1537" t="str">
            <v>2.6.2</v>
          </cell>
          <cell r="B1537" t="str">
            <v>เครื่องตัดหญ้าแบบข้ออ่อน</v>
          </cell>
          <cell r="C1537" t="str">
            <v>ศธ 04002/ว2043  ลว 24  พค 67ครั้งที่ 55</v>
          </cell>
        </row>
        <row r="1538">
          <cell r="A1538" t="str">
            <v>1)</v>
          </cell>
          <cell r="B1538" t="str">
            <v>โรงเรียนรวมราษฎร์สามัคคี</v>
          </cell>
          <cell r="C1538" t="str">
            <v>20004350002003114847</v>
          </cell>
        </row>
        <row r="1539">
          <cell r="B1539" t="str">
            <v>ผูกพัน ครบ 8 มค 68</v>
          </cell>
          <cell r="C1539">
            <v>0</v>
          </cell>
        </row>
        <row r="1540">
          <cell r="A1540" t="str">
            <v>2.6.3</v>
          </cell>
          <cell r="B1540" t="str">
            <v>เครื่องตัดแต่งพุ่มไม้ขนาด29.5นิ้ว</v>
          </cell>
          <cell r="C1540" t="str">
            <v>ศธ 04002/ว2043  ลว 24  พค 67ครั้งที่ 55</v>
          </cell>
        </row>
        <row r="1541">
          <cell r="A1541" t="str">
            <v>1)</v>
          </cell>
          <cell r="B1541" t="str">
            <v>โรงเรียนร่วมใจประสิทธิ์</v>
          </cell>
          <cell r="C1541" t="str">
            <v>20004350002003114849</v>
          </cell>
        </row>
        <row r="1542">
          <cell r="B1542" t="str">
            <v>ผูกพัน ครบ 2 ธค 67</v>
          </cell>
          <cell r="C1542">
            <v>4100549176</v>
          </cell>
        </row>
        <row r="1543">
          <cell r="A1543" t="str">
            <v>2.6.4</v>
          </cell>
          <cell r="B1543" t="str">
            <v>ตู้เย็นขนาด9คิวบิกฟุต</v>
          </cell>
          <cell r="C1543" t="str">
            <v>ศธ 04002/ว2043  ลว 24  พค 67ครั้งที่ 55</v>
          </cell>
        </row>
        <row r="1544">
          <cell r="A1544" t="str">
            <v>1)</v>
          </cell>
          <cell r="B1544" t="str">
            <v>โรงเรียนร่วมใจประสิทธิ์</v>
          </cell>
          <cell r="C1544" t="str">
            <v>20004350002003114850</v>
          </cell>
        </row>
        <row r="1545">
          <cell r="B1545" t="str">
            <v>ผูกพัน ครบ 8 มค 68</v>
          </cell>
          <cell r="C1545">
            <v>0</v>
          </cell>
        </row>
        <row r="1546">
          <cell r="B1546" t="str">
            <v>งบลงทุน  ค่าที่ดินและสิ่งก่อสร้าง 6911320</v>
          </cell>
        </row>
        <row r="1547">
          <cell r="A1547" t="str">
            <v>1.10.2.1</v>
          </cell>
          <cell r="B1547" t="str">
            <v>ปรับปรุงซ่อมแซมอาคารเรียนอาคารประกอบและสิ่งก่อสร้างอื่น</v>
          </cell>
          <cell r="C1547" t="str">
            <v>ศธ 04002/ว47982  ลว 4 พย 68 ครั้งที่ 42</v>
          </cell>
        </row>
        <row r="1548">
          <cell r="A1548" t="str">
            <v>1)</v>
          </cell>
          <cell r="B1548" t="str">
            <v>โรงเรียนร่วมใจประสิทธิ์</v>
          </cell>
          <cell r="C1548" t="str">
            <v xml:space="preserve">20004370010003215751 </v>
          </cell>
          <cell r="F1548">
            <v>397000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397000</v>
          </cell>
        </row>
        <row r="1549">
          <cell r="B1549" t="str">
            <v>ผูกพันครบ 15 ม.ค.69</v>
          </cell>
        </row>
        <row r="1552">
          <cell r="A1552" t="str">
            <v>1.10.2.2</v>
          </cell>
          <cell r="B1552" t="str">
            <v xml:space="preserve">ห้องน้ำห้องส้วมนักเรียนชาย 6 ที่/49 </v>
          </cell>
          <cell r="C1552" t="str">
            <v>ศธ 04002/ว5644  ลว 19 พย 67ครั้งที่ 69</v>
          </cell>
        </row>
        <row r="1554">
          <cell r="A1554" t="str">
            <v>1)</v>
          </cell>
          <cell r="B1554" t="str">
            <v>โรงเรียนเจริญดีวิทยา</v>
          </cell>
          <cell r="C1554" t="str">
            <v>20004370010003214866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9">
          <cell r="A1559">
            <v>1.1100000000000001</v>
          </cell>
          <cell r="B1559" t="str">
            <v xml:space="preserve">กิจกรรมการพัฒนาเด็กปฐมวัยอย่างมีคุณภาพ </v>
          </cell>
          <cell r="C1559" t="str">
            <v>20004 69 86176 00000</v>
          </cell>
        </row>
        <row r="1560">
          <cell r="B1560" t="str">
            <v>งบดำเนินงาน 69112xx</v>
          </cell>
          <cell r="C1560" t="str">
            <v>20004 3720 1000 200000</v>
          </cell>
        </row>
        <row r="1561">
          <cell r="A1561" t="str">
            <v>1.11.1</v>
          </cell>
          <cell r="B1561" t="str">
            <v xml:space="preserve">ค่าใช้จ่ายในการเดินทางเข้าร่วมการประชุมเชิงปฏิบัติการพัฒนาเครื่องมือการประเมินพัฒนาการนักเรียนปฐมวัย ปีการศึกษา 2569 และจัดทำตัวอย่างหน่วยการจัดประสบการณ์ตามหลักสูตรการศึกษาปฐมวัย พุทธศักราช 2568 ระหว่างวันที่ 18 – 21 มกราคม 2569 ณ โรงแรมรอยัลริเวอร์ กรุงเทพมหานคร         </v>
          </cell>
          <cell r="C1561" t="str">
            <v>ศธ 04002/ว50957 ลว 22 ธ.ค. ครั้งที่ 159</v>
          </cell>
          <cell r="F1561">
            <v>800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800</v>
          </cell>
        </row>
        <row r="1562">
          <cell r="A1562" t="str">
            <v>1.11.2</v>
          </cell>
          <cell r="B1562" t="str">
            <v xml:space="preserve">ค่าใช้จ่ายในการเดินทางเข้าร่วมการประชุมเชิงปฏิบัติการขับเคลื่อนการพัฒนาหลักสูตรและส่งเสริมการศึกษาปฐมวัย ระหว่างวันที่ 19 – 22 มกราคม 2568 ณ โรงแรมรอยัลริเวอร์ กรุงเทพมหานคร  </v>
          </cell>
          <cell r="C1562" t="str">
            <v>ศธ 04002/ว63 ลว 7 มค ครั้งที่ 175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</row>
        <row r="1563">
          <cell r="A1563" t="str">
            <v>1.11.3</v>
          </cell>
          <cell r="B1563" t="str">
            <v xml:space="preserve">ค่าใช้จ่ายในการเดินทางเข้าร่วมโครงการจัดประชุมเชิงปฏิบัติการพัฒนาการคิดผ่านการเล่นด้วยกิจกรรม “เด็กอนุบาล แยก (ขยะ) เป็น เล่นได้” จำนวน 2 ครั้ง ดังนี้ ครั้งที่ 1 ระหว่างวันที่ 28-30 เมษายน 2568 และครั้งที่ 2 ระหว่างวันที่ 6-8 พฤษภาคม 2568 ณ โรงแรมรอยัลริเวอร์ กรุงเทพมหานคร  </v>
          </cell>
          <cell r="C1563" t="str">
            <v>ศธ 04002/ว1154 ลว 20 มี.ค.68 ครั้งที่ 350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L1563">
            <v>0</v>
          </cell>
        </row>
        <row r="1564">
          <cell r="A1564" t="str">
            <v>1.11.4</v>
          </cell>
          <cell r="B1564" t="str">
            <v xml:space="preserve">ค่าใช้จ่ายในการเดินทางเข้าร่วมการประชุมเชิงปฏิบัติการพัฒนาเอกสารประกอบหลักสูตรการศึกษาปฐมวัย พุทธศักราช 2568 และรายงานผลการประเมินพัฒนาการนักเรียนปฐมวัย ปีการศึกษา 2567       ระหว่างวันที่ 20 – 23 กรกฎาคม 2568 ณ โรงแรมรอยัลริเวอร์ กรุงเทพมหานคร  </v>
          </cell>
          <cell r="C1564" t="str">
            <v>ศธ 04002/ว2545 ลว 11 มิ.ย.68 ครั้งที่ 569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90">
          <cell r="A1590">
            <v>1.1200000000000001</v>
          </cell>
          <cell r="B1590" t="str">
            <v>กิจกรรมการส่งเสริมศักยภาพในการเรียนระดับมัธยมศึกษา</v>
          </cell>
          <cell r="C1590" t="str">
            <v>20004 69 50194 00000</v>
          </cell>
        </row>
        <row r="1591">
          <cell r="B1591" t="str">
            <v xml:space="preserve"> งบดำเนินงาน 69112xx</v>
          </cell>
          <cell r="C1591" t="str">
            <v>20004 3720 1000 2000000</v>
          </cell>
        </row>
        <row r="1592">
          <cell r="A1592" t="str">
            <v>1.12.1</v>
          </cell>
          <cell r="B1592" t="str">
            <v xml:space="preserve">ค่าเบี้ยประชุมคณะกรรมการสถานศึกษาขั้นพื้นฐาน </v>
          </cell>
          <cell r="C1592" t="str">
            <v>ศธ 04002/ว51301 ลว. 25 ธ.ค. 68 โอนครั้งที่ 184</v>
          </cell>
          <cell r="F1592">
            <v>326875</v>
          </cell>
          <cell r="G1592">
            <v>0</v>
          </cell>
          <cell r="H1592">
            <v>0</v>
          </cell>
          <cell r="I1592">
            <v>0</v>
          </cell>
          <cell r="J1592">
            <v>0</v>
          </cell>
          <cell r="K1592">
            <v>0</v>
          </cell>
          <cell r="L1592">
            <v>154750</v>
          </cell>
        </row>
        <row r="1596">
          <cell r="A1596" t="str">
            <v>3.2.1</v>
          </cell>
          <cell r="B1596" t="str">
            <v xml:space="preserve">ค่าก่อสร้าง ปรับปรุงซ่อมแซมอาคารเรียน อาคารประกอบและสิ่งก่อสร้างอื่นที่ทรุดโทรมและประสบอุบัติภัย   </v>
          </cell>
          <cell r="C1596" t="str">
            <v>ศธ04002/ว3478 ลว.21 ส.ค.66 โอนครั้งที่ 782</v>
          </cell>
        </row>
        <row r="1597">
          <cell r="A1597" t="str">
            <v>1)</v>
          </cell>
          <cell r="B1597" t="str">
            <v>โรงเรียนวัดพืชอุดม</v>
          </cell>
          <cell r="C1597" t="str">
            <v xml:space="preserve">20004 35000300 321ZZZZ 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</row>
        <row r="1598">
          <cell r="A1598" t="str">
            <v>2)</v>
          </cell>
          <cell r="B1598" t="str">
            <v>โรงเรียนรวมราษฎร์สามัคคี</v>
          </cell>
          <cell r="C1598" t="str">
            <v xml:space="preserve">20004 35000300 321ZZZZ 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</row>
        <row r="1600">
          <cell r="A1600" t="str">
            <v>จ</v>
          </cell>
          <cell r="B1600" t="str">
            <v xml:space="preserve">แผนงานบูรณาการป้องกัน ปราบปรามและแก้ไขปัญหายาเสพติด </v>
          </cell>
        </row>
        <row r="1601">
          <cell r="A1601">
            <v>1</v>
          </cell>
          <cell r="B1601" t="str">
            <v xml:space="preserve">โครงการป้องกันและแก้ไขปัญหายาเสพติดในสถานศึกษา    </v>
          </cell>
          <cell r="C1601" t="str">
            <v xml:space="preserve">20004 0600 3800 5000002  </v>
          </cell>
        </row>
        <row r="1602">
          <cell r="A1602">
            <v>1.1000000000000001</v>
          </cell>
          <cell r="B1602" t="str">
            <v xml:space="preserve"> กิจกรรมป้องกันและแก้ไขปัญหายาเสพติดในสถานศึกษาในสถานศึกษา  </v>
          </cell>
        </row>
        <row r="1603">
          <cell r="B1603" t="str">
            <v xml:space="preserve"> งบรายจ่ายอื่น 6911500</v>
          </cell>
        </row>
        <row r="1604">
          <cell r="A1604" t="str">
            <v>1.1.1</v>
          </cell>
          <cell r="B1604" t="str">
            <v xml:space="preserve">1. สนับสนุนการดำเนินงานการป้องกันและแก้ไขปัญหายาเสพติดในสถานศึกษา จำนวนเงิน 20,000.-บาท จัดสรรครั้งที่ 148 รวมครั้งที่ 600   21 โรงเรียนๆละ 3,300.-บาท </v>
          </cell>
          <cell r="C1604" t="str">
            <v>ศธ 04002/ว50448 ลว 12 ธ.ค. 68 ครั้งที่ 148</v>
          </cell>
          <cell r="F1604">
            <v>20000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</row>
        <row r="1605">
          <cell r="A1605" t="str">
            <v>1.1.2</v>
          </cell>
          <cell r="B1605" t="str">
            <v xml:space="preserve">ค่าใช้จ่ายในการประชุมปฏิบัติการยกร่างและจัดทำแนวทางการจัดการเรียนรู้เพื่อพัฒนาทักษะสมอง (Executive Functions : EF) ในสถานศึกษา ระหว่างวันที่ 19 – 21 กุมภาพันธ์ 2569 ณ โรงแรมบางกอกพาเลส กรุงเทพมหานคร </v>
          </cell>
          <cell r="C1605" t="str">
            <v>ศธ 04002/ว2889 ลว 19 ก.พ. 69 ครั้งที่ 313</v>
          </cell>
          <cell r="F1605">
            <v>600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600</v>
          </cell>
        </row>
        <row r="1606">
          <cell r="A1606" t="str">
            <v>1.1.3</v>
          </cell>
          <cell r="B1606" t="str">
            <v xml:space="preserve">สนับสนุนการดำเนินการป้องกันเด็กและแก้ไขปัญหายาเสพติดในสถานศึกษาจัดสรรครั้งที่ 148 รวมครั้งที่ 600   21 โรงเรียนๆละ 3,300.-บาท </v>
          </cell>
          <cell r="C1606" t="str">
            <v>ศธ 04002/ว9128    ลว 29 พ.ค. 69 ครั้งที่ 600</v>
          </cell>
          <cell r="F1606">
            <v>50000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</row>
        <row r="1610">
          <cell r="A1610" t="str">
            <v>1.1.2</v>
          </cell>
        </row>
        <row r="1619">
          <cell r="A1619" t="str">
            <v>ฉ</v>
          </cell>
          <cell r="B1619" t="str">
            <v>แผนบูรณาการต่อต้านการทุจริตและประพฤติมิชอบ</v>
          </cell>
          <cell r="C1619" t="str">
            <v>20004 6020 3900 2000000</v>
          </cell>
        </row>
        <row r="1620">
          <cell r="A1620">
            <v>1</v>
          </cell>
          <cell r="B1620" t="str">
            <v xml:space="preserve">โครงการเสริมสร้างคุณธรรม จริยธรรม และธรรมาภิบาลในสถานศึกษาและสำนักงานเขตพื้นที่ </v>
          </cell>
          <cell r="C1620" t="str">
            <v>20004 6020 3900 2000000</v>
          </cell>
        </row>
        <row r="1621">
          <cell r="B1621" t="str">
            <v>งบดำเนินงาน 69112XX</v>
          </cell>
        </row>
        <row r="1622">
          <cell r="A1622">
            <v>1.1000000000000001</v>
          </cell>
          <cell r="B1622" t="str">
            <v xml:space="preserve">กิจกรรมเสริมสร้างคุณธรรม จริยธรรมและความตระหนักรู้ในการป้องกันและปราบปรามการทุจริต  </v>
          </cell>
          <cell r="C1622" t="str">
            <v xml:space="preserve">20004 69 00118 00000  </v>
          </cell>
        </row>
        <row r="1623">
          <cell r="B1623" t="str">
            <v xml:space="preserve"> งบดำเนินงาน 69112xx</v>
          </cell>
        </row>
        <row r="1624">
          <cell r="A1624" t="str">
            <v>1.1.1</v>
          </cell>
          <cell r="B1624" t="str">
            <v xml:space="preserve">ค่าใช้จ่ายในการเดินทางเข้าร่วมประชุมเตรียมการและการแลกเปลี่ยนเรียนรู้ การนำเสนอผลงาน และการประกวดแข่งขันกิจกรรมการเรียนรู้ ภายใต้โครงการเสริมสร้างคุณธรรม จริยธรรม และธรรมาภิบาลในสถานศึกษาและสำนักงานเขตพื้นที่การศึกษา (โครงการโรงเรียนสุจริต) ประจำปีงบประมาณ พ.ศ. 2568 ระดับประเทศ  ระหว่างวันที่ 1 – 5 กุมภาพันธ์ 2569 ณ โรงแรมเอวาน่า กรุงเทพมหานคร </v>
          </cell>
          <cell r="C1624" t="str">
            <v>ศธ 04002/ว2860 ลว 18 ก.พ. 69 ครั้งที่ 311</v>
          </cell>
          <cell r="F1624">
            <v>1000</v>
          </cell>
          <cell r="G1624">
            <v>0</v>
          </cell>
          <cell r="H1624">
            <v>0</v>
          </cell>
          <cell r="I1624">
            <v>0</v>
          </cell>
          <cell r="J1624">
            <v>0</v>
          </cell>
          <cell r="K1624">
            <v>0</v>
          </cell>
          <cell r="L1624">
            <v>385.6</v>
          </cell>
        </row>
        <row r="1625">
          <cell r="A1625" t="str">
            <v>1.1.2</v>
          </cell>
          <cell r="B1625" t="str">
            <v xml:space="preserve">1. ค่าใช้จ่ายในการเดินทางเข้าร่วมการแลกเปลี่ยนเรียนรู้ ของกิจกรรมบริษัทสร้างการดี(ระดับประถมศึกษาและระดับมัธยมศึกษา) จำนวนเงิน 3,500.- บาท  2. ค่าใช้จ่ายในการจัดนิทรรศการกิจกรรมบริษัทสร้างการดี จำนวนเงิน 3,500.- บาท 3. ค่าใช้จ่ายในการเดินทางเข้าร่วมการแลกเปลี่ยนเรียนรู้ฯ ของกิจกรรมถอดบทเรียน ผู้บริหาร ครู และผู้รับผิดชอบโครงการโรงเรียนสุจริต จำนวนเงิน 4,200.- บาท (สี่พันสองร้อยบาทถ้วน
ระดับภูมิภาคภาคกลาง ระหว่างวันที่ 16 – 18 กรกฎาคม 2569 ณ โรงแรมเอวาน่า กรุงเทพมหานคร </v>
          </cell>
          <cell r="C1625" t="str">
            <v>ศธ 04002/ว12570 ลว 22 ก.ค. 69 ครั้งที่ 738</v>
          </cell>
          <cell r="F1625">
            <v>11200</v>
          </cell>
          <cell r="G1625">
            <v>0</v>
          </cell>
          <cell r="H1625">
            <v>0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</row>
        <row r="1628">
          <cell r="A1628">
            <v>1.2</v>
          </cell>
          <cell r="B1628" t="str">
            <v>กิจกรรมการบูรณาการระบบการประเมินด้านคุณธรรมและความโปร่งใสในการดำเนินงานของหน่วยงาน</v>
          </cell>
          <cell r="C1628" t="str">
            <v>20004 69 00060 00000</v>
          </cell>
        </row>
        <row r="1629">
          <cell r="B1629" t="str">
            <v xml:space="preserve"> งบดำเนินงาน 69112xx</v>
          </cell>
          <cell r="C1629" t="str">
            <v>20004 6020 3900 2000000</v>
          </cell>
        </row>
        <row r="1630">
          <cell r="A1630" t="str">
            <v>1.2.1</v>
          </cell>
          <cell r="B1630" t="str">
            <v>1. คำใช้จ่ายในการดำเนินกิจกรรมตามโครงการโรงเรียนสุจริต การนิเทศ กำกับ ติดตาม แบบบูรณาการ จำนวน 120,000.-บาท และ 2. ค่าใช้จ่ายในการส่งเสริมความโปร่งใสในสำนักงานเขตพื้นที่การศึกษา จำนวนเงิน  5,000.-บาท 1. 6 กค 69 จัดสรรงบประมาณให้ร.ร. 22,500 บาท 2. 13 กค 69 จัดสรรงบให้ร.ร. 9800 บาท</v>
          </cell>
          <cell r="C1630" t="str">
            <v>ที่ ศธ 04002/ว8185 ลว. 15 พ.ค. 69 ครั้งที่ 545</v>
          </cell>
          <cell r="F1630">
            <v>125000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90250</v>
          </cell>
          <cell r="L1630">
            <v>0</v>
          </cell>
        </row>
        <row r="1631">
          <cell r="A1631" t="str">
            <v>1.2.2</v>
          </cell>
          <cell r="B1631" t="str">
            <v>ค่าใช้จ่ายในการเดินทางเข้าร่วมการอบรมเชิงปฏิบัติการแนวทางการส่งเสริมความโปร่งใสในสำนักงานเขตพื้นที่การศึกษา (Open Data Integrity and Transparency Assessment: OIT) : ประจำปีงบประมาณ พ.ศ. 2569 ระหว่างวันที่ 8 - 10 มิถุนายน 2569 ณ โรงแรมริเวอร์ไซด์ กรุงเทพมหานคร</v>
          </cell>
          <cell r="C1631" t="str">
            <v>ที่ ศธ 04002/ว9987  ลว. 16 มิ.ย. 69 ครั้งที่ 645</v>
          </cell>
          <cell r="F1631">
            <v>1000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800</v>
          </cell>
          <cell r="L1631">
            <v>0</v>
          </cell>
        </row>
        <row r="1632">
          <cell r="F1632">
            <v>0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</row>
        <row r="1633">
          <cell r="A1633">
            <v>1.3</v>
          </cell>
          <cell r="B1633" t="str">
            <v xml:space="preserve">กิจกรรมเสริมสร้างธรรมาภิบาลเพื่อเพิ่มประสิทธิภาพในการบริหารจัดการ      </v>
          </cell>
          <cell r="C1633" t="str">
            <v>20004 69 00068 00000</v>
          </cell>
        </row>
        <row r="1634">
          <cell r="B1634" t="str">
            <v xml:space="preserve"> งบดำเนินงาน 69112xx</v>
          </cell>
          <cell r="C1634" t="str">
            <v>20004 6020 3900 2000000</v>
          </cell>
        </row>
        <row r="1635">
          <cell r="A1635" t="str">
            <v>1.3.1</v>
          </cell>
          <cell r="B1635" t="str">
            <v xml:space="preserve">ค่าใช้จ่ายในการเดินทางเข้าร่วมประชุมชี้แจงแนวทางการขับเคลื่อนโครงการเสริมสร้างคุณธรรม จริยธรรม และธรรมาภิบาลในสถานศึกษาและสำนักงานเขตพื้นที่การศึกษา (โครงการโรงเรียนสุจริต) ประจำปีงบประมาณ พ.ศ. 2569   ระหว่างวันที่ 19 – 21 มีนาคม 2569 ณ โรงแรมริเวอร์ไซด์ กรุงเทพมหานคร </v>
          </cell>
          <cell r="C1635" t="str">
            <v>ศธ 04002/ว5136 ลว 25 มี.ค. 69  ครั้งที่ 391</v>
          </cell>
          <cell r="F1635">
            <v>1000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800</v>
          </cell>
          <cell r="L1635">
            <v>0</v>
          </cell>
        </row>
        <row r="1636">
          <cell r="A1636" t="str">
            <v>1.3.2</v>
          </cell>
          <cell r="F1636">
            <v>0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63">
          <cell r="C1663">
            <v>18</v>
          </cell>
        </row>
        <row r="1664">
          <cell r="C1664">
            <v>6</v>
          </cell>
        </row>
        <row r="1665">
          <cell r="F1665">
            <v>21044250</v>
          </cell>
          <cell r="G1665">
            <v>0</v>
          </cell>
          <cell r="H1665">
            <v>1152000</v>
          </cell>
          <cell r="K1665">
            <v>100200</v>
          </cell>
          <cell r="L1665">
            <v>19148975.41</v>
          </cell>
          <cell r="M1665">
            <v>643074.59</v>
          </cell>
        </row>
        <row r="1666">
          <cell r="F1666">
            <v>209308786</v>
          </cell>
        </row>
        <row r="1678">
          <cell r="G1678">
            <v>2558002.5</v>
          </cell>
          <cell r="K1678">
            <v>196936444.53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านแผนผล1 67 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กลาง"/>
      <sheetName val="งบพัฒนา"/>
      <sheetName val="คุมสิ่งก่อสร้าง64"/>
      <sheetName val="350B611ยุทธศาสตร์กศไม่เอา"/>
      <sheetName val="งบกลาง รายการเงินสำรอง"/>
      <sheetName val="เด็กผู้มีความสามารถพิเศษ36007"/>
      <sheetName val="Sheet1"/>
      <sheetName val="ผลผลิตเด็กพิการ36004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่อนประถม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่งเสริมการอ่าน 3720 1000"/>
      <sheetName val="ยกระดับคุณภาพกศ บ้านนักวิท3720 "/>
      <sheetName val="มาตรการ 68 ประชุมผอรร"/>
      <sheetName val="ยุทธศาสตร์ โครการพัฒนาหลักสูตร "/>
      <sheetName val="3720 ช่วยเหลือกลุ่ม  ขับเคลื่"/>
      <sheetName val="ของบ"/>
      <sheetName val="ยุธศาสตร์เรียนดีปร3100116003211"/>
      <sheetName val="โครงการส่งเสริมการเรียนรู้ทุกที"/>
      <sheetName val="โครงการพัฒนาสมรรถนะครูฯ"/>
      <sheetName val="โครงการโรงเรียนคุณภาพ"/>
      <sheetName val="ควบคุมสิ่งก่อสร้าง 37001 "/>
      <sheetName val="ยุทศาสตร์ โครงการยั่งยืน310061"/>
      <sheetName val="06036บูรณาการป้องกัน ปราบปราม ฯ"/>
      <sheetName val="3022ยุทธศาสตร์สร้างความเสมอภาค"/>
      <sheetName val="ไม่ใ"/>
      <sheetName val="1408บุคลากรภาครัฐ"/>
      <sheetName val="ทะเบียนคุมย่อย"/>
      <sheetName val="มัธยม350002"/>
      <sheetName val="กิจกรรมส่งเสริมศักยภาพในการเรีย"/>
      <sheetName val="การพัฒนาเด็กปฐมวัย 86176"/>
      <sheetName val="ประถม3720 1000"/>
      <sheetName val="ส่งเสริมสนับสนุน52015"/>
      <sheetName val="งบประจำและงบกลยุทธ์"/>
      <sheetName val="งบลงทุน68"/>
      <sheetName val="รายงานเงินงวด"/>
      <sheetName val="งบลงทุน รายงานแผนผล 68 "/>
      <sheetName val="งบสพฐ"/>
      <sheetName val="สรุปผลการเบิกจ่าย+"/>
      <sheetName val="มาตการ รวมงบบุคลากร"/>
      <sheetName val="ระบบการควบคุมฯ"/>
      <sheetName val="คุมงบ 36001 36002 ครุภัณฑ์"/>
      <sheetName val="ปปค่าจ้างปี68"/>
      <sheetName val="6020บูรณาการต่อต้านการทุจร "/>
      <sheetName val="ขั้นพื้นฐานสนับสนุนการศึกษา"/>
      <sheetName val="บริหารสำนักงานเขต 3720 1000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รายงานผล"/>
      <sheetName val="Sheet2"/>
      <sheetName val="GPP"/>
      <sheetName val="สรุปยอดก.ค.ศ"/>
      <sheetName val="ทำงบ50"/>
      <sheetName val="ติดตามงบพัฒนา"/>
      <sheetName val="ติดตามงบดำเนินงาน"/>
      <sheetName val="ประถม 350002ประถมไม่ใช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105">
          <cell r="P105">
            <v>453070.75</v>
          </cell>
        </row>
      </sheetData>
      <sheetData sheetId="71"/>
      <sheetData sheetId="72"/>
      <sheetData sheetId="73"/>
      <sheetData sheetId="74"/>
      <sheetData sheetId="75"/>
      <sheetData sheetId="76">
        <row r="9">
          <cell r="G9">
            <v>94420392</v>
          </cell>
          <cell r="H9">
            <v>69966362.859999999</v>
          </cell>
          <cell r="K9">
            <v>84105162.859999999</v>
          </cell>
        </row>
        <row r="14">
          <cell r="G14">
            <v>73078392</v>
          </cell>
          <cell r="H14">
            <v>66001975.549999997</v>
          </cell>
          <cell r="K14">
            <v>66001975.549999997</v>
          </cell>
        </row>
        <row r="19">
          <cell r="G19">
            <v>21342000</v>
          </cell>
          <cell r="H19">
            <v>3964387.31</v>
          </cell>
          <cell r="K19">
            <v>18002987.309999999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านแผนผล1 67 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พัฒนา"/>
      <sheetName val="คุมสิ่งก่อสร้าง64"/>
      <sheetName val="350B611ยุทธศาสตร์กศไม่เอา"/>
      <sheetName val="เด็กผู้มีความสามารถพิเศษ36007"/>
      <sheetName val="Sheet1"/>
      <sheetName val="ผลผลิตเด็กพิการ36004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่อนประถม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รุปผลการเบิกจ่าย+"/>
      <sheetName val="ยกระดับคุณภาพกศ บ้านนักวิท3720 "/>
      <sheetName val="มาตรการ 68 ประชุมผอรร"/>
      <sheetName val="ของบ"/>
      <sheetName val="ไม่ใ"/>
      <sheetName val="การพัฒนาเด็กปฐมวัย 86176"/>
      <sheetName val="มัธยม350002"/>
      <sheetName val="ยุทธศาสตร์ โครการพัฒนาหลักสูตร "/>
      <sheetName val="งบลงทุน68"/>
      <sheetName val="ยุธศาสตร์เรียนดีปร3100116003211"/>
      <sheetName val="ส่งเสริมสนับสนุน52015"/>
      <sheetName val="ส่งเสริมการอ่าน 3720 1000"/>
      <sheetName val="โครงการโรงเรียนคุณภาพ"/>
      <sheetName val="6020บูรณาการต่อต้านการทุจร "/>
      <sheetName val="1408บุคลากรภาครัฐ"/>
      <sheetName val="งบลงทุน รายงานแผนผล 68 "/>
      <sheetName val="โครงการส่งเสริมการเรียนรู้ทุกที"/>
      <sheetName val="ทะเบียนคุมย่อย"/>
      <sheetName val="กิจกรรมส่งเสริมศักยภาพในการเรีย"/>
      <sheetName val="ขั้นพื้นฐานสนับสนุนการศึกษา"/>
      <sheetName val="ประถม3720 1000"/>
      <sheetName val="รายงานเงินงวด"/>
      <sheetName val="งบประจำและงบกลยุทธ์"/>
      <sheetName val="ยุทศาสตร์ โครงการยั่งยืน310061"/>
      <sheetName val="มาตการ รวมงบบุคลากร"/>
      <sheetName val="ระบบการควบคุมฯ"/>
      <sheetName val="Sheet7"/>
      <sheetName val="งบสพฐ"/>
      <sheetName val="บริหารสำนักงานเขต 3720 1000"/>
      <sheetName val="งบกลาง"/>
      <sheetName val="ควบคุมสิ่งก่อสร้าง 37001 "/>
      <sheetName val="06036บูรณาการป้องกัน ปราบปราม ฯ"/>
      <sheetName val="3022ยุทธศาสตร์สร้างความเสมอภาค"/>
      <sheetName val="3720 ช่วยเหลือกลุ่ม  ขับเคลื่"/>
      <sheetName val="งบกลาง รายการเงินสำรอง"/>
      <sheetName val="โครงการพัฒนาสมรรถนะครูฯ"/>
      <sheetName val="คุมงบ 36001 36002 ครุภัณฑ์"/>
      <sheetName val="ปปค่าจ้างปี68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รายงานผล"/>
      <sheetName val="Sheet2"/>
      <sheetName val="GPP"/>
      <sheetName val="สรุปยอดก.ค.ศ"/>
      <sheetName val="ทำงบ50"/>
      <sheetName val="ติดตามงบพัฒนา"/>
      <sheetName val="ติดตามงบดำเนินงาน"/>
      <sheetName val="ประถม 350002ประถมไม่ใช้"/>
      <sheetName val="เงินกันไว้เบิกเหลื่อมปี งบปี "/>
      <sheetName val="งบลงทุน"/>
      <sheetName val="งบประจำและงบพัฒนาคุณภาพการศึกษา"/>
      <sheetName val="รายงานผลการเบิกจ่า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10">
          <cell r="G10">
            <v>103356406</v>
          </cell>
          <cell r="H10">
            <v>87026293.950000003</v>
          </cell>
          <cell r="K10">
            <v>94881110.849999994</v>
          </cell>
        </row>
        <row r="15">
          <cell r="G15">
            <v>82014406</v>
          </cell>
          <cell r="H15">
            <v>74343256.640000001</v>
          </cell>
          <cell r="K15">
            <v>74451473.540000007</v>
          </cell>
        </row>
        <row r="20">
          <cell r="G20">
            <v>21342000</v>
          </cell>
          <cell r="H20">
            <v>12683037.310000001</v>
          </cell>
          <cell r="K20">
            <v>20429637.309999999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ปค่าจ้างปี68 (2)"/>
      <sheetName val="งบลงทุน รายงานแผนผล 67 แบบ2"/>
      <sheetName val="รายงานแผนผล1 67  งบประจำ"/>
      <sheetName val="รายงานแผนผล(2)67 (2)"/>
      <sheetName val="คืนงบเหลือจ่าย 61"/>
      <sheetName val="รายงานคลัง15 ใหม่"/>
      <sheetName val="ทวงคืนแก้ไขงบลงทุน"/>
      <sheetName val="งบลงทุน60 ประชุม 15พ.ย.60"/>
      <sheetName val="คลัง15"/>
      <sheetName val="งบลงทุน60 รายงานคลัง"/>
      <sheetName val="ประชุมเร่งรัด (2)"/>
      <sheetName val="รายงานคลัง TKK"/>
      <sheetName val="SP2 แทนกัน)"/>
      <sheetName val="รายงวดSP2แทนกัน"/>
      <sheetName val="รายงานweb-form"/>
      <sheetName val="รายงานแผนผล1 67 "/>
      <sheetName val="รายงวดSP2"/>
      <sheetName val="SP2"/>
      <sheetName val="มาตการ"/>
      <sheetName val="โอนกลับ"/>
      <sheetName val="สรุปกัน"/>
      <sheetName val="งบลงทุนงบกลาง"/>
      <sheetName val="ประชุมเร่งรัด"/>
      <sheetName val="งบปีก่อน"/>
      <sheetName val="ประชุม"/>
      <sheetName val="ทวงมี.ค.61งบลงทุน"/>
      <sheetName val="เบิกแทนกัน"/>
      <sheetName val="งบพัฒนา"/>
      <sheetName val="คุมสิ่งก่อสร้าง64"/>
      <sheetName val="350B611ยุทธศาสตร์กศไม่เอา"/>
      <sheetName val="เด็กผู้มีความสามารถพิเศษ36007"/>
      <sheetName val="Sheet1"/>
      <sheetName val="ผลผลิตเด็กพิการ36004"/>
      <sheetName val="Sheet5"/>
      <sheetName val="Sheet6"/>
      <sheetName val="ยุทธศาสตร์เสริมสร้าง 31006200"/>
      <sheetName val="รายงานแผนส่งคลัง66 แนบ 7"/>
      <sheetName val="รายงานคลัง (ติดตามแบบ 8)"/>
      <sheetName val="รายงานผล67 ทำก่อน"/>
      <sheetName val="Sheet3"/>
      <sheetName val="มัธยมปลาย 35000300"/>
      <sheetName val="ยุทธ โครการศตวรรษที่ 21 310045 "/>
      <sheetName val="ก่อนประถม"/>
      <sheetName val="การหักภาษี"/>
      <sheetName val="ยุทธศาสตร์ โครการเสริมสร้างระเบ"/>
      <sheetName val="โครงการเรียนดีประจำตำบล"/>
      <sheetName val="สรุปผลการเบิกจ่าย+"/>
      <sheetName val="ยกระดับคุณภาพกศ บ้านนักวิท3720 "/>
      <sheetName val="มาตรการ 68 ประชุมผอรร"/>
      <sheetName val="ของบ"/>
      <sheetName val="ไม่ใ"/>
      <sheetName val="งบลงทุน69"/>
      <sheetName val="ยุธศาสตร์เรียนดีปร3100116003211"/>
      <sheetName val="งบลงทุน รายงานแผนผล 69 "/>
      <sheetName val="ควบคุมสิ่งก่อสร้าง 37001 "/>
      <sheetName val="คุมงบ 36001 36002 ครุภัณฑ์"/>
      <sheetName val="งบกลาง รายการเงินสำรอง"/>
      <sheetName val="ยุทธศาสตร์ โครการพัฒนาหลักสูตร "/>
      <sheetName val="โครงการส่งเสริมการเรียนรู้ทุกที"/>
      <sheetName val="06036บูรณาการป้องกัน ปราบปราม ฯ"/>
      <sheetName val="โครงการพัฒนาสมรรถนะครูฯ"/>
      <sheetName val="3022ยุทธศาสตร์สร้างความเสมอภาค"/>
      <sheetName val="Sheet9"/>
      <sheetName val="Sheet8"/>
      <sheetName val="โครงการโรงเรียนคุณภาพ"/>
      <sheetName val="ทะเบียนคุมย่อย"/>
      <sheetName val="6020บูรณาการต่อต้านการทุจร "/>
      <sheetName val="ประถม3720 1000"/>
      <sheetName val="1408บุคลากรภาครัฐ"/>
      <sheetName val="ส่งเสริมสนับสนุน52015"/>
      <sheetName val="มัธยม350002"/>
      <sheetName val="ขั้นพื้นฐานสนับสนุนการศึกษา"/>
      <sheetName val="3720 ช่วยเหลือกลุ่ม  ขับเคลื่"/>
      <sheetName val="กิจกรรมส่งเสริมศักยภาพในการเรีย"/>
      <sheetName val="ส่งเสริมการอ่าน 3720 1000"/>
      <sheetName val="การพัฒนาเด็กปฐมวัย 86176"/>
      <sheetName val="รายงานเงินงวด"/>
      <sheetName val="ยุทศาสตร์ โครงการยั่งยืน310061"/>
      <sheetName val="บริหารสำนักงานเขต 3720 1000"/>
      <sheetName val="งบประจำและงบกลยุทธ์"/>
      <sheetName val="มาตการ รวมงบบุคลากร"/>
      <sheetName val="งบสพฐ"/>
      <sheetName val="ระบบการควบคุมฯ"/>
      <sheetName val="Sheet7"/>
      <sheetName val="งบกลาง"/>
      <sheetName val="ปปค่าจ้างปี68"/>
      <sheetName val="Sheet4"/>
      <sheetName val="กิจกรรมประถม รองพัฒนาระบบการวัด"/>
      <sheetName val="งบเบิกแทนกัน"/>
      <sheetName val="งบลงทุน รายงานแผนผล 68 แบบ1 (2)"/>
      <sheetName val="รายงานผล"/>
      <sheetName val="Sheet2"/>
      <sheetName val="GPP"/>
      <sheetName val="สรุปยอดก.ค.ศ"/>
      <sheetName val="ทำงบ50"/>
      <sheetName val="ติดตามงบพัฒนา"/>
      <sheetName val="ติดตามงบดำเนินงาน"/>
      <sheetName val="ประถม 350002ประถมไม่ใช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1638">
          <cell r="F1638">
            <v>165091362</v>
          </cell>
        </row>
        <row r="1650">
          <cell r="G1650">
            <v>1887033.8</v>
          </cell>
          <cell r="K1650">
            <v>156430738.08000001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ิ่งก่อสร้าง งบอุดหนุน  67"/>
      <sheetName val="งบอุดหนุน 350002"/>
      <sheetName val="Sheet2"/>
      <sheetName val="Sheet1"/>
      <sheetName val="รายงานคลัง 68"/>
      <sheetName val="ดำเนินงานครุภัณฑ์ 310061ยั่งยืน"/>
      <sheetName val="สรุปกัน68"/>
      <sheetName val="งบกัน67 350002"/>
      <sheetName val="รายงานงวดเงินกัน68"/>
      <sheetName val="รายได้ค่าปรับ"/>
      <sheetName val="งบอบจ"/>
      <sheetName val="งบครุภัณฑ์ 65 36001   36002"/>
      <sheetName val="สิ่งที่ส่งมาด้วย 2  2 ปี 67"/>
      <sheetName val="67สิ่งส่งมาด้วย2  1"/>
      <sheetName val="คุมย่อย"/>
    </sheetNames>
    <sheetDataSet>
      <sheetData sheetId="0">
        <row r="3">
          <cell r="A3" t="str">
            <v>สำนักงานเขตพื้นที่การศึกษาประถมศึกษาปทุมธานี เขต 2</v>
          </cell>
        </row>
        <row r="48">
          <cell r="A48" t="str">
            <v>ค</v>
          </cell>
          <cell r="E48" t="str">
            <v>แผนงานยุทธศาสตร์สร้างความเสมอภาคทางการศึกษา</v>
          </cell>
        </row>
        <row r="60">
          <cell r="D60" t="str">
            <v>2000442002200</v>
          </cell>
          <cell r="E60" t="str">
            <v>โครงการสนับสนุนค่าใช้จ่ายในการจัดการศึกษาตั้งแต่ระดับอนุบาลจนจบการศึกษาขั้นพื้นฐาน</v>
          </cell>
        </row>
        <row r="61">
          <cell r="D61" t="str">
            <v>20004685199300000</v>
          </cell>
          <cell r="E61" t="str">
            <v>กิจกรรมการสนับสนุนค่าใช้จ่ายในการจัดการศึกษาขั้นพื้นฐาน</v>
          </cell>
        </row>
        <row r="62">
          <cell r="D62" t="str">
            <v>6811410</v>
          </cell>
          <cell r="E62" t="str">
            <v>งบเงินอุดหนุน</v>
          </cell>
        </row>
        <row r="63">
          <cell r="E63" t="str">
            <v xml:space="preserve">รายการเงินอุดหนุนเพื่อสนับสนุนค่าใช้จ่ายในการจัดการศึกษาสำหรับสถานศึกษา ตามความขาดแคลน และที่ประสบภัยธรรมชาติ </v>
          </cell>
        </row>
        <row r="64">
          <cell r="D64" t="str">
            <v>ที่  ศธ 04002/ว5898 ลว. 6 ธ.ค. 2567  ครั้งที่ 5 CK00000128</v>
          </cell>
          <cell r="E64" t="str">
            <v>ปรับปรุงซ่อมแซมอาคารเรียน อาคารประกอบและสิ่งก่อสร้างอื่น</v>
          </cell>
        </row>
        <row r="65">
          <cell r="D65" t="str">
            <v>20004420022004100386</v>
          </cell>
          <cell r="E65" t="str">
            <v>โรงเรียนแสนจำหน่ายวิทยา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L70">
            <v>0</v>
          </cell>
          <cell r="M70">
            <v>0</v>
          </cell>
        </row>
        <row r="71">
          <cell r="A71" t="str">
            <v>2)</v>
          </cell>
          <cell r="D71" t="str">
            <v>20004420022004100386</v>
          </cell>
          <cell r="E71" t="str">
            <v>โรงเรียนวัดขุมแก้ว</v>
          </cell>
        </row>
        <row r="76">
          <cell r="G76">
            <v>0</v>
          </cell>
          <cell r="H76">
            <v>0</v>
          </cell>
          <cell r="I76">
            <v>0</v>
          </cell>
          <cell r="J76">
            <v>0</v>
          </cell>
          <cell r="L76">
            <v>0</v>
          </cell>
          <cell r="M76">
            <v>0</v>
          </cell>
        </row>
        <row r="77">
          <cell r="A77" t="str">
            <v>3)</v>
          </cell>
          <cell r="D77" t="str">
            <v>20004420022004100386</v>
          </cell>
          <cell r="E77" t="str">
            <v>โรงเรียนวัดราษฎรบํารุง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L82">
            <v>0</v>
          </cell>
          <cell r="M82">
            <v>0</v>
          </cell>
        </row>
        <row r="83">
          <cell r="A83" t="str">
            <v>4)</v>
          </cell>
          <cell r="D83" t="str">
            <v>20004420022004100386</v>
          </cell>
          <cell r="E83" t="str">
            <v>โรงเรียนรวมราษฎร์สามัคคี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L88">
            <v>0</v>
          </cell>
          <cell r="M88">
            <v>0</v>
          </cell>
        </row>
        <row r="89">
          <cell r="A89" t="str">
            <v>5)</v>
          </cell>
          <cell r="D89" t="str">
            <v>20004420022004100386</v>
          </cell>
          <cell r="E89" t="str">
            <v>โรงเรียนวัดอดิศร</v>
          </cell>
        </row>
        <row r="94"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1.1.2</v>
          </cell>
          <cell r="D95" t="str">
            <v>ที่  ศธ 04002/ว13 ลว. 2 ม.ค. 2568  ครั้งที่ 10 เลขใบกัน CK00000331</v>
          </cell>
          <cell r="E95" t="str">
            <v xml:space="preserve">ปรับปรุงซ่อมแซมระบบไฟฟ้าและประปา สำหรับสถานศึกษาที่ประสบภัยธรรมชาติ </v>
          </cell>
        </row>
        <row r="96">
          <cell r="A96" t="str">
            <v>1)</v>
          </cell>
          <cell r="D96" t="str">
            <v>20004420022004100386</v>
          </cell>
          <cell r="E96" t="str">
            <v>วัดเกตุประภา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</row>
        <row r="102">
          <cell r="A102" t="str">
            <v>2)</v>
          </cell>
          <cell r="D102" t="str">
            <v>20004420022004100386</v>
          </cell>
          <cell r="E102" t="str">
            <v>วัดปัญจทายิกาวาส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3)</v>
          </cell>
          <cell r="D108" t="str">
            <v>20004420022004100386</v>
          </cell>
          <cell r="E108" t="str">
            <v>วัดพวงแก้ว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L113">
            <v>0</v>
          </cell>
          <cell r="M113">
            <v>0</v>
          </cell>
          <cell r="N113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3.1.7</v>
          </cell>
          <cell r="E121" t="str">
            <v xml:space="preserve">เครื่องพิมพ์ Multifunction แบบฉีดหมึกพร้อมติดตั้งถังหมึกพิมพ์ (Ink Tank Printer)      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3.1.7.1</v>
          </cell>
          <cell r="E122" t="str">
            <v>สพป.ปท.2 จำนวน 3 เครื่อง</v>
          </cell>
          <cell r="F122" t="str">
            <v>2000436002110DBW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>
            <v>3.2</v>
          </cell>
          <cell r="E128" t="str">
            <v xml:space="preserve">กิจกรรมการจัดการศึกษามัธยมศึกษาตอนต้นสำหรับโรงเรียนปกติ  </v>
          </cell>
          <cell r="F128" t="str">
            <v>200041300P2792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E129" t="str">
            <v>งบดำเนินงาน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3.2.1</v>
          </cell>
          <cell r="E130" t="str">
            <v>ปรับปรุงซ่อมแซมผนังอาคาร ท่อลำเลียงน้ำและซ่อมพื้นดาดฟ้ารั่วซึม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3.2.1.1</v>
          </cell>
          <cell r="E131" t="str">
            <v>สพป.ปท.2</v>
          </cell>
          <cell r="F131" t="str">
            <v>2000436002000000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L136">
            <v>0</v>
          </cell>
          <cell r="M136">
            <v>0</v>
          </cell>
          <cell r="N136">
            <v>0</v>
          </cell>
        </row>
        <row r="355">
          <cell r="E355" t="str">
            <v>งบดำเนินงาน</v>
          </cell>
        </row>
        <row r="356">
          <cell r="E356" t="str">
            <v>งบลงทุน</v>
          </cell>
        </row>
        <row r="357">
          <cell r="E357" t="str">
            <v>รวมเงินกันทั้งสิ้น</v>
          </cell>
        </row>
        <row r="359">
          <cell r="E359" t="str">
            <v>คิดเป็นร้อยละ</v>
          </cell>
        </row>
      </sheetData>
      <sheetData sheetId="1">
        <row r="7">
          <cell r="D7">
            <v>6711410</v>
          </cell>
          <cell r="E7" t="str">
            <v>งบเงินอุดหนุน</v>
          </cell>
        </row>
        <row r="9">
          <cell r="C9" t="str">
            <v>20004350002004100006</v>
          </cell>
          <cell r="E9" t="str">
            <v xml:space="preserve">ค่าใช้จ่ายในการปรับปรุงฟื้นฟูอาคาร สิ่งก่อสร้าง และระบบสาธารณูปโภคที่ประสบภัยธรรมชาติ </v>
          </cell>
        </row>
        <row r="10">
          <cell r="C10" t="str">
            <v>ศธ 04002/ว1064 ลว. 17 มีค 68</v>
          </cell>
          <cell r="E10" t="str">
            <v>ร.ร.วัดเกตประภา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 t="str">
            <v>ร.ร.วัดเจริญบุญ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</sheetData>
      <sheetData sheetId="2"/>
      <sheetData sheetId="3"/>
      <sheetData sheetId="4"/>
      <sheetData sheetId="5">
        <row r="6">
          <cell r="E6" t="str">
            <v xml:space="preserve">แผนงานยุทธศาสตร์พัฒนาคุณภาพการศึกษาและการเรียนรู้ </v>
          </cell>
        </row>
        <row r="7">
          <cell r="D7" t="str">
            <v>20004 3310 C100 2000000</v>
          </cell>
          <cell r="E7" t="str">
            <v>โครงการส่งเสริมการเรียนรู้ขั้นพื้นฐานทุกที่ทุกเวลา</v>
          </cell>
        </row>
        <row r="8">
          <cell r="D8" t="str">
            <v xml:space="preserve">20004 68 00131 00000             </v>
          </cell>
          <cell r="E8" t="str">
            <v>กิจกรรมพัฒนาระบบนิเวศทางด้านดิจิทัลเพื่อการเรียนรู้ขั้นพื้นฐาน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D22" t="str">
            <v>6611310</v>
          </cell>
          <cell r="E22" t="str">
            <v>งบลงทุน ค่าครุภัณฑ์ 6611310</v>
          </cell>
        </row>
        <row r="23">
          <cell r="E23" t="str">
            <v>ครุภัณฑ์สำนักงาน 120601</v>
          </cell>
        </row>
        <row r="24">
          <cell r="C24" t="str">
            <v>โอนเปลี่ยนแปลงครั้งที่ 1/66 บท.กลุ่มนโยบายและแผน  ที่ ศธ 04087/1957 ลว. 28 กย 66</v>
          </cell>
          <cell r="D24" t="str">
            <v>20004 31006100 3110010</v>
          </cell>
          <cell r="E24" t="str">
            <v xml:space="preserve">เครื่องปรับอากาศแบบตั้งพื้นหรือแขวน (ระบบ INVERTER) ขนาด 20,000 บีทียู       </v>
          </cell>
        </row>
        <row r="25">
          <cell r="A25" t="str">
            <v>1)</v>
          </cell>
          <cell r="E25" t="str">
            <v>สพป.ปท.2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2</v>
          </cell>
          <cell r="C30" t="str">
            <v>โอนเปลี่ยนแปลงครั้งที่ 1/66 บท.กลุ่มนโยบายและแผน  ที่ ศธ 04087/1957 ลว. 28 กย 66</v>
          </cell>
          <cell r="D30" t="str">
            <v>20005 31006100 3110011</v>
          </cell>
          <cell r="E30" t="str">
            <v xml:space="preserve">เครื่องปรับอากาศแบบติดผนัง (ระบบ INVERTER) ขนาด 18,000 บีทียู       </v>
          </cell>
        </row>
        <row r="31">
          <cell r="A31" t="str">
            <v>1)</v>
          </cell>
          <cell r="E31" t="str">
            <v>สพป.ปท.2</v>
          </cell>
        </row>
        <row r="34">
          <cell r="F34">
            <v>0</v>
          </cell>
          <cell r="G34">
            <v>0</v>
          </cell>
          <cell r="I34">
            <v>0</v>
          </cell>
          <cell r="K34">
            <v>0</v>
          </cell>
          <cell r="L34">
            <v>0</v>
          </cell>
        </row>
        <row r="35">
          <cell r="A35">
            <v>3</v>
          </cell>
          <cell r="C35" t="str">
            <v>โอนเปลี่ยนแปลงครั้งที่ 1/66 บท.กลุ่มนโยบายและแผน  ที่ ศธ 04087/1957 ลว. 28 กย 66</v>
          </cell>
          <cell r="D35" t="str">
            <v>20008 31006100 3110014</v>
          </cell>
          <cell r="E35" t="str">
            <v xml:space="preserve">โพเดียม </v>
          </cell>
        </row>
        <row r="36">
          <cell r="A36" t="str">
            <v>1)</v>
          </cell>
          <cell r="E36" t="str">
            <v>สพป.ปท.2</v>
          </cell>
        </row>
        <row r="37">
          <cell r="C37">
            <v>20</v>
          </cell>
          <cell r="D37" t="str">
            <v>KB3100006110</v>
          </cell>
          <cell r="E37" t="str">
            <v>เบิก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E40" t="str">
            <v>ครุภัณฑ์โฆษณาและเผยแพร่ 120601</v>
          </cell>
        </row>
        <row r="41">
          <cell r="A41">
            <v>1</v>
          </cell>
          <cell r="C41" t="str">
            <v>โอนเปลี่ยนแปลงครั้งที่ 1/66 บท.กลุ่มนโยบายและแผน  ที่ ศธ 04087/1957 ลว. 28 กย 66</v>
          </cell>
          <cell r="D41" t="str">
            <v>20007 31006100 3110012</v>
          </cell>
          <cell r="E41" t="str">
            <v xml:space="preserve">โทรทัศน์สีแอล อี ดี (LED TV) แบบ Smart TV ระดับความละเอียดจอภาพ 3840 x 2160 พิกเซล ขนาด 75 นิ้ว </v>
          </cell>
        </row>
        <row r="42">
          <cell r="A42" t="str">
            <v>1)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2</v>
          </cell>
          <cell r="C47" t="str">
            <v>โอนเปลี่ยนแปลงครั้งที่ 1/66 บท.กลุ่มนโยบายและแผน  ที่ ศธ 04087/1957 ลว. 28 กย 66</v>
          </cell>
          <cell r="D47" t="str">
            <v>20008 31006100 3110013</v>
          </cell>
          <cell r="E47" t="str">
            <v xml:space="preserve">ไมโครโฟนไร้สาย </v>
          </cell>
        </row>
        <row r="48">
          <cell r="A48" t="str">
            <v>1)</v>
          </cell>
          <cell r="E48" t="str">
            <v>สพป.ปท.2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>
            <v>3</v>
          </cell>
          <cell r="C52" t="str">
            <v>โอนเปลี่ยนแปลงครั้งที่ 1/66 บท.กลุ่มนโยบายและแผน  ที่ ศธ 04087/1957 ลว. 28 กย 66</v>
          </cell>
          <cell r="D52" t="str">
            <v>20009 31006100 3110015</v>
          </cell>
          <cell r="E52" t="str">
            <v xml:space="preserve">เครื่องมัลติมีเดีย โปรเจคเตอร์ ระดับ XGA ขนาด 5000 ANSI Lumens  </v>
          </cell>
        </row>
        <row r="53">
          <cell r="A53" t="str">
            <v>1)</v>
          </cell>
          <cell r="E53" t="str">
            <v>สพป.ปท.2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115">
          <cell r="D115" t="str">
            <v>6811220</v>
          </cell>
          <cell r="E115" t="str">
            <v xml:space="preserve"> งบดำเนินงาน (รายจ่ายลงทุน) 6811220</v>
          </cell>
        </row>
        <row r="116">
          <cell r="D116" t="str">
            <v>ศธ 04002/ว41897 ลว.1 ส.ค. 68 โอนครั้งที่ 802</v>
          </cell>
          <cell r="E116" t="str">
            <v xml:space="preserve">ค่าใช้จ่ายในการดำเนินการเช่าใช้อุปกรณ์การเรียนการสอนสำหรับครูและนักเรียน ภายใต้โครงการส่งเสริมการเรียนรู้ขั้นพื้นฐานทุกที่ทุกเวลา  ประจำปีงบประมาณ พ.ศ. 2568 </v>
          </cell>
        </row>
        <row r="117">
          <cell r="E117" t="str">
            <v>PO4100722499</v>
          </cell>
        </row>
        <row r="125">
          <cell r="F125">
            <v>1406002.5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1406002.5</v>
          </cell>
        </row>
        <row r="126">
          <cell r="D126" t="str">
            <v>20004 3100B600</v>
          </cell>
          <cell r="E126" t="str">
            <v>โครงการโรงเรียนคุณภาพประจำตำบล</v>
          </cell>
        </row>
        <row r="127">
          <cell r="D127" t="str">
            <v>20004 67000 7700000</v>
          </cell>
          <cell r="E127" t="str">
            <v>กิจกรรมการก่อสร้าง ปรับปรุง ซ่อมแซมอาคารเรียนและสิ่งก่อสร้างประกอบสำหรับโรงเรียนคุณภาพประจำตำบล</v>
          </cell>
        </row>
        <row r="128">
          <cell r="E128" t="str">
            <v>งบลงทุน ค่าสิ่งก่อสร้าง 6711320</v>
          </cell>
        </row>
        <row r="129">
          <cell r="D129" t="str">
            <v>ศธ04002/ว1787 ลว.7 พค 67 โอนครั้งที่ 5</v>
          </cell>
          <cell r="E129" t="str">
            <v>ปรับปรุงซ่อมแซมอาคารเรียนอาคารประกอบและสิ่งก่อสร้างอื่น</v>
          </cell>
        </row>
        <row r="130">
          <cell r="C130">
            <v>4100408104</v>
          </cell>
          <cell r="D130" t="str">
            <v>200043100B6003211500</v>
          </cell>
          <cell r="E130" t="str">
            <v>วัดมงคลรัตน์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C135">
            <v>4100409854</v>
          </cell>
          <cell r="D135" t="str">
            <v>200043100B6003211501</v>
          </cell>
          <cell r="E135" t="str">
            <v>วัดสุวรรณ</v>
          </cell>
        </row>
        <row r="139"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 t="str">
            <v>ศธ04002/ว   ลว.27 กย 67 โอนครั้งที่ 450</v>
          </cell>
          <cell r="E140" t="str">
            <v xml:space="preserve">ค่าก่อสร้าง ปรับปรุงซ่อมแซมอาคารเรียนอาคารประกอบและสิ่งก่อสร้างอื่นที่ชำรุดทรุดโทรม และที่ประสบอุบัติภัย   </v>
          </cell>
        </row>
        <row r="141">
          <cell r="C141">
            <v>4100306259</v>
          </cell>
          <cell r="D141" t="str">
            <v xml:space="preserve">20004 3100B600 321ZZZZ                               </v>
          </cell>
          <cell r="E141" t="str">
            <v>วัดราษฎรบำรุง</v>
          </cell>
        </row>
        <row r="145">
          <cell r="E145" t="str">
            <v>รวม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 t="str">
            <v>ศธ 04002/ว1787 ลว.7 พค 67 โอนครั้งที่ 5</v>
          </cell>
          <cell r="E146" t="str">
            <v xml:space="preserve">อาคารเรียนอนุบาล ขนาด 2 ห้องเรียน </v>
          </cell>
        </row>
        <row r="147">
          <cell r="C147">
            <v>4100432393</v>
          </cell>
          <cell r="D147" t="str">
            <v>200043100B6003211498</v>
          </cell>
          <cell r="E147" t="str">
            <v>โรงเรียนนิกรราษฎร์บํารุงวิทย์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</sheetData>
      <sheetData sheetId="6"/>
      <sheetData sheetId="7">
        <row r="5">
          <cell r="E5" t="str">
            <v>แผนงานพื้นฐานด้านการพัฒนาและเสริมสร้างศักยภาพทรัพยากรมนุษย์</v>
          </cell>
        </row>
        <row r="6">
          <cell r="D6" t="str">
            <v>20004 37001</v>
          </cell>
          <cell r="E6" t="str">
            <v xml:space="preserve">ผลผลิตผู้จบการศึกษาภาคบังคับ </v>
          </cell>
        </row>
        <row r="7">
          <cell r="E7" t="str">
            <v>งบดำเนินงาน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27">
          <cell r="D27">
            <v>6811320</v>
          </cell>
          <cell r="E27" t="str">
            <v xml:space="preserve">  งบลงทุน ค่าที่ดินและสิ่งก่อสร้าง </v>
          </cell>
        </row>
        <row r="37">
          <cell r="D37" t="str">
            <v>20004  68 01056 00000</v>
          </cell>
          <cell r="E37" t="str">
            <v xml:space="preserve">กิจกรรมก่อสร้างปรับปรุง ซ่อมแซมอาคารเรียนและสิ่งก่อสร้างประกอบสำหรับโรงเรียนปกติ </v>
          </cell>
        </row>
        <row r="38">
          <cell r="A38" t="str">
            <v>1.1.1</v>
          </cell>
          <cell r="E38" t="str">
            <v>อาคารเรียนน๊อคดาวน์</v>
          </cell>
        </row>
        <row r="39">
          <cell r="A39" t="str">
            <v>1)</v>
          </cell>
          <cell r="D39" t="str">
            <v>2000437001000321ZZZZ</v>
          </cell>
          <cell r="E39" t="str">
            <v xml:space="preserve"> โรงเรียนวัดดอนใหญ่</v>
          </cell>
        </row>
        <row r="40">
          <cell r="E40" t="str">
            <v>ครบ 28 พ.ย. 68</v>
          </cell>
        </row>
        <row r="45">
          <cell r="F45">
            <v>349000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349000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ศธ 04002/ว1803 ลว 8 พค 67ครั้งที่ 8</v>
          </cell>
          <cell r="E54" t="str">
            <v>อาคารเรียนแบบพิเศษ จัดสรร 38,731,000 บาท ปี67 5,809,700 บาท</v>
          </cell>
        </row>
        <row r="55">
          <cell r="A55" t="str">
            <v>1)</v>
          </cell>
          <cell r="C55">
            <v>4100484429</v>
          </cell>
          <cell r="D55" t="str">
            <v>20004 3500200 3200026</v>
          </cell>
          <cell r="E55" t="str">
            <v xml:space="preserve"> โรงเรียนวัดลาดสนุ่น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6">
          <cell r="A86" t="str">
            <v>1)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C61C-666E-418B-9783-BA92A9124945}">
  <dimension ref="A1:K133"/>
  <sheetViews>
    <sheetView tabSelected="1" topLeftCell="A108" workbookViewId="0">
      <selection sqref="A1:K133"/>
    </sheetView>
  </sheetViews>
  <sheetFormatPr defaultRowHeight="13.8" x14ac:dyDescent="0.25"/>
  <cols>
    <col min="1" max="1" width="4.09765625" customWidth="1"/>
    <col min="2" max="2" width="32.09765625" customWidth="1"/>
    <col min="3" max="3" width="18.09765625" customWidth="1"/>
    <col min="4" max="4" width="11.69921875" customWidth="1"/>
    <col min="5" max="5" width="6.69921875" customWidth="1"/>
    <col min="6" max="6" width="11.8984375" customWidth="1"/>
    <col min="7" max="7" width="11.296875" customWidth="1"/>
    <col min="8" max="8" width="12.5" customWidth="1"/>
    <col min="9" max="9" width="11.3984375" customWidth="1"/>
    <col min="10" max="10" width="11.796875" customWidth="1"/>
  </cols>
  <sheetData>
    <row r="1" spans="1:11" ht="21" x14ac:dyDescent="0.25">
      <c r="A1" s="1006" t="s">
        <v>214</v>
      </c>
      <c r="B1" s="1006"/>
      <c r="C1" s="1006"/>
      <c r="D1" s="1006"/>
      <c r="E1" s="1006"/>
      <c r="F1" s="1006"/>
      <c r="G1" s="1006"/>
      <c r="H1" s="1006"/>
      <c r="I1" s="1006"/>
      <c r="J1" s="1006"/>
      <c r="K1" s="1006"/>
    </row>
    <row r="2" spans="1:11" ht="21" x14ac:dyDescent="0.25">
      <c r="A2" s="1006" t="str">
        <f>+'[9]สิ่งก่อสร้าง งบอุดหนุน  67'!A3:N3</f>
        <v>สำนักงานเขตพื้นที่การศึกษาประถมศึกษาปทุมธานี เขต 2</v>
      </c>
      <c r="B2" s="1006"/>
      <c r="C2" s="1006"/>
      <c r="D2" s="1006"/>
      <c r="E2" s="1006"/>
      <c r="F2" s="1006"/>
      <c r="G2" s="1006"/>
      <c r="H2" s="1006"/>
      <c r="I2" s="1006"/>
      <c r="J2" s="1006"/>
      <c r="K2" s="1006"/>
    </row>
    <row r="3" spans="1:11" ht="21" x14ac:dyDescent="0.25">
      <c r="A3" s="1007" t="s">
        <v>282</v>
      </c>
      <c r="B3" s="1007"/>
      <c r="C3" s="1007"/>
      <c r="D3" s="1007"/>
      <c r="E3" s="1007"/>
      <c r="F3" s="1007"/>
      <c r="G3" s="1007"/>
      <c r="H3" s="1007"/>
      <c r="I3" s="1007"/>
      <c r="J3" s="1007"/>
      <c r="K3" s="1007"/>
    </row>
    <row r="4" spans="1:11" ht="21" x14ac:dyDescent="0.25">
      <c r="A4" s="1011" t="s">
        <v>22</v>
      </c>
      <c r="B4" s="1011" t="s">
        <v>23</v>
      </c>
      <c r="C4" s="7" t="s">
        <v>25</v>
      </c>
      <c r="D4" s="1013" t="s">
        <v>37</v>
      </c>
      <c r="E4" s="1009" t="s">
        <v>3</v>
      </c>
      <c r="F4" s="1010"/>
      <c r="G4" s="1008" t="s">
        <v>38</v>
      </c>
      <c r="H4" s="1008"/>
      <c r="I4" s="1009" t="s">
        <v>4</v>
      </c>
      <c r="J4" s="1010"/>
      <c r="K4" s="1011" t="s">
        <v>5</v>
      </c>
    </row>
    <row r="5" spans="1:11" ht="21" x14ac:dyDescent="0.25">
      <c r="A5" s="1012"/>
      <c r="B5" s="1012"/>
      <c r="C5" s="8" t="s">
        <v>39</v>
      </c>
      <c r="D5" s="1014"/>
      <c r="E5" s="265">
        <v>220</v>
      </c>
      <c r="F5" s="265">
        <v>221</v>
      </c>
      <c r="G5" s="265">
        <v>220</v>
      </c>
      <c r="H5" s="265">
        <v>221</v>
      </c>
      <c r="I5" s="265">
        <v>220</v>
      </c>
      <c r="J5" s="265">
        <v>221</v>
      </c>
      <c r="K5" s="1012"/>
    </row>
    <row r="6" spans="1:11" ht="36" customHeight="1" x14ac:dyDescent="0.25">
      <c r="A6" s="266" t="s">
        <v>56</v>
      </c>
      <c r="B6" s="1266" t="str">
        <f>+'[9]ดำเนินงานครุภัณฑ์ 310061ยั่งยืน'!E6</f>
        <v xml:space="preserve">แผนงานยุทธศาสตร์พัฒนาคุณภาพการศึกษาและการเรียนรู้ </v>
      </c>
      <c r="C6" s="267"/>
      <c r="D6" s="268">
        <f>+D7+D14</f>
        <v>1406002.5</v>
      </c>
      <c r="E6" s="268">
        <f t="shared" ref="E6:K6" si="0">+E7+E14</f>
        <v>0</v>
      </c>
      <c r="F6" s="268">
        <f t="shared" si="0"/>
        <v>0</v>
      </c>
      <c r="G6" s="268">
        <f t="shared" si="0"/>
        <v>0</v>
      </c>
      <c r="H6" s="268">
        <f t="shared" si="0"/>
        <v>0</v>
      </c>
      <c r="I6" s="268">
        <f t="shared" si="0"/>
        <v>0</v>
      </c>
      <c r="J6" s="268">
        <f t="shared" si="0"/>
        <v>1406002.5</v>
      </c>
      <c r="K6" s="268">
        <f t="shared" si="0"/>
        <v>0</v>
      </c>
    </row>
    <row r="7" spans="1:11" ht="36" customHeight="1" x14ac:dyDescent="0.25">
      <c r="A7" s="269">
        <v>1</v>
      </c>
      <c r="B7" s="1267" t="str">
        <f>+'[9]ดำเนินงานครุภัณฑ์ 310061ยั่งยืน'!E7</f>
        <v>โครงการส่งเสริมการเรียนรู้ขั้นพื้นฐานทุกที่ทุกเวลา</v>
      </c>
      <c r="C7" s="270" t="str">
        <f>+'[9]ดำเนินงานครุภัณฑ์ 310061ยั่งยืน'!D7</f>
        <v>20004 3310 C100 2000000</v>
      </c>
      <c r="D7" s="271">
        <f>+D8</f>
        <v>1406002.5</v>
      </c>
      <c r="E7" s="271">
        <f t="shared" ref="E7:K9" si="1">+E8</f>
        <v>0</v>
      </c>
      <c r="F7" s="271">
        <f t="shared" si="1"/>
        <v>0</v>
      </c>
      <c r="G7" s="271"/>
      <c r="H7" s="271">
        <f t="shared" si="1"/>
        <v>0</v>
      </c>
      <c r="I7" s="271">
        <f t="shared" si="1"/>
        <v>0</v>
      </c>
      <c r="J7" s="271">
        <f t="shared" si="1"/>
        <v>1406002.5</v>
      </c>
      <c r="K7" s="271">
        <f t="shared" si="1"/>
        <v>0</v>
      </c>
    </row>
    <row r="8" spans="1:11" ht="42" customHeight="1" x14ac:dyDescent="0.25">
      <c r="A8" s="272">
        <v>1.1000000000000001</v>
      </c>
      <c r="B8" s="359" t="str">
        <f>+'[9]ดำเนินงานครุภัณฑ์ 310061ยั่งยืน'!E8</f>
        <v>กิจกรรมพัฒนาระบบนิเวศทางด้านดิจิทัลเพื่อการเรียนรู้ขั้นพื้นฐาน</v>
      </c>
      <c r="C8" s="273" t="str">
        <f>+'[9]ดำเนินงานครุภัณฑ์ 310061ยั่งยืน'!D8</f>
        <v xml:space="preserve">20004 68 00131 00000             </v>
      </c>
      <c r="D8" s="274">
        <f>+D9</f>
        <v>1406002.5</v>
      </c>
      <c r="E8" s="274">
        <f t="shared" si="1"/>
        <v>0</v>
      </c>
      <c r="F8" s="274">
        <f t="shared" si="1"/>
        <v>0</v>
      </c>
      <c r="G8" s="274">
        <f t="shared" si="1"/>
        <v>0</v>
      </c>
      <c r="H8" s="274">
        <f t="shared" si="1"/>
        <v>0</v>
      </c>
      <c r="I8" s="274">
        <f t="shared" si="1"/>
        <v>0</v>
      </c>
      <c r="J8" s="274">
        <f t="shared" si="1"/>
        <v>1406002.5</v>
      </c>
      <c r="K8" s="274">
        <f t="shared" si="1"/>
        <v>0</v>
      </c>
    </row>
    <row r="9" spans="1:11" ht="37.200000000000003" customHeight="1" x14ac:dyDescent="0.25">
      <c r="A9" s="275"/>
      <c r="B9" s="1268" t="str">
        <f>+'[9]ดำเนินงานครุภัณฑ์ 310061ยั่งยืน'!E115</f>
        <v xml:space="preserve"> งบดำเนินงาน (รายจ่ายลงทุน) 6811220</v>
      </c>
      <c r="C9" s="276" t="str">
        <f>+'[9]ดำเนินงานครุภัณฑ์ 310061ยั่งยืน'!D115</f>
        <v>6811220</v>
      </c>
      <c r="D9" s="277">
        <f>+D10</f>
        <v>1406002.5</v>
      </c>
      <c r="E9" s="277">
        <f t="shared" si="1"/>
        <v>0</v>
      </c>
      <c r="F9" s="277">
        <f t="shared" si="1"/>
        <v>0</v>
      </c>
      <c r="G9" s="277"/>
      <c r="H9" s="277">
        <f t="shared" si="1"/>
        <v>0</v>
      </c>
      <c r="I9" s="277">
        <f t="shared" si="1"/>
        <v>0</v>
      </c>
      <c r="J9" s="277">
        <f t="shared" si="1"/>
        <v>1406002.5</v>
      </c>
      <c r="K9" s="277">
        <f t="shared" si="1"/>
        <v>0</v>
      </c>
    </row>
    <row r="10" spans="1:11" ht="21" customHeight="1" x14ac:dyDescent="0.25">
      <c r="A10" s="278" t="s">
        <v>35</v>
      </c>
      <c r="B10" s="1269" t="str">
        <f>+'[9]ดำเนินงานครุภัณฑ์ 310061ยั่งยืน'!E116</f>
        <v xml:space="preserve">ค่าใช้จ่ายในการดำเนินการเช่าใช้อุปกรณ์การเรียนการสอนสำหรับครูและนักเรียน ภายใต้โครงการส่งเสริมการเรียนรู้ขั้นพื้นฐานทุกที่ทุกเวลา  ประจำปีงบประมาณ พ.ศ. 2568 </v>
      </c>
      <c r="C10" s="279" t="str">
        <f>+'[9]ดำเนินงานครุภัณฑ์ 310061ยั่งยืน'!D116</f>
        <v>ศธ 04002/ว41897 ลว.1 ส.ค. 68 โอนครั้งที่ 802</v>
      </c>
      <c r="D10" s="280">
        <f>SUM(D11:D13)</f>
        <v>1406002.5</v>
      </c>
      <c r="E10" s="280">
        <f t="shared" ref="E10:J10" si="2">SUM(E11:E13)</f>
        <v>0</v>
      </c>
      <c r="F10" s="280">
        <f t="shared" si="2"/>
        <v>0</v>
      </c>
      <c r="G10" s="280"/>
      <c r="H10" s="280">
        <f t="shared" si="2"/>
        <v>0</v>
      </c>
      <c r="I10" s="280">
        <f t="shared" si="2"/>
        <v>0</v>
      </c>
      <c r="J10" s="280">
        <f t="shared" si="2"/>
        <v>1406002.5</v>
      </c>
      <c r="K10" s="280">
        <f t="shared" ref="K10" si="3">SUM(K11:K12)</f>
        <v>0</v>
      </c>
    </row>
    <row r="11" spans="1:11" ht="21" customHeight="1" x14ac:dyDescent="0.25">
      <c r="A11" s="281" t="s">
        <v>57</v>
      </c>
      <c r="B11" s="1270" t="str">
        <f>+'[9]ดำเนินงานครุภัณฑ์ 310061ยั่งยืน'!E117</f>
        <v>PO4100722499</v>
      </c>
      <c r="C11" s="282" t="s">
        <v>215</v>
      </c>
      <c r="D11" s="283">
        <f>+'[9]ดำเนินงานครุภัณฑ์ 310061ยั่งยืน'!F125</f>
        <v>1406002.5</v>
      </c>
      <c r="E11" s="283">
        <f>+'[9]ดำเนินงานครุภัณฑ์ 310061ยั่งยืน'!G125</f>
        <v>0</v>
      </c>
      <c r="F11" s="283">
        <f>+'[9]ดำเนินงานครุภัณฑ์ 310061ยั่งยืน'!H125</f>
        <v>0</v>
      </c>
      <c r="G11" s="283">
        <f>+'[9]ดำเนินงานครุภัณฑ์ 310061ยั่งยืน'!I125</f>
        <v>0</v>
      </c>
      <c r="H11" s="283">
        <f>+'[9]ดำเนินงานครุภัณฑ์ 310061ยั่งยืน'!J125</f>
        <v>0</v>
      </c>
      <c r="I11" s="283">
        <f>+'[9]ดำเนินงานครุภัณฑ์ 310061ยั่งยืน'!K125</f>
        <v>0</v>
      </c>
      <c r="J11" s="283">
        <f>+'[9]ดำเนินงานครุภัณฑ์ 310061ยั่งยืน'!L125</f>
        <v>1406002.5</v>
      </c>
      <c r="K11" s="283">
        <f>+D11-E11-F11-G11-H11-I11-J11</f>
        <v>0</v>
      </c>
    </row>
    <row r="12" spans="1:11" ht="21" hidden="1" customHeight="1" x14ac:dyDescent="0.25">
      <c r="A12" s="281" t="s">
        <v>58</v>
      </c>
      <c r="B12" s="1270"/>
      <c r="C12" s="284"/>
      <c r="D12" s="283">
        <f>+'[9]ดำเนินงานครุภัณฑ์ 310061ยั่งยืน'!F16</f>
        <v>0</v>
      </c>
      <c r="E12" s="283">
        <f>+'[9]ดำเนินงานครุภัณฑ์ 310061ยั่งยืน'!G16</f>
        <v>0</v>
      </c>
      <c r="F12" s="283">
        <f>+'[9]ดำเนินงานครุภัณฑ์ 310061ยั่งยืน'!H16</f>
        <v>0</v>
      </c>
      <c r="G12" s="283">
        <f>+'[9]ดำเนินงานครุภัณฑ์ 310061ยั่งยืน'!I16</f>
        <v>0</v>
      </c>
      <c r="H12" s="283">
        <f>+'[9]ดำเนินงานครุภัณฑ์ 310061ยั่งยืน'!J16</f>
        <v>0</v>
      </c>
      <c r="I12" s="283">
        <f>+'[9]ดำเนินงานครุภัณฑ์ 310061ยั่งยืน'!K16</f>
        <v>0</v>
      </c>
      <c r="J12" s="283">
        <f>+'[9]ดำเนินงานครุภัณฑ์ 310061ยั่งยืน'!L16</f>
        <v>0</v>
      </c>
      <c r="K12" s="283">
        <f>+D12-E12-F12-G12-H12-I12-J12</f>
        <v>0</v>
      </c>
    </row>
    <row r="13" spans="1:11" ht="21" hidden="1" customHeight="1" x14ac:dyDescent="0.25">
      <c r="A13" s="281" t="s">
        <v>59</v>
      </c>
      <c r="B13" s="1270"/>
      <c r="C13" s="284"/>
      <c r="D13" s="283">
        <f>+'[9]ดำเนินงานครุภัณฑ์ 310061ยั่งยืน'!F21</f>
        <v>0</v>
      </c>
      <c r="E13" s="283">
        <f>+'[9]ดำเนินงานครุภัณฑ์ 310061ยั่งยืน'!G21</f>
        <v>0</v>
      </c>
      <c r="F13" s="283">
        <f>+'[9]ดำเนินงานครุภัณฑ์ 310061ยั่งยืน'!H21</f>
        <v>0</v>
      </c>
      <c r="G13" s="283"/>
      <c r="H13" s="283">
        <f>+'[9]ดำเนินงานครุภัณฑ์ 310061ยั่งยืน'!I21</f>
        <v>0</v>
      </c>
      <c r="I13" s="283">
        <f>+'[9]ดำเนินงานครุภัณฑ์ 310061ยั่งยืน'!J21</f>
        <v>0</v>
      </c>
      <c r="J13" s="283">
        <f>+'[9]ดำเนินงานครุภัณฑ์ 310061ยั่งยืน'!K21</f>
        <v>0</v>
      </c>
      <c r="K13" s="283"/>
    </row>
    <row r="14" spans="1:11" ht="21" hidden="1" customHeight="1" x14ac:dyDescent="0.25">
      <c r="A14" s="269">
        <v>2</v>
      </c>
      <c r="B14" s="1271" t="str">
        <f>+'[9]ดำเนินงานครุภัณฑ์ 310061ยั่งยืน'!E126</f>
        <v>โครงการโรงเรียนคุณภาพประจำตำบล</v>
      </c>
      <c r="C14" s="270" t="str">
        <f>+'[9]ดำเนินงานครุภัณฑ์ 310061ยั่งยืน'!D126</f>
        <v>20004 3100B600</v>
      </c>
      <c r="D14" s="271">
        <f>+D15</f>
        <v>0</v>
      </c>
      <c r="E14" s="271">
        <f t="shared" ref="E14:K14" si="4">+E15</f>
        <v>0</v>
      </c>
      <c r="F14" s="271">
        <f t="shared" si="4"/>
        <v>0</v>
      </c>
      <c r="G14" s="271"/>
      <c r="H14" s="271">
        <f t="shared" si="4"/>
        <v>0</v>
      </c>
      <c r="I14" s="271">
        <f t="shared" si="4"/>
        <v>0</v>
      </c>
      <c r="J14" s="271">
        <f t="shared" si="4"/>
        <v>0</v>
      </c>
      <c r="K14" s="271">
        <f t="shared" si="4"/>
        <v>0</v>
      </c>
    </row>
    <row r="15" spans="1:11" ht="21" hidden="1" customHeight="1" x14ac:dyDescent="0.25">
      <c r="A15" s="272">
        <v>2.1</v>
      </c>
      <c r="B15" s="359" t="str">
        <f>+'[9]ดำเนินงานครุภัณฑ์ 310061ยั่งยืน'!E127</f>
        <v>กิจกรรมการก่อสร้าง ปรับปรุง ซ่อมแซมอาคารเรียนและสิ่งก่อสร้างประกอบสำหรับโรงเรียนคุณภาพประจำตำบล</v>
      </c>
      <c r="C15" s="273" t="str">
        <f>+'[9]ดำเนินงานครุภัณฑ์ 310061ยั่งยืน'!D127</f>
        <v>20004 67000 7700000</v>
      </c>
      <c r="D15" s="274">
        <f>+D16+D36</f>
        <v>0</v>
      </c>
      <c r="E15" s="274">
        <f>+E16+E36</f>
        <v>0</v>
      </c>
      <c r="F15" s="274">
        <f>+F16+F36</f>
        <v>0</v>
      </c>
      <c r="G15" s="274"/>
      <c r="H15" s="274">
        <f>+H16+H36</f>
        <v>0</v>
      </c>
      <c r="I15" s="274">
        <f>+I16+I36</f>
        <v>0</v>
      </c>
      <c r="J15" s="274">
        <f>+J16+J36</f>
        <v>0</v>
      </c>
      <c r="K15" s="274">
        <f>+K16+K36</f>
        <v>0</v>
      </c>
    </row>
    <row r="16" spans="1:11" ht="21" hidden="1" customHeight="1" x14ac:dyDescent="0.25">
      <c r="A16" s="275"/>
      <c r="B16" s="1268" t="str">
        <f>+'[9]ดำเนินงานครุภัณฑ์ 310061ยั่งยืน'!E128</f>
        <v>งบลงทุน ค่าสิ่งก่อสร้าง 6711320</v>
      </c>
      <c r="C16" s="276"/>
      <c r="D16" s="277">
        <f>+D17+D22+D25</f>
        <v>0</v>
      </c>
      <c r="E16" s="277">
        <f t="shared" ref="E16:K16" si="5">+E17+E22+E25</f>
        <v>0</v>
      </c>
      <c r="F16" s="277">
        <f t="shared" si="5"/>
        <v>0</v>
      </c>
      <c r="G16" s="277">
        <f t="shared" si="5"/>
        <v>0</v>
      </c>
      <c r="H16" s="277">
        <f t="shared" si="5"/>
        <v>0</v>
      </c>
      <c r="I16" s="277">
        <f t="shared" si="5"/>
        <v>0</v>
      </c>
      <c r="J16" s="277">
        <f t="shared" si="5"/>
        <v>0</v>
      </c>
      <c r="K16" s="277">
        <f t="shared" si="5"/>
        <v>0</v>
      </c>
    </row>
    <row r="17" spans="1:11" ht="21" hidden="1" customHeight="1" x14ac:dyDescent="0.25">
      <c r="A17" s="285" t="s">
        <v>30</v>
      </c>
      <c r="B17" s="1272" t="str">
        <f>+'[9]ดำเนินงานครุภัณฑ์ 310061ยั่งยืน'!E129</f>
        <v>ปรับปรุงซ่อมแซมอาคารเรียนอาคารประกอบและสิ่งก่อสร้างอื่น</v>
      </c>
      <c r="C17" s="286" t="str">
        <f>+'[9]ดำเนินงานครุภัณฑ์ 310061ยั่งยืน'!D129</f>
        <v>ศธ04002/ว1787 ลว.7 พค 67 โอนครั้งที่ 5</v>
      </c>
      <c r="D17" s="9">
        <f>SUM(D18:D21)</f>
        <v>0</v>
      </c>
      <c r="E17" s="9">
        <f t="shared" ref="E17:J17" si="6">SUM(E18:E21)</f>
        <v>0</v>
      </c>
      <c r="F17" s="9">
        <f t="shared" si="6"/>
        <v>0</v>
      </c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>SUM(K18:K21)</f>
        <v>0</v>
      </c>
    </row>
    <row r="18" spans="1:11" ht="21" hidden="1" customHeight="1" x14ac:dyDescent="0.25">
      <c r="A18" s="287" t="s">
        <v>57</v>
      </c>
      <c r="B18" s="288" t="str">
        <f>+'[9]ดำเนินงานครุภัณฑ์ 310061ยั่งยืน'!E130</f>
        <v>วัดมงคลรัตน์</v>
      </c>
      <c r="C18" s="289" t="str">
        <f>+'[9]ดำเนินงานครุภัณฑ์ 310061ยั่งยืน'!D130</f>
        <v>200043100B6003211500</v>
      </c>
      <c r="D18" s="290">
        <f>+'[9]ดำเนินงานครุภัณฑ์ 310061ยั่งยืน'!F134</f>
        <v>0</v>
      </c>
      <c r="E18" s="290">
        <f>+'[9]ดำเนินงานครุภัณฑ์ 310061ยั่งยืน'!G134</f>
        <v>0</v>
      </c>
      <c r="F18" s="290">
        <f>+'[9]ดำเนินงานครุภัณฑ์ 310061ยั่งยืน'!H134</f>
        <v>0</v>
      </c>
      <c r="G18" s="290">
        <f>+'[9]ดำเนินงานครุภัณฑ์ 310061ยั่งยืน'!I134</f>
        <v>0</v>
      </c>
      <c r="H18" s="290">
        <f>+'[9]ดำเนินงานครุภัณฑ์ 310061ยั่งยืน'!J134</f>
        <v>0</v>
      </c>
      <c r="I18" s="290">
        <f>+'[9]ดำเนินงานครุภัณฑ์ 310061ยั่งยืน'!K134</f>
        <v>0</v>
      </c>
      <c r="J18" s="290">
        <f>+'[9]ดำเนินงานครุภัณฑ์ 310061ยั่งยืน'!L134</f>
        <v>0</v>
      </c>
      <c r="K18" s="290">
        <f>+D18-E18-F18-G18-H18-I18-J18</f>
        <v>0</v>
      </c>
    </row>
    <row r="19" spans="1:11" ht="21" hidden="1" customHeight="1" x14ac:dyDescent="0.25">
      <c r="A19" s="287"/>
      <c r="B19" s="288"/>
      <c r="C19" s="291">
        <f>+'[9]ดำเนินงานครุภัณฑ์ 310061ยั่งยืน'!C130</f>
        <v>4100408104</v>
      </c>
      <c r="D19" s="290"/>
      <c r="E19" s="290"/>
      <c r="F19" s="290"/>
      <c r="G19" s="290"/>
      <c r="H19" s="290"/>
      <c r="I19" s="290"/>
      <c r="J19" s="290"/>
      <c r="K19" s="290"/>
    </row>
    <row r="20" spans="1:11" ht="42" hidden="1" customHeight="1" x14ac:dyDescent="0.25">
      <c r="A20" s="287" t="s">
        <v>58</v>
      </c>
      <c r="B20" s="288" t="str">
        <f>+'[9]ดำเนินงานครุภัณฑ์ 310061ยั่งยืน'!E135</f>
        <v>วัดสุวรรณ</v>
      </c>
      <c r="C20" s="289" t="str">
        <f>+'[9]ดำเนินงานครุภัณฑ์ 310061ยั่งยืน'!D135</f>
        <v>200043100B6003211501</v>
      </c>
      <c r="D20" s="290">
        <f>+'[9]ดำเนินงานครุภัณฑ์ 310061ยั่งยืน'!F139</f>
        <v>0</v>
      </c>
      <c r="E20" s="290">
        <f>+'[9]ดำเนินงานครุภัณฑ์ 310061ยั่งยืน'!G139</f>
        <v>0</v>
      </c>
      <c r="F20" s="290">
        <f>+'[9]ดำเนินงานครุภัณฑ์ 310061ยั่งยืน'!H139</f>
        <v>0</v>
      </c>
      <c r="G20" s="290">
        <f>+'[9]ดำเนินงานครุภัณฑ์ 310061ยั่งยืน'!I139</f>
        <v>0</v>
      </c>
      <c r="H20" s="290">
        <f>+'[9]ดำเนินงานครุภัณฑ์ 310061ยั่งยืน'!J139</f>
        <v>0</v>
      </c>
      <c r="I20" s="290">
        <f>+'[9]ดำเนินงานครุภัณฑ์ 310061ยั่งยืน'!K139</f>
        <v>0</v>
      </c>
      <c r="J20" s="290">
        <f>+'[9]ดำเนินงานครุภัณฑ์ 310061ยั่งยืน'!L139</f>
        <v>0</v>
      </c>
      <c r="K20" s="290">
        <f>+D20-E20-F20-G20-H20-I20-J20</f>
        <v>0</v>
      </c>
    </row>
    <row r="21" spans="1:11" ht="21" hidden="1" customHeight="1" x14ac:dyDescent="0.25">
      <c r="A21" s="281"/>
      <c r="B21" s="288"/>
      <c r="C21" s="291">
        <f>+'[9]ดำเนินงานครุภัณฑ์ 310061ยั่งยืน'!C135</f>
        <v>4100409854</v>
      </c>
      <c r="D21" s="290"/>
      <c r="E21" s="290"/>
      <c r="F21" s="290"/>
      <c r="G21" s="290"/>
      <c r="H21" s="290"/>
      <c r="I21" s="290"/>
      <c r="J21" s="290"/>
      <c r="K21" s="290"/>
    </row>
    <row r="22" spans="1:11" ht="21" hidden="1" customHeight="1" x14ac:dyDescent="0.25">
      <c r="A22" s="285" t="s">
        <v>31</v>
      </c>
      <c r="B22" s="1272" t="str">
        <f>+'[9]ดำเนินงานครุภัณฑ์ 310061ยั่งยืน'!E140</f>
        <v xml:space="preserve">ค่าก่อสร้าง ปรับปรุงซ่อมแซมอาคารเรียนอาคารประกอบและสิ่งก่อสร้างอื่นที่ชำรุดทรุดโทรม และที่ประสบอุบัติภัย   </v>
      </c>
      <c r="C22" s="389" t="str">
        <f>+'[9]ดำเนินงานครุภัณฑ์ 310061ยั่งยืน'!D140</f>
        <v>ศธ04002/ว   ลว.27 กย 67 โอนครั้งที่ 450</v>
      </c>
      <c r="D22" s="9">
        <f>+D23</f>
        <v>0</v>
      </c>
      <c r="E22" s="9">
        <f t="shared" ref="E22:K22" si="7">+E23</f>
        <v>0</v>
      </c>
      <c r="F22" s="9">
        <f t="shared" si="7"/>
        <v>0</v>
      </c>
      <c r="G22" s="9"/>
      <c r="H22" s="9">
        <f t="shared" si="7"/>
        <v>0</v>
      </c>
      <c r="I22" s="9">
        <f t="shared" si="7"/>
        <v>0</v>
      </c>
      <c r="J22" s="9">
        <f t="shared" si="7"/>
        <v>0</v>
      </c>
      <c r="K22" s="9">
        <f t="shared" si="7"/>
        <v>0</v>
      </c>
    </row>
    <row r="23" spans="1:11" ht="21" hidden="1" customHeight="1" x14ac:dyDescent="0.25">
      <c r="A23" s="287" t="s">
        <v>57</v>
      </c>
      <c r="B23" s="288" t="str">
        <f>+'[9]ดำเนินงานครุภัณฑ์ 310061ยั่งยืน'!E141</f>
        <v>วัดราษฎรบำรุง</v>
      </c>
      <c r="C23" s="289" t="str">
        <f>+'[9]ดำเนินงานครุภัณฑ์ 310061ยั่งยืน'!D141</f>
        <v xml:space="preserve">20004 3100B600 321ZZZZ                               </v>
      </c>
      <c r="D23" s="290">
        <f>+'[9]ดำเนินงานครุภัณฑ์ 310061ยั่งยืน'!F145</f>
        <v>0</v>
      </c>
      <c r="E23" s="290">
        <f>+'[9]ดำเนินงานครุภัณฑ์ 310061ยั่งยืน'!G145</f>
        <v>0</v>
      </c>
      <c r="F23" s="290">
        <f>+'[9]ดำเนินงานครุภัณฑ์ 310061ยั่งยืน'!H145</f>
        <v>0</v>
      </c>
      <c r="G23" s="290">
        <f>+'[9]ดำเนินงานครุภัณฑ์ 310061ยั่งยืน'!I145</f>
        <v>0</v>
      </c>
      <c r="H23" s="290">
        <f>+'[9]ดำเนินงานครุภัณฑ์ 310061ยั่งยืน'!J145</f>
        <v>0</v>
      </c>
      <c r="I23" s="290">
        <f>+'[9]ดำเนินงานครุภัณฑ์ 310061ยั่งยืน'!K145</f>
        <v>0</v>
      </c>
      <c r="J23" s="290">
        <f>+'[9]ดำเนินงานครุภัณฑ์ 310061ยั่งยืน'!L145</f>
        <v>0</v>
      </c>
      <c r="K23" s="290">
        <f>+D23-E23-F23-G23-H23-I23-J23</f>
        <v>0</v>
      </c>
    </row>
    <row r="24" spans="1:11" ht="15.75" hidden="1" customHeight="1" x14ac:dyDescent="0.25">
      <c r="A24" s="287"/>
      <c r="B24" s="288"/>
      <c r="C24" s="291">
        <f>+'[9]ดำเนินงานครุภัณฑ์ 310061ยั่งยืน'!C141</f>
        <v>4100306259</v>
      </c>
      <c r="D24" s="290"/>
      <c r="E24" s="290"/>
      <c r="F24" s="290"/>
      <c r="G24" s="290"/>
      <c r="H24" s="290"/>
      <c r="I24" s="290"/>
      <c r="J24" s="290"/>
      <c r="K24" s="290"/>
    </row>
    <row r="25" spans="1:11" ht="21" hidden="1" customHeight="1" x14ac:dyDescent="0.25">
      <c r="A25" s="404" t="s">
        <v>32</v>
      </c>
      <c r="B25" s="1273" t="str">
        <f>+'[9]ดำเนินงานครุภัณฑ์ 310061ยั่งยืน'!E146</f>
        <v xml:space="preserve">อาคารเรียนอนุบาล ขนาด 2 ห้องเรียน </v>
      </c>
      <c r="C25" s="292" t="str">
        <f>+'[9]ดำเนินงานครุภัณฑ์ 310061ยั่งยืน'!D146</f>
        <v>ศธ 04002/ว1787 ลว.7 พค 67 โอนครั้งที่ 5</v>
      </c>
      <c r="D25" s="271">
        <f>+D26</f>
        <v>0</v>
      </c>
      <c r="E25" s="271">
        <f t="shared" ref="E25:K25" si="8">+E26</f>
        <v>0</v>
      </c>
      <c r="F25" s="271">
        <f t="shared" si="8"/>
        <v>0</v>
      </c>
      <c r="G25" s="271"/>
      <c r="H25" s="271">
        <f t="shared" si="8"/>
        <v>0</v>
      </c>
      <c r="I25" s="271">
        <f t="shared" si="8"/>
        <v>0</v>
      </c>
      <c r="J25" s="271">
        <f t="shared" si="8"/>
        <v>0</v>
      </c>
      <c r="K25" s="271">
        <f t="shared" si="8"/>
        <v>0</v>
      </c>
    </row>
    <row r="26" spans="1:11" ht="21" hidden="1" customHeight="1" x14ac:dyDescent="0.25">
      <c r="A26" s="287" t="s">
        <v>57</v>
      </c>
      <c r="B26" s="288" t="str">
        <f>+'[9]ดำเนินงานครุภัณฑ์ 310061ยั่งยืน'!E147</f>
        <v>โรงเรียนนิกรราษฎร์บํารุงวิทย์</v>
      </c>
      <c r="C26" s="289" t="str">
        <f>+'[9]ดำเนินงานครุภัณฑ์ 310061ยั่งยืน'!D147</f>
        <v>200043100B6003211498</v>
      </c>
      <c r="D26" s="290">
        <f>+'[9]ดำเนินงานครุภัณฑ์ 310061ยั่งยืน'!F171</f>
        <v>0</v>
      </c>
      <c r="E26" s="290">
        <f>+'[9]ดำเนินงานครุภัณฑ์ 310061ยั่งยืน'!G171</f>
        <v>0</v>
      </c>
      <c r="F26" s="290">
        <f>+'[9]ดำเนินงานครุภัณฑ์ 310061ยั่งยืน'!H171</f>
        <v>0</v>
      </c>
      <c r="G26" s="290">
        <f>+'[9]ดำเนินงานครุภัณฑ์ 310061ยั่งยืน'!I171</f>
        <v>0</v>
      </c>
      <c r="H26" s="290">
        <f>+'[9]ดำเนินงานครุภัณฑ์ 310061ยั่งยืน'!J171</f>
        <v>0</v>
      </c>
      <c r="I26" s="290">
        <f>+'[9]ดำเนินงานครุภัณฑ์ 310061ยั่งยืน'!K171</f>
        <v>0</v>
      </c>
      <c r="J26" s="290">
        <f>+'[9]ดำเนินงานครุภัณฑ์ 310061ยั่งยืน'!L171</f>
        <v>0</v>
      </c>
      <c r="K26" s="290">
        <f>+D26-E26-F26-G26-H26-I26-J26</f>
        <v>0</v>
      </c>
    </row>
    <row r="27" spans="1:11" ht="21" hidden="1" customHeight="1" x14ac:dyDescent="0.25">
      <c r="A27" s="287"/>
      <c r="B27" s="288"/>
      <c r="C27" s="291">
        <f>+'[9]ดำเนินงานครุภัณฑ์ 310061ยั่งยืน'!C147</f>
        <v>4100432393</v>
      </c>
      <c r="D27" s="290"/>
      <c r="E27" s="290"/>
      <c r="F27" s="290"/>
      <c r="G27" s="290"/>
      <c r="H27" s="290"/>
      <c r="I27" s="290"/>
      <c r="J27" s="290"/>
      <c r="K27" s="290"/>
    </row>
    <row r="28" spans="1:11" ht="15" hidden="1" customHeight="1" x14ac:dyDescent="0.25">
      <c r="A28" s="275"/>
      <c r="B28" s="1268" t="s">
        <v>163</v>
      </c>
      <c r="C28" s="293">
        <f>+'[9]ดำเนินงานครุภัณฑ์ 310061ยั่งยืน'!D23</f>
        <v>0</v>
      </c>
      <c r="D28" s="277">
        <f>+D31+D33+D35</f>
        <v>0</v>
      </c>
      <c r="E28" s="277">
        <f t="shared" ref="E28:K28" si="9">+E31+E33+E35</f>
        <v>0</v>
      </c>
      <c r="F28" s="277">
        <f t="shared" si="9"/>
        <v>0</v>
      </c>
      <c r="G28" s="277"/>
      <c r="H28" s="277">
        <f t="shared" si="9"/>
        <v>0</v>
      </c>
      <c r="I28" s="277">
        <f t="shared" si="9"/>
        <v>0</v>
      </c>
      <c r="J28" s="277">
        <f t="shared" si="9"/>
        <v>0</v>
      </c>
      <c r="K28" s="277">
        <f t="shared" si="9"/>
        <v>0</v>
      </c>
    </row>
    <row r="29" spans="1:11" ht="15" hidden="1" customHeight="1" x14ac:dyDescent="0.25">
      <c r="A29" s="269">
        <f>+'[9]งบกัน67 350002'!A36</f>
        <v>0</v>
      </c>
      <c r="B29" s="294" t="str">
        <f>+'[9]ดำเนินงานครุภัณฑ์ 310061ยั่งยืน'!E22</f>
        <v>งบลงทุน ค่าครุภัณฑ์ 6611310</v>
      </c>
      <c r="C29" s="295">
        <f>+'[9]ดำเนินงานครุภัณฑ์ 310061ยั่งยืน'!C22</f>
        <v>0</v>
      </c>
      <c r="D29" s="271">
        <f>+D30</f>
        <v>0</v>
      </c>
      <c r="E29" s="271">
        <f t="shared" ref="E29:K31" si="10">+E30</f>
        <v>0</v>
      </c>
      <c r="F29" s="271">
        <f t="shared" si="10"/>
        <v>0</v>
      </c>
      <c r="G29" s="271"/>
      <c r="H29" s="271">
        <f t="shared" si="10"/>
        <v>0</v>
      </c>
      <c r="I29" s="271">
        <f t="shared" si="10"/>
        <v>0</v>
      </c>
      <c r="J29" s="271">
        <f t="shared" si="10"/>
        <v>0</v>
      </c>
      <c r="K29" s="271">
        <f t="shared" si="10"/>
        <v>0</v>
      </c>
    </row>
    <row r="30" spans="1:11" ht="15" hidden="1" customHeight="1" x14ac:dyDescent="0.25">
      <c r="A30" s="281">
        <f>+'[9]ดำเนินงานครุภัณฑ์ 310061ยั่งยืน'!A23</f>
        <v>0</v>
      </c>
      <c r="B30" s="288" t="str">
        <f>+'[9]ดำเนินงานครุภัณฑ์ 310061ยั่งยืน'!E23</f>
        <v>ครุภัณฑ์สำนักงาน 120601</v>
      </c>
      <c r="C30" s="26" t="str">
        <f>+'[9]ดำเนินงานครุภัณฑ์ 310061ยั่งยืน'!D22</f>
        <v>6611310</v>
      </c>
      <c r="D30" s="290">
        <f>+'[9]ดำเนินงานครุภัณฑ์ 310061ยั่งยืน'!F27</f>
        <v>0</v>
      </c>
      <c r="E30" s="290">
        <f>+'[9]ดำเนินงานครุภัณฑ์ 310061ยั่งยืน'!G27</f>
        <v>0</v>
      </c>
      <c r="F30" s="290">
        <f>+'[9]ดำเนินงานครุภัณฑ์ 310061ยั่งยืน'!H27</f>
        <v>0</v>
      </c>
      <c r="G30" s="290"/>
      <c r="H30" s="290">
        <f>+'[9]ดำเนินงานครุภัณฑ์ 310061ยั่งยืน'!I27</f>
        <v>0</v>
      </c>
      <c r="I30" s="290">
        <f>+'[9]ดำเนินงานครุภัณฑ์ 310061ยั่งยืน'!J27</f>
        <v>0</v>
      </c>
      <c r="J30" s="290">
        <f>+'[9]ดำเนินงานครุภัณฑ์ 310061ยั่งยืน'!K27</f>
        <v>0</v>
      </c>
      <c r="K30" s="290">
        <f>+'[9]ดำเนินงานครุภัณฑ์ 310061ยั่งยืน'!L27</f>
        <v>0</v>
      </c>
    </row>
    <row r="31" spans="1:11" ht="15" hidden="1" customHeight="1" x14ac:dyDescent="0.25">
      <c r="A31" s="269" t="str">
        <f>+'[9]งบกัน67 350002'!A38</f>
        <v>1.1.1</v>
      </c>
      <c r="B31" s="294" t="str">
        <f>+'[9]ดำเนินงานครุภัณฑ์ 310061ยั่งยืน'!E24</f>
        <v xml:space="preserve">เครื่องปรับอากาศแบบตั้งพื้นหรือแขวน (ระบบ INVERTER) ขนาด 20,000 บีทียู       </v>
      </c>
      <c r="C31" s="295" t="str">
        <f>+'[9]ดำเนินงานครุภัณฑ์ 310061ยั่งยืน'!C24</f>
        <v>โอนเปลี่ยนแปลงครั้งที่ 1/66 บท.กลุ่มนโยบายและแผน  ที่ ศธ 04087/1957 ลว. 28 กย 66</v>
      </c>
      <c r="D31" s="271">
        <f>+D32</f>
        <v>0</v>
      </c>
      <c r="E31" s="271">
        <f t="shared" si="10"/>
        <v>0</v>
      </c>
      <c r="F31" s="271">
        <f t="shared" si="10"/>
        <v>0</v>
      </c>
      <c r="G31" s="271"/>
      <c r="H31" s="271">
        <f t="shared" si="10"/>
        <v>0</v>
      </c>
      <c r="I31" s="271">
        <f t="shared" si="10"/>
        <v>0</v>
      </c>
      <c r="J31" s="271">
        <f t="shared" si="10"/>
        <v>0</v>
      </c>
      <c r="K31" s="271">
        <f t="shared" si="10"/>
        <v>0</v>
      </c>
    </row>
    <row r="32" spans="1:11" ht="15" hidden="1" customHeight="1" x14ac:dyDescent="0.25">
      <c r="A32" s="281" t="str">
        <f>+'[9]ดำเนินงานครุภัณฑ์ 310061ยั่งยืน'!A25</f>
        <v>1)</v>
      </c>
      <c r="B32" s="288" t="str">
        <f>+'[9]ดำเนินงานครุภัณฑ์ 310061ยั่งยืน'!E25</f>
        <v>สพป.ปท.2</v>
      </c>
      <c r="C32" s="26" t="str">
        <f>+'[9]ดำเนินงานครุภัณฑ์ 310061ยั่งยืน'!D24</f>
        <v>20004 31006100 3110010</v>
      </c>
      <c r="D32" s="290">
        <f>+'[9]ดำเนินงานครุภัณฑ์ 310061ยั่งยืน'!F29</f>
        <v>0</v>
      </c>
      <c r="E32" s="290">
        <f>+'[9]ดำเนินงานครุภัณฑ์ 310061ยั่งยืน'!G29</f>
        <v>0</v>
      </c>
      <c r="F32" s="290">
        <f>+'[9]ดำเนินงานครุภัณฑ์ 310061ยั่งยืน'!H29</f>
        <v>0</v>
      </c>
      <c r="G32" s="290"/>
      <c r="H32" s="290">
        <f>+'[9]ดำเนินงานครุภัณฑ์ 310061ยั่งยืน'!I29</f>
        <v>0</v>
      </c>
      <c r="I32" s="290">
        <f>+'[9]ดำเนินงานครุภัณฑ์ 310061ยั่งยืน'!J29</f>
        <v>0</v>
      </c>
      <c r="J32" s="290">
        <f>+'[9]ดำเนินงานครุภัณฑ์ 310061ยั่งยืน'!K29</f>
        <v>0</v>
      </c>
      <c r="K32" s="290">
        <f>+'[9]ดำเนินงานครุภัณฑ์ 310061ยั่งยืน'!L29</f>
        <v>0</v>
      </c>
    </row>
    <row r="33" spans="1:11" ht="15" hidden="1" customHeight="1" x14ac:dyDescent="0.25">
      <c r="A33" s="269">
        <f>+'[9]ดำเนินงานครุภัณฑ์ 310061ยั่งยืน'!A30</f>
        <v>2</v>
      </c>
      <c r="B33" s="296" t="str">
        <f>+'[9]ดำเนินงานครุภัณฑ์ 310061ยั่งยืน'!E30</f>
        <v xml:space="preserve">เครื่องปรับอากาศแบบติดผนัง (ระบบ INVERTER) ขนาด 18,000 บีทียู       </v>
      </c>
      <c r="C33" s="295" t="str">
        <f>+'[9]ดำเนินงานครุภัณฑ์ 310061ยั่งยืน'!C30</f>
        <v>โอนเปลี่ยนแปลงครั้งที่ 1/66 บท.กลุ่มนโยบายและแผน  ที่ ศธ 04087/1957 ลว. 28 กย 66</v>
      </c>
      <c r="D33" s="271">
        <f>+D34</f>
        <v>0</v>
      </c>
      <c r="E33" s="271">
        <f t="shared" ref="E33:J33" si="11">+E34</f>
        <v>0</v>
      </c>
      <c r="F33" s="271">
        <f t="shared" si="11"/>
        <v>0</v>
      </c>
      <c r="G33" s="271"/>
      <c r="H33" s="271">
        <f t="shared" si="11"/>
        <v>0</v>
      </c>
      <c r="I33" s="271">
        <f t="shared" si="11"/>
        <v>0</v>
      </c>
      <c r="J33" s="271">
        <f t="shared" si="11"/>
        <v>0</v>
      </c>
      <c r="K33" s="271">
        <f>+K34</f>
        <v>0</v>
      </c>
    </row>
    <row r="34" spans="1:11" ht="42" hidden="1" customHeight="1" x14ac:dyDescent="0.25">
      <c r="A34" s="281" t="str">
        <f>+'[9]ดำเนินงานครุภัณฑ์ 310061ยั่งยืน'!A31</f>
        <v>1)</v>
      </c>
      <c r="B34" s="297" t="str">
        <f>+'[9]ดำเนินงานครุภัณฑ์ 310061ยั่งยืน'!E31</f>
        <v>สพป.ปท.2</v>
      </c>
      <c r="C34" s="298" t="str">
        <f>+'[9]ดำเนินงานครุภัณฑ์ 310061ยั่งยืน'!D30</f>
        <v>20005 31006100 3110011</v>
      </c>
      <c r="D34" s="299">
        <f>+'[9]ดำเนินงานครุภัณฑ์ 310061ยั่งยืน'!F34</f>
        <v>0</v>
      </c>
      <c r="E34" s="299">
        <f>+'[9]ดำเนินงานครุภัณฑ์ 310061ยั่งยืน'!G34</f>
        <v>0</v>
      </c>
      <c r="F34" s="299">
        <f>+'[9]ดำเนินงานครุภัณฑ์ 310061ยั่งยืน'!H34</f>
        <v>0</v>
      </c>
      <c r="G34" s="299"/>
      <c r="H34" s="299">
        <f>+'[9]ดำเนินงานครุภัณฑ์ 310061ยั่งยืน'!I34</f>
        <v>0</v>
      </c>
      <c r="I34" s="299">
        <f>+'[9]ดำเนินงานครุภัณฑ์ 310061ยั่งยืน'!J34</f>
        <v>0</v>
      </c>
      <c r="J34" s="299">
        <f>+'[9]ดำเนินงานครุภัณฑ์ 310061ยั่งยืน'!K34</f>
        <v>0</v>
      </c>
      <c r="K34" s="299">
        <f>+'[9]ดำเนินงานครุภัณฑ์ 310061ยั่งยืน'!L34</f>
        <v>0</v>
      </c>
    </row>
    <row r="35" spans="1:11" ht="105" hidden="1" customHeight="1" x14ac:dyDescent="0.25">
      <c r="A35" s="269">
        <f>+'[9]ดำเนินงานครุภัณฑ์ 310061ยั่งยืน'!A35</f>
        <v>3</v>
      </c>
      <c r="B35" s="296" t="str">
        <f>+'[9]ดำเนินงานครุภัณฑ์ 310061ยั่งยืน'!E35</f>
        <v xml:space="preserve">โพเดียม </v>
      </c>
      <c r="C35" s="295" t="str">
        <f>+'[9]ดำเนินงานครุภัณฑ์ 310061ยั่งยืน'!C35</f>
        <v>โอนเปลี่ยนแปลงครั้งที่ 1/66 บท.กลุ่มนโยบายและแผน  ที่ ศธ 04087/1957 ลว. 28 กย 66</v>
      </c>
      <c r="D35" s="271">
        <f>+D36</f>
        <v>0</v>
      </c>
      <c r="E35" s="271">
        <f t="shared" ref="E35:K35" si="12">+E36</f>
        <v>0</v>
      </c>
      <c r="F35" s="271">
        <f t="shared" si="12"/>
        <v>0</v>
      </c>
      <c r="G35" s="271"/>
      <c r="H35" s="271">
        <f t="shared" si="12"/>
        <v>0</v>
      </c>
      <c r="I35" s="271">
        <f t="shared" si="12"/>
        <v>0</v>
      </c>
      <c r="J35" s="271">
        <f t="shared" si="12"/>
        <v>0</v>
      </c>
      <c r="K35" s="271">
        <f t="shared" si="12"/>
        <v>0</v>
      </c>
    </row>
    <row r="36" spans="1:11" ht="42" hidden="1" customHeight="1" x14ac:dyDescent="0.25">
      <c r="A36" s="281" t="str">
        <f>+'[9]ดำเนินงานครุภัณฑ์ 310061ยั่งยืน'!A36</f>
        <v>1)</v>
      </c>
      <c r="B36" s="297" t="str">
        <f>+'[9]ดำเนินงานครุภัณฑ์ 310061ยั่งยืน'!E36</f>
        <v>สพป.ปท.2</v>
      </c>
      <c r="C36" s="298" t="str">
        <f>+'[9]ดำเนินงานครุภัณฑ์ 310061ยั่งยืน'!D35</f>
        <v>20008 31006100 3110014</v>
      </c>
      <c r="D36" s="299">
        <f>+'[9]ดำเนินงานครุภัณฑ์ 310061ยั่งยืน'!F36</f>
        <v>0</v>
      </c>
      <c r="E36" s="299">
        <f>+'[9]ดำเนินงานครุภัณฑ์ 310061ยั่งยืน'!G39</f>
        <v>0</v>
      </c>
      <c r="F36" s="299">
        <f>+'[9]ดำเนินงานครุภัณฑ์ 310061ยั่งยืน'!H39</f>
        <v>0</v>
      </c>
      <c r="G36" s="299">
        <f>+'[9]ดำเนินงานครุภัณฑ์ 310061ยั่งยืน'!I39</f>
        <v>0</v>
      </c>
      <c r="H36" s="299">
        <f>+'[9]ดำเนินงานครุภัณฑ์ 310061ยั่งยืน'!J39</f>
        <v>0</v>
      </c>
      <c r="I36" s="299">
        <f>+'[9]ดำเนินงานครุภัณฑ์ 310061ยั่งยืน'!K39</f>
        <v>0</v>
      </c>
      <c r="J36" s="299">
        <f>+'[9]ดำเนินงานครุภัณฑ์ 310061ยั่งยืน'!L39</f>
        <v>0</v>
      </c>
      <c r="K36" s="299">
        <f>+'[9]ดำเนินงานครุภัณฑ์ 310061ยั่งยืน'!L36</f>
        <v>0</v>
      </c>
    </row>
    <row r="37" spans="1:11" ht="21" hidden="1" customHeight="1" x14ac:dyDescent="0.25">
      <c r="A37" s="275"/>
      <c r="B37" s="1268" t="str">
        <f>+'[9]ดำเนินงานครุภัณฑ์ 310061ยั่งยืน'!E40</f>
        <v>ครุภัณฑ์โฆษณาและเผยแพร่ 120601</v>
      </c>
      <c r="C37" s="293">
        <f>+'[9]ดำเนินงานครุภัณฑ์ 310061ยั่งยืน'!D27</f>
        <v>0</v>
      </c>
      <c r="D37" s="277">
        <f>+D38+D40+D42</f>
        <v>0</v>
      </c>
      <c r="E37" s="277">
        <f t="shared" ref="E37:K37" si="13">+E38+E40+E42</f>
        <v>0</v>
      </c>
      <c r="F37" s="277">
        <f t="shared" si="13"/>
        <v>0</v>
      </c>
      <c r="G37" s="277"/>
      <c r="H37" s="277">
        <f t="shared" si="13"/>
        <v>0</v>
      </c>
      <c r="I37" s="277">
        <f t="shared" si="13"/>
        <v>0</v>
      </c>
      <c r="J37" s="277">
        <f t="shared" si="13"/>
        <v>0</v>
      </c>
      <c r="K37" s="277">
        <f t="shared" si="13"/>
        <v>0</v>
      </c>
    </row>
    <row r="38" spans="1:11" ht="21" hidden="1" customHeight="1" x14ac:dyDescent="0.25">
      <c r="A38" s="269">
        <f>+'[9]ดำเนินงานครุภัณฑ์ 310061ยั่งยืน'!A41</f>
        <v>1</v>
      </c>
      <c r="B38" s="294" t="str">
        <f>+'[9]ดำเนินงานครุภัณฑ์ 310061ยั่งยืน'!E41</f>
        <v xml:space="preserve">โทรทัศน์สีแอล อี ดี (LED TV) แบบ Smart TV ระดับความละเอียดจอภาพ 3840 x 2160 พิกเซล ขนาด 75 นิ้ว </v>
      </c>
      <c r="C38" s="295" t="str">
        <f>+'[9]ดำเนินงานครุภัณฑ์ 310061ยั่งยืน'!C41</f>
        <v>โอนเปลี่ยนแปลงครั้งที่ 1/66 บท.กลุ่มนโยบายและแผน  ที่ ศธ 04087/1957 ลว. 28 กย 66</v>
      </c>
      <c r="D38" s="271">
        <f>+D39</f>
        <v>0</v>
      </c>
      <c r="E38" s="271">
        <f t="shared" ref="E38:K38" si="14">+E39</f>
        <v>0</v>
      </c>
      <c r="F38" s="271">
        <f t="shared" si="14"/>
        <v>0</v>
      </c>
      <c r="G38" s="271"/>
      <c r="H38" s="271">
        <f t="shared" si="14"/>
        <v>0</v>
      </c>
      <c r="I38" s="271">
        <f t="shared" si="14"/>
        <v>0</v>
      </c>
      <c r="J38" s="271">
        <f t="shared" si="14"/>
        <v>0</v>
      </c>
      <c r="K38" s="271">
        <f t="shared" si="14"/>
        <v>0</v>
      </c>
    </row>
    <row r="39" spans="1:11" ht="21" hidden="1" customHeight="1" x14ac:dyDescent="0.25">
      <c r="A39" s="281" t="str">
        <f>+'[9]ดำเนินงานครุภัณฑ์ 310061ยั่งยืน'!A42</f>
        <v>1)</v>
      </c>
      <c r="B39" s="297" t="str">
        <f>+'[9]ดำเนินงานครุภัณฑ์ 310061ยั่งยืน'!E53</f>
        <v>สพป.ปท.2</v>
      </c>
      <c r="C39" s="298" t="str">
        <f>+'[9]ดำเนินงานครุภัณฑ์ 310061ยั่งยืน'!D41</f>
        <v>20007 31006100 3110012</v>
      </c>
      <c r="D39" s="299">
        <f>+'[9]ดำเนินงานครุภัณฑ์ 310061ยั่งยืน'!F46</f>
        <v>0</v>
      </c>
      <c r="E39" s="299">
        <f>+'[9]ดำเนินงานครุภัณฑ์ 310061ยั่งยืน'!G46</f>
        <v>0</v>
      </c>
      <c r="F39" s="299">
        <f>+'[9]ดำเนินงานครุภัณฑ์ 310061ยั่งยืน'!H46</f>
        <v>0</v>
      </c>
      <c r="G39" s="299"/>
      <c r="H39" s="299">
        <f>+'[9]ดำเนินงานครุภัณฑ์ 310061ยั่งยืน'!I46</f>
        <v>0</v>
      </c>
      <c r="I39" s="299">
        <f>+'[9]ดำเนินงานครุภัณฑ์ 310061ยั่งยืน'!J46</f>
        <v>0</v>
      </c>
      <c r="J39" s="299">
        <f>+'[9]ดำเนินงานครุภัณฑ์ 310061ยั่งยืน'!K46</f>
        <v>0</v>
      </c>
      <c r="K39" s="299">
        <f>+'[9]ดำเนินงานครุภัณฑ์ 310061ยั่งยืน'!L46</f>
        <v>0</v>
      </c>
    </row>
    <row r="40" spans="1:11" ht="21" hidden="1" customHeight="1" x14ac:dyDescent="0.25">
      <c r="A40" s="269">
        <f>+'[9]ดำเนินงานครุภัณฑ์ 310061ยั่งยืน'!A47</f>
        <v>2</v>
      </c>
      <c r="B40" s="296" t="str">
        <f>+'[9]ดำเนินงานครุภัณฑ์ 310061ยั่งยืน'!E47</f>
        <v xml:space="preserve">ไมโครโฟนไร้สาย </v>
      </c>
      <c r="C40" s="295" t="str">
        <f>+'[9]ดำเนินงานครุภัณฑ์ 310061ยั่งยืน'!C47</f>
        <v>โอนเปลี่ยนแปลงครั้งที่ 1/66 บท.กลุ่มนโยบายและแผน  ที่ ศธ 04087/1957 ลว. 28 กย 66</v>
      </c>
      <c r="D40" s="271">
        <f>+D41</f>
        <v>0</v>
      </c>
      <c r="E40" s="271">
        <f t="shared" ref="E40:K40" si="15">+E41</f>
        <v>0</v>
      </c>
      <c r="F40" s="271">
        <f t="shared" si="15"/>
        <v>0</v>
      </c>
      <c r="G40" s="271"/>
      <c r="H40" s="271">
        <f t="shared" si="15"/>
        <v>0</v>
      </c>
      <c r="I40" s="271">
        <f t="shared" si="15"/>
        <v>0</v>
      </c>
      <c r="J40" s="271">
        <f t="shared" si="15"/>
        <v>0</v>
      </c>
      <c r="K40" s="271">
        <f t="shared" si="15"/>
        <v>0</v>
      </c>
    </row>
    <row r="41" spans="1:11" ht="21" hidden="1" customHeight="1" x14ac:dyDescent="0.25">
      <c r="A41" s="281" t="str">
        <f>+'[9]ดำเนินงานครุภัณฑ์ 310061ยั่งยืน'!A48</f>
        <v>1)</v>
      </c>
      <c r="B41" s="297" t="str">
        <f>+'[9]ดำเนินงานครุภัณฑ์ 310061ยั่งยืน'!E48</f>
        <v>สพป.ปท.2</v>
      </c>
      <c r="C41" s="298" t="str">
        <f>+'[9]ดำเนินงานครุภัณฑ์ 310061ยั่งยืน'!D47</f>
        <v>20008 31006100 3110013</v>
      </c>
      <c r="D41" s="299">
        <f>+'[9]ดำเนินงานครุภัณฑ์ 310061ยั่งยืน'!F51</f>
        <v>0</v>
      </c>
      <c r="E41" s="299">
        <f>+'[9]ดำเนินงานครุภัณฑ์ 310061ยั่งยืน'!G51</f>
        <v>0</v>
      </c>
      <c r="F41" s="299">
        <f>+'[9]ดำเนินงานครุภัณฑ์ 310061ยั่งยืน'!H51</f>
        <v>0</v>
      </c>
      <c r="G41" s="299"/>
      <c r="H41" s="299">
        <f>+'[9]ดำเนินงานครุภัณฑ์ 310061ยั่งยืน'!I51</f>
        <v>0</v>
      </c>
      <c r="I41" s="299">
        <f>+'[9]ดำเนินงานครุภัณฑ์ 310061ยั่งยืน'!J51</f>
        <v>0</v>
      </c>
      <c r="J41" s="299">
        <f>+'[9]ดำเนินงานครุภัณฑ์ 310061ยั่งยืน'!K51</f>
        <v>0</v>
      </c>
      <c r="K41" s="299">
        <f>+'[9]ดำเนินงานครุภัณฑ์ 310061ยั่งยืน'!L51</f>
        <v>0</v>
      </c>
    </row>
    <row r="42" spans="1:11" ht="21" hidden="1" customHeight="1" x14ac:dyDescent="0.25">
      <c r="A42" s="269">
        <f>+'[9]ดำเนินงานครุภัณฑ์ 310061ยั่งยืน'!A52</f>
        <v>3</v>
      </c>
      <c r="B42" s="296" t="str">
        <f>+'[9]ดำเนินงานครุภัณฑ์ 310061ยั่งยืน'!E52</f>
        <v xml:space="preserve">เครื่องมัลติมีเดีย โปรเจคเตอร์ ระดับ XGA ขนาด 5000 ANSI Lumens  </v>
      </c>
      <c r="C42" s="295" t="str">
        <f>+'[9]ดำเนินงานครุภัณฑ์ 310061ยั่งยืน'!C52</f>
        <v>โอนเปลี่ยนแปลงครั้งที่ 1/66 บท.กลุ่มนโยบายและแผน  ที่ ศธ 04087/1957 ลว. 28 กย 66</v>
      </c>
      <c r="D42" s="271">
        <f>+D43</f>
        <v>0</v>
      </c>
      <c r="E42" s="271">
        <f t="shared" ref="E42:K42" si="16">+E43</f>
        <v>0</v>
      </c>
      <c r="F42" s="271">
        <f t="shared" si="16"/>
        <v>0</v>
      </c>
      <c r="G42" s="271"/>
      <c r="H42" s="271">
        <f t="shared" si="16"/>
        <v>0</v>
      </c>
      <c r="I42" s="271">
        <f t="shared" si="16"/>
        <v>0</v>
      </c>
      <c r="J42" s="271">
        <f t="shared" si="16"/>
        <v>0</v>
      </c>
      <c r="K42" s="271">
        <f t="shared" si="16"/>
        <v>0</v>
      </c>
    </row>
    <row r="43" spans="1:11" ht="21" hidden="1" customHeight="1" x14ac:dyDescent="0.25">
      <c r="A43" s="281" t="str">
        <f>+'[9]ดำเนินงานครุภัณฑ์ 310061ยั่งยืน'!A53</f>
        <v>1)</v>
      </c>
      <c r="B43" s="297" t="str">
        <f>+'[9]ดำเนินงานครุภัณฑ์ 310061ยั่งยืน'!E53</f>
        <v>สพป.ปท.2</v>
      </c>
      <c r="C43" s="298" t="str">
        <f>+'[9]ดำเนินงานครุภัณฑ์ 310061ยั่งยืน'!D52</f>
        <v>20009 31006100 3110015</v>
      </c>
      <c r="D43" s="299">
        <f>+'[9]ดำเนินงานครุภัณฑ์ 310061ยั่งยืน'!F56</f>
        <v>0</v>
      </c>
      <c r="E43" s="299">
        <f>+'[9]ดำเนินงานครุภัณฑ์ 310061ยั่งยืน'!G56</f>
        <v>0</v>
      </c>
      <c r="F43" s="299">
        <f>+'[9]ดำเนินงานครุภัณฑ์ 310061ยั่งยืน'!H56</f>
        <v>0</v>
      </c>
      <c r="G43" s="299"/>
      <c r="H43" s="299">
        <f>+'[9]ดำเนินงานครุภัณฑ์ 310061ยั่งยืน'!I56</f>
        <v>0</v>
      </c>
      <c r="I43" s="299">
        <f>+'[9]ดำเนินงานครุภัณฑ์ 310061ยั่งยืน'!J56</f>
        <v>0</v>
      </c>
      <c r="J43" s="299">
        <f>+'[9]ดำเนินงานครุภัณฑ์ 310061ยั่งยืน'!K56</f>
        <v>0</v>
      </c>
      <c r="K43" s="299">
        <f>+'[9]ดำเนินงานครุภัณฑ์ 310061ยั่งยืน'!L56</f>
        <v>0</v>
      </c>
    </row>
    <row r="44" spans="1:11" ht="21" hidden="1" customHeight="1" x14ac:dyDescent="0.25">
      <c r="A44" s="272">
        <v>1.1000000000000001</v>
      </c>
      <c r="B44" s="1274" t="str">
        <f>+'[9]ดำเนินงานครุภัณฑ์ 310061ยั่งยืน'!E145</f>
        <v>รวม</v>
      </c>
      <c r="C44" s="273">
        <f>+'[9]ดำเนินงานครุภัณฑ์ 310061ยั่งยืน'!D145</f>
        <v>0</v>
      </c>
      <c r="D44" s="274">
        <f>+D45+D56</f>
        <v>0</v>
      </c>
      <c r="E44" s="274">
        <f>+E45+E56</f>
        <v>0</v>
      </c>
      <c r="F44" s="274">
        <f>+F45+F56</f>
        <v>0</v>
      </c>
      <c r="G44" s="274"/>
      <c r="H44" s="274">
        <f>+H45+H56</f>
        <v>0</v>
      </c>
      <c r="I44" s="274">
        <f>+I45+I56</f>
        <v>0</v>
      </c>
      <c r="J44" s="274">
        <f>+J45+J56</f>
        <v>0</v>
      </c>
      <c r="K44" s="274">
        <f ca="1">+K45+K56</f>
        <v>0</v>
      </c>
    </row>
    <row r="45" spans="1:11" ht="21" hidden="1" customHeight="1" x14ac:dyDescent="0.25">
      <c r="A45" s="269">
        <f>+'[9]งบกัน67 350002'!A51</f>
        <v>0</v>
      </c>
      <c r="B45" s="294" t="str">
        <f>+'[9]ดำเนินงานครุภัณฑ์ 310061ยั่งยืน'!E37</f>
        <v>เบิก</v>
      </c>
      <c r="C45" s="295">
        <f>+'[9]ดำเนินงานครุภัณฑ์ 310061ยั่งยืน'!C37</f>
        <v>20</v>
      </c>
      <c r="D45" s="271">
        <f>+D46</f>
        <v>0</v>
      </c>
      <c r="E45" s="271">
        <f t="shared" ref="E45:K45" si="17">+E46</f>
        <v>0</v>
      </c>
      <c r="F45" s="271">
        <f t="shared" si="17"/>
        <v>0</v>
      </c>
      <c r="G45" s="271"/>
      <c r="H45" s="271">
        <f t="shared" si="17"/>
        <v>0</v>
      </c>
      <c r="I45" s="271">
        <f t="shared" si="17"/>
        <v>0</v>
      </c>
      <c r="J45" s="271">
        <f t="shared" si="17"/>
        <v>0</v>
      </c>
      <c r="K45" s="271">
        <f t="shared" si="17"/>
        <v>0</v>
      </c>
    </row>
    <row r="46" spans="1:11" ht="42" hidden="1" customHeight="1" x14ac:dyDescent="0.25">
      <c r="A46" s="281">
        <f>+'[9]ดำเนินงานครุภัณฑ์ 310061ยั่งยืน'!A38</f>
        <v>0</v>
      </c>
      <c r="B46" s="288">
        <f>+'[9]ดำเนินงานครุภัณฑ์ 310061ยั่งยืน'!E38</f>
        <v>0</v>
      </c>
      <c r="C46" s="26" t="str">
        <f>+'[9]ดำเนินงานครุภัณฑ์ 310061ยั่งยืน'!D37</f>
        <v>KB3100006110</v>
      </c>
      <c r="D46" s="290">
        <f>+'[9]ดำเนินงานครุภัณฑ์ 310061ยั่งยืน'!F42</f>
        <v>0</v>
      </c>
      <c r="E46" s="290">
        <f>+'[9]ดำเนินงานครุภัณฑ์ 310061ยั่งยืน'!G42</f>
        <v>0</v>
      </c>
      <c r="F46" s="290">
        <f>+'[9]ดำเนินงานครุภัณฑ์ 310061ยั่งยืน'!H42</f>
        <v>0</v>
      </c>
      <c r="G46" s="290"/>
      <c r="H46" s="290">
        <f>+'[9]ดำเนินงานครุภัณฑ์ 310061ยั่งยืน'!I42</f>
        <v>0</v>
      </c>
      <c r="I46" s="290">
        <f>+'[9]ดำเนินงานครุภัณฑ์ 310061ยั่งยืน'!J42</f>
        <v>0</v>
      </c>
      <c r="J46" s="290">
        <f>+'[9]ดำเนินงานครุภัณฑ์ 310061ยั่งยืน'!K42</f>
        <v>0</v>
      </c>
      <c r="K46" s="290">
        <f>+'[9]ดำเนินงานครุภัณฑ์ 310061ยั่งยืน'!L42</f>
        <v>0</v>
      </c>
    </row>
    <row r="47" spans="1:11" ht="21" hidden="1" customHeight="1" x14ac:dyDescent="0.25">
      <c r="A47" s="281"/>
      <c r="B47" s="297"/>
      <c r="C47" s="298"/>
      <c r="D47" s="299"/>
      <c r="E47" s="299"/>
      <c r="F47" s="299"/>
      <c r="G47" s="299"/>
      <c r="H47" s="299"/>
      <c r="I47" s="299"/>
      <c r="J47" s="299"/>
      <c r="K47" s="299"/>
    </row>
    <row r="48" spans="1:11" ht="21" hidden="1" customHeight="1" x14ac:dyDescent="0.25">
      <c r="A48" s="281"/>
      <c r="B48" s="297"/>
      <c r="C48" s="298"/>
      <c r="D48" s="299"/>
      <c r="E48" s="299"/>
      <c r="F48" s="299"/>
      <c r="G48" s="299"/>
      <c r="H48" s="299"/>
      <c r="I48" s="299"/>
      <c r="J48" s="299"/>
      <c r="K48" s="299"/>
    </row>
    <row r="49" spans="1:11" ht="21" customHeight="1" x14ac:dyDescent="0.25">
      <c r="A49" s="266" t="s">
        <v>60</v>
      </c>
      <c r="B49" s="300" t="str">
        <f>+'[9]งบกัน67 350002'!E5</f>
        <v>แผนงานพื้นฐานด้านการพัฒนาและเสริมสร้างศักยภาพทรัพยากรมนุษย์</v>
      </c>
      <c r="C49" s="267"/>
      <c r="D49" s="301">
        <f>+D50</f>
        <v>349000</v>
      </c>
      <c r="E49" s="301">
        <f t="shared" ref="E49:K49" si="18">+E50</f>
        <v>0</v>
      </c>
      <c r="F49" s="301">
        <f t="shared" si="18"/>
        <v>0</v>
      </c>
      <c r="G49" s="301">
        <f t="shared" si="18"/>
        <v>0</v>
      </c>
      <c r="H49" s="301">
        <f t="shared" si="18"/>
        <v>0</v>
      </c>
      <c r="I49" s="301">
        <f t="shared" si="18"/>
        <v>0</v>
      </c>
      <c r="J49" s="301">
        <f t="shared" si="18"/>
        <v>349000</v>
      </c>
      <c r="K49" s="301">
        <f t="shared" ca="1" si="18"/>
        <v>0</v>
      </c>
    </row>
    <row r="50" spans="1:11" ht="21" customHeight="1" x14ac:dyDescent="0.25">
      <c r="A50" s="302">
        <v>1</v>
      </c>
      <c r="B50" s="342" t="str">
        <f>+'[9]งบกัน67 350002'!E6</f>
        <v xml:space="preserve">ผลผลิตผู้จบการศึกษาภาคบังคับ </v>
      </c>
      <c r="C50" s="303" t="str">
        <f>+'[9]งบกัน67 350002'!D6</f>
        <v>20004 37001</v>
      </c>
      <c r="D50" s="304">
        <f>+D51+D80</f>
        <v>349000</v>
      </c>
      <c r="E50" s="304">
        <f>+E51+E80</f>
        <v>0</v>
      </c>
      <c r="F50" s="304">
        <f>+F51+F80</f>
        <v>0</v>
      </c>
      <c r="G50" s="304"/>
      <c r="H50" s="304">
        <f>+H51+H80</f>
        <v>0</v>
      </c>
      <c r="I50" s="304">
        <f>+I51+I80</f>
        <v>0</v>
      </c>
      <c r="J50" s="304">
        <f>+J51+J80</f>
        <v>349000</v>
      </c>
      <c r="K50" s="304">
        <f ca="1">+K51+K80</f>
        <v>0</v>
      </c>
    </row>
    <row r="51" spans="1:11" ht="21" customHeight="1" x14ac:dyDescent="0.25">
      <c r="A51" s="272">
        <v>1.1000000000000001</v>
      </c>
      <c r="B51" s="359" t="s">
        <v>164</v>
      </c>
      <c r="C51" s="305" t="s">
        <v>165</v>
      </c>
      <c r="D51" s="306">
        <f>+D52+D53</f>
        <v>0</v>
      </c>
      <c r="E51" s="306">
        <f t="shared" ref="E51:K51" si="19">+E52+E53</f>
        <v>0</v>
      </c>
      <c r="F51" s="306">
        <f t="shared" si="19"/>
        <v>0</v>
      </c>
      <c r="G51" s="306">
        <f t="shared" ca="1" si="19"/>
        <v>0</v>
      </c>
      <c r="H51" s="306">
        <f t="shared" si="19"/>
        <v>0</v>
      </c>
      <c r="I51" s="306">
        <f t="shared" si="19"/>
        <v>0</v>
      </c>
      <c r="J51" s="306">
        <f t="shared" si="19"/>
        <v>0</v>
      </c>
      <c r="K51" s="306">
        <f t="shared" ca="1" si="19"/>
        <v>0</v>
      </c>
    </row>
    <row r="52" spans="1:11" ht="42" hidden="1" customHeight="1" x14ac:dyDescent="0.25">
      <c r="A52" s="275"/>
      <c r="B52" s="1268" t="str">
        <f>+'[9]งบกัน67 350002'!E7</f>
        <v>งบดำเนินงาน</v>
      </c>
      <c r="C52" s="307">
        <v>6811220</v>
      </c>
      <c r="D52" s="308">
        <f>+D56</f>
        <v>0</v>
      </c>
      <c r="E52" s="308">
        <f t="shared" ref="E52:K52" si="20">+E56</f>
        <v>0</v>
      </c>
      <c r="F52" s="308">
        <f t="shared" si="20"/>
        <v>0</v>
      </c>
      <c r="G52" s="308">
        <f t="shared" ca="1" si="20"/>
        <v>0</v>
      </c>
      <c r="H52" s="308">
        <f t="shared" si="20"/>
        <v>0</v>
      </c>
      <c r="I52" s="308">
        <f t="shared" si="20"/>
        <v>0</v>
      </c>
      <c r="J52" s="308">
        <f t="shared" si="20"/>
        <v>0</v>
      </c>
      <c r="K52" s="308">
        <f t="shared" ca="1" si="20"/>
        <v>0</v>
      </c>
    </row>
    <row r="53" spans="1:11" ht="21" hidden="1" customHeight="1" x14ac:dyDescent="0.25">
      <c r="A53" s="275"/>
      <c r="B53" s="1268" t="s">
        <v>180</v>
      </c>
      <c r="C53" s="307">
        <v>6811410</v>
      </c>
      <c r="D53" s="308">
        <f t="shared" ref="D53:K53" si="21">+D67</f>
        <v>0</v>
      </c>
      <c r="E53" s="308">
        <f t="shared" si="21"/>
        <v>0</v>
      </c>
      <c r="F53" s="308">
        <f t="shared" si="21"/>
        <v>0</v>
      </c>
      <c r="G53" s="308">
        <f t="shared" si="21"/>
        <v>0</v>
      </c>
      <c r="H53" s="308">
        <f t="shared" si="21"/>
        <v>0</v>
      </c>
      <c r="I53" s="308">
        <f t="shared" si="21"/>
        <v>0</v>
      </c>
      <c r="J53" s="308">
        <f t="shared" si="21"/>
        <v>0</v>
      </c>
      <c r="K53" s="308">
        <f t="shared" si="21"/>
        <v>0</v>
      </c>
    </row>
    <row r="54" spans="1:11" ht="42" hidden="1" customHeight="1" x14ac:dyDescent="0.25">
      <c r="A54" s="439"/>
      <c r="B54" s="1275" t="str">
        <f>+B52</f>
        <v>งบดำเนินงาน</v>
      </c>
      <c r="C54" s="390">
        <v>6811220</v>
      </c>
      <c r="D54" s="391">
        <f>+D55</f>
        <v>0</v>
      </c>
      <c r="E54" s="391">
        <f t="shared" ref="E54:K55" si="22">+E55</f>
        <v>0</v>
      </c>
      <c r="F54" s="391">
        <f t="shared" si="22"/>
        <v>0</v>
      </c>
      <c r="G54" s="391">
        <f t="shared" ca="1" si="22"/>
        <v>0</v>
      </c>
      <c r="H54" s="391">
        <f t="shared" si="22"/>
        <v>0</v>
      </c>
      <c r="I54" s="391">
        <f t="shared" si="22"/>
        <v>0</v>
      </c>
      <c r="J54" s="391">
        <f t="shared" si="22"/>
        <v>0</v>
      </c>
      <c r="K54" s="391"/>
    </row>
    <row r="55" spans="1:11" ht="21" hidden="1" customHeight="1" x14ac:dyDescent="0.25">
      <c r="A55" s="309" t="s">
        <v>35</v>
      </c>
      <c r="B55" s="1276" t="s">
        <v>166</v>
      </c>
      <c r="C55" s="310"/>
      <c r="D55" s="311">
        <f>+D56</f>
        <v>0</v>
      </c>
      <c r="E55" s="311">
        <f t="shared" si="22"/>
        <v>0</v>
      </c>
      <c r="F55" s="311">
        <f t="shared" si="22"/>
        <v>0</v>
      </c>
      <c r="G55" s="311">
        <f t="shared" ca="1" si="22"/>
        <v>0</v>
      </c>
      <c r="H55" s="311">
        <f t="shared" si="22"/>
        <v>0</v>
      </c>
      <c r="I55" s="311">
        <f t="shared" si="22"/>
        <v>0</v>
      </c>
      <c r="J55" s="311">
        <f t="shared" si="22"/>
        <v>0</v>
      </c>
      <c r="K55" s="311">
        <f t="shared" ca="1" si="22"/>
        <v>0</v>
      </c>
    </row>
    <row r="56" spans="1:11" ht="42" hidden="1" customHeight="1" x14ac:dyDescent="0.25">
      <c r="A56" s="281" t="s">
        <v>57</v>
      </c>
      <c r="B56" s="297" t="s">
        <v>169</v>
      </c>
      <c r="C56" s="289">
        <v>2.0004350020019999E+18</v>
      </c>
      <c r="D56" s="299">
        <f>+'[9]งบกัน67 350002'!F16</f>
        <v>0</v>
      </c>
      <c r="E56" s="299">
        <f>+'[9]งบกัน67 350002'!G16</f>
        <v>0</v>
      </c>
      <c r="F56" s="299">
        <f>+'[9]งบกัน67 350002'!H16</f>
        <v>0</v>
      </c>
      <c r="G56" s="299">
        <f ca="1">+'[9]งบกัน67 350002'!I16</f>
        <v>0</v>
      </c>
      <c r="H56" s="299">
        <f>+'[9]งบกัน67 350002'!J16</f>
        <v>0</v>
      </c>
      <c r="I56" s="299">
        <f>+'[9]งบกัน67 350002'!K16</f>
        <v>0</v>
      </c>
      <c r="J56" s="299">
        <f>+'[9]งบกัน67 350002'!L16</f>
        <v>0</v>
      </c>
      <c r="K56" s="299">
        <f ca="1">+D56-E56-F56-G56-H56-I56-J56</f>
        <v>0</v>
      </c>
    </row>
    <row r="57" spans="1:11" ht="21" hidden="1" customHeight="1" x14ac:dyDescent="0.25">
      <c r="A57" s="281"/>
      <c r="B57" s="959"/>
      <c r="C57" s="312"/>
      <c r="D57" s="299"/>
      <c r="E57" s="299"/>
      <c r="F57" s="313"/>
      <c r="G57" s="313"/>
      <c r="H57" s="313"/>
      <c r="I57" s="313"/>
      <c r="J57" s="313"/>
      <c r="K57" s="299"/>
    </row>
    <row r="58" spans="1:11" ht="21" hidden="1" customHeight="1" x14ac:dyDescent="0.25">
      <c r="A58" s="281"/>
      <c r="B58" s="297"/>
      <c r="C58" s="85"/>
      <c r="D58" s="299"/>
      <c r="E58" s="299"/>
      <c r="F58" s="299"/>
      <c r="G58" s="299"/>
      <c r="H58" s="299">
        <f>+'[9]สิ่งก่อสร้าง งบอุดหนุน  67'!J76</f>
        <v>0</v>
      </c>
      <c r="I58" s="299"/>
      <c r="J58" s="299">
        <f>+'[9]สิ่งก่อสร้าง งบอุดหนุน  67'!L76</f>
        <v>0</v>
      </c>
      <c r="K58" s="299"/>
    </row>
    <row r="59" spans="1:11" ht="42" hidden="1" customHeight="1" x14ac:dyDescent="0.25">
      <c r="A59" s="281"/>
      <c r="B59" s="1277"/>
      <c r="C59" s="85"/>
      <c r="D59" s="281"/>
      <c r="E59" s="281"/>
      <c r="F59" s="281"/>
      <c r="G59" s="281"/>
      <c r="H59" s="281"/>
      <c r="I59" s="281"/>
      <c r="J59" s="281"/>
      <c r="K59" s="281"/>
    </row>
    <row r="60" spans="1:11" ht="21" hidden="1" customHeight="1" x14ac:dyDescent="0.25">
      <c r="A60" s="314"/>
      <c r="B60" s="1278" t="s">
        <v>181</v>
      </c>
      <c r="C60" s="307">
        <f>+'[9]งบกัน67 350002'!D27</f>
        <v>6811320</v>
      </c>
      <c r="D60" s="314"/>
      <c r="E60" s="314"/>
      <c r="F60" s="314"/>
      <c r="G60" s="314"/>
      <c r="H60" s="314"/>
      <c r="I60" s="314"/>
      <c r="J60" s="314"/>
      <c r="K60" s="314"/>
    </row>
    <row r="61" spans="1:11" s="6" customFormat="1" ht="21" hidden="1" customHeight="1" x14ac:dyDescent="0.25">
      <c r="A61" s="311" t="str">
        <f>+'[9]สิ่งก่อสร้าง งบอุดหนุน  67'!A95</f>
        <v>1.1.2</v>
      </c>
      <c r="B61" s="1279" t="str">
        <f>+'[9]สิ่งก่อสร้าง งบอุดหนุน  67'!E95</f>
        <v xml:space="preserve">ปรับปรุงซ่อมแซมระบบไฟฟ้าและประปา สำหรับสถานศึกษาที่ประสบภัยธรรมชาติ </v>
      </c>
      <c r="C61" s="316" t="str">
        <f>+'[9]งบกัน67 350002'!E27</f>
        <v xml:space="preserve">  งบลงทุน ค่าที่ดินและสิ่งก่อสร้าง </v>
      </c>
      <c r="D61" s="311">
        <f>D62</f>
        <v>0</v>
      </c>
      <c r="E61" s="311">
        <f t="shared" ref="E61:K61" si="23">E62</f>
        <v>0</v>
      </c>
      <c r="F61" s="311">
        <f t="shared" si="23"/>
        <v>0</v>
      </c>
      <c r="G61" s="311">
        <f t="shared" si="23"/>
        <v>0</v>
      </c>
      <c r="H61" s="311">
        <f t="shared" si="23"/>
        <v>0</v>
      </c>
      <c r="I61" s="311">
        <f t="shared" si="23"/>
        <v>0</v>
      </c>
      <c r="J61" s="311">
        <f t="shared" si="23"/>
        <v>0</v>
      </c>
      <c r="K61" s="311">
        <f t="shared" si="23"/>
        <v>0</v>
      </c>
    </row>
    <row r="62" spans="1:11" s="6" customFormat="1" ht="9" hidden="1" customHeight="1" x14ac:dyDescent="0.25">
      <c r="A62" s="281"/>
      <c r="B62" s="297"/>
      <c r="C62" s="85"/>
      <c r="D62" s="299"/>
      <c r="E62" s="299"/>
      <c r="F62" s="299"/>
      <c r="G62" s="299"/>
      <c r="H62" s="299">
        <f>+'[9]สิ่งก่อสร้าง งบอุดหนุน  67'!J101</f>
        <v>0</v>
      </c>
      <c r="I62" s="299">
        <f>+'[9]สิ่งก่อสร้าง งบอุดหนุน  67'!L101</f>
        <v>0</v>
      </c>
      <c r="J62" s="317"/>
      <c r="K62" s="299">
        <f>+D62-E62-F62-G62-H62-I62-J62</f>
        <v>0</v>
      </c>
    </row>
    <row r="63" spans="1:11" ht="21" hidden="1" customHeight="1" x14ac:dyDescent="0.25">
      <c r="A63" s="309"/>
      <c r="B63" s="1279"/>
      <c r="C63" s="316"/>
      <c r="D63" s="311">
        <f>SUM(D61:D62)</f>
        <v>0</v>
      </c>
      <c r="E63" s="311"/>
      <c r="F63" s="311"/>
      <c r="G63" s="311"/>
      <c r="H63" s="311"/>
      <c r="I63" s="311"/>
      <c r="J63" s="311"/>
      <c r="K63" s="311"/>
    </row>
    <row r="64" spans="1:11" ht="21" hidden="1" customHeight="1" x14ac:dyDescent="0.25">
      <c r="A64" s="281"/>
      <c r="B64" s="297"/>
      <c r="C64" s="85"/>
      <c r="D64" s="299"/>
      <c r="E64" s="299">
        <f>+'[9]สิ่งก่อสร้าง งบอุดหนุน  67'!H107</f>
        <v>0</v>
      </c>
      <c r="F64" s="313"/>
      <c r="G64" s="313"/>
      <c r="H64" s="313">
        <f>+'[9]สิ่งก่อสร้าง งบอุดหนุน  67'!J107</f>
        <v>0</v>
      </c>
      <c r="I64" s="313">
        <f>+'[9]สิ่งก่อสร้าง งบอุดหนุน  67'!L107</f>
        <v>0</v>
      </c>
      <c r="J64" s="313">
        <f>+'[9]สิ่งก่อสร้าง งบอุดหนุน  67'!M107</f>
        <v>0</v>
      </c>
      <c r="K64" s="299">
        <f>+'[9]สิ่งก่อสร้าง งบอุดหนุน  67'!N107</f>
        <v>0</v>
      </c>
    </row>
    <row r="65" spans="1:11" ht="21" hidden="1" customHeight="1" x14ac:dyDescent="0.25">
      <c r="A65" s="309"/>
      <c r="B65" s="1280"/>
      <c r="C65" s="318"/>
      <c r="D65" s="311">
        <f>+D66</f>
        <v>0</v>
      </c>
      <c r="E65" s="311">
        <f t="shared" ref="E65:K65" si="24">+E66</f>
        <v>0</v>
      </c>
      <c r="F65" s="319">
        <f t="shared" si="24"/>
        <v>0</v>
      </c>
      <c r="G65" s="319"/>
      <c r="H65" s="319">
        <f t="shared" si="24"/>
        <v>0</v>
      </c>
      <c r="I65" s="319">
        <f t="shared" si="24"/>
        <v>0</v>
      </c>
      <c r="J65" s="319">
        <f t="shared" si="24"/>
        <v>0</v>
      </c>
      <c r="K65" s="311">
        <f t="shared" si="24"/>
        <v>0</v>
      </c>
    </row>
    <row r="66" spans="1:11" ht="42" hidden="1" customHeight="1" x14ac:dyDescent="0.25">
      <c r="A66" s="281"/>
      <c r="B66" s="297"/>
      <c r="C66" s="85"/>
      <c r="D66" s="290"/>
      <c r="E66" s="290">
        <f>+'[9]สิ่งก่อสร้าง งบอุดหนุน  67'!H113</f>
        <v>0</v>
      </c>
      <c r="F66" s="290"/>
      <c r="G66" s="290"/>
      <c r="H66" s="290">
        <f>+'[9]สิ่งก่อสร้าง งบอุดหนุน  67'!J113</f>
        <v>0</v>
      </c>
      <c r="I66" s="290">
        <f>+'[9]สิ่งก่อสร้าง งบอุดหนุน  67'!L113</f>
        <v>0</v>
      </c>
      <c r="J66" s="290">
        <f>+'[9]สิ่งก่อสร้าง งบอุดหนุน  67'!M113</f>
        <v>0</v>
      </c>
      <c r="K66" s="290">
        <f>+'[9]สิ่งก่อสร้าง งบอุดหนุน  67'!N113</f>
        <v>0</v>
      </c>
    </row>
    <row r="67" spans="1:11" ht="21" hidden="1" customHeight="1" x14ac:dyDescent="0.25">
      <c r="A67" s="309"/>
      <c r="B67" s="1281">
        <f>+'[9]งบอุดหนุน 350002'!D7</f>
        <v>6711410</v>
      </c>
      <c r="C67" s="318"/>
      <c r="D67" s="311">
        <f>+D68</f>
        <v>0</v>
      </c>
      <c r="E67" s="311">
        <f t="shared" ref="E67:K67" si="25">+E68</f>
        <v>0</v>
      </c>
      <c r="F67" s="311">
        <f t="shared" si="25"/>
        <v>0</v>
      </c>
      <c r="G67" s="311">
        <f t="shared" si="25"/>
        <v>0</v>
      </c>
      <c r="H67" s="311">
        <f t="shared" si="25"/>
        <v>0</v>
      </c>
      <c r="I67" s="311">
        <f t="shared" si="25"/>
        <v>0</v>
      </c>
      <c r="J67" s="311">
        <f t="shared" si="25"/>
        <v>0</v>
      </c>
      <c r="K67" s="311">
        <f t="shared" si="25"/>
        <v>0</v>
      </c>
    </row>
    <row r="68" spans="1:11" ht="42" hidden="1" customHeight="1" x14ac:dyDescent="0.25">
      <c r="A68" s="392"/>
      <c r="B68" s="1282" t="str">
        <f>+'[9]งบอุดหนุน 350002'!E7</f>
        <v>งบเงินอุดหนุน</v>
      </c>
      <c r="C68" s="393">
        <f>+'[9]งบอุดหนุน 350002'!D7</f>
        <v>6711410</v>
      </c>
      <c r="D68" s="394">
        <f>SUM(D69:D73)</f>
        <v>0</v>
      </c>
      <c r="E68" s="395">
        <f>SUM(E69:E73)</f>
        <v>0</v>
      </c>
      <c r="F68" s="395">
        <f>SUM(F69:F73)</f>
        <v>0</v>
      </c>
      <c r="G68" s="395">
        <f>SUM(G71:G72)</f>
        <v>0</v>
      </c>
      <c r="H68" s="395">
        <f t="shared" ref="H68:K68" si="26">SUM(H71:H72)</f>
        <v>0</v>
      </c>
      <c r="I68" s="395">
        <f t="shared" si="26"/>
        <v>0</v>
      </c>
      <c r="J68" s="395">
        <f t="shared" si="26"/>
        <v>0</v>
      </c>
      <c r="K68" s="395">
        <f t="shared" si="26"/>
        <v>0</v>
      </c>
    </row>
    <row r="69" spans="1:11" ht="21" hidden="1" customHeight="1" x14ac:dyDescent="0.25">
      <c r="A69" s="269" t="s">
        <v>61</v>
      </c>
      <c r="B69" s="294" t="str">
        <f>+'[9]งบอุดหนุน 350002'!E9</f>
        <v xml:space="preserve">ค่าใช้จ่ายในการปรับปรุงฟื้นฟูอาคาร สิ่งก่อสร้าง และระบบสาธารณูปโภคที่ประสบภัยธรรมชาติ </v>
      </c>
      <c r="C69" s="292" t="str">
        <f>+'[9]งบอุดหนุน 350002'!C9:D9</f>
        <v>20004350002004100006</v>
      </c>
      <c r="D69" s="328">
        <f>+'[9]สิ่งก่อสร้าง งบอุดหนุน  67'!G120</f>
        <v>0</v>
      </c>
      <c r="E69" s="328">
        <f>+'[9]สิ่งก่อสร้าง งบอุดหนุน  67'!H120</f>
        <v>0</v>
      </c>
      <c r="F69" s="329">
        <f>+'[9]สิ่งก่อสร้าง งบอุดหนุน  67'!I120</f>
        <v>0</v>
      </c>
      <c r="G69" s="329"/>
      <c r="H69" s="329">
        <f>+'[9]สิ่งก่อสร้าง งบอุดหนุน  67'!J120</f>
        <v>0</v>
      </c>
      <c r="I69" s="329">
        <f>+'[9]สิ่งก่อสร้าง งบอุดหนุน  67'!L120</f>
        <v>0</v>
      </c>
      <c r="J69" s="329">
        <f>+'[9]สิ่งก่อสร้าง งบอุดหนุน  67'!M120</f>
        <v>0</v>
      </c>
      <c r="K69" s="328">
        <f>+'[9]สิ่งก่อสร้าง งบอุดหนุน  67'!N120</f>
        <v>0</v>
      </c>
    </row>
    <row r="70" spans="1:11" ht="42" hidden="1" customHeight="1" x14ac:dyDescent="0.25">
      <c r="A70" s="281"/>
      <c r="B70" s="288"/>
      <c r="C70" s="85" t="str">
        <f>+'[9]งบอุดหนุน 350002'!C10:D10</f>
        <v>ศธ 04002/ว1064 ลว. 17 มีค 68</v>
      </c>
      <c r="D70" s="299"/>
      <c r="E70" s="299"/>
      <c r="F70" s="313"/>
      <c r="G70" s="313"/>
      <c r="H70" s="313"/>
      <c r="I70" s="313"/>
      <c r="J70" s="313"/>
      <c r="K70" s="299"/>
    </row>
    <row r="71" spans="1:11" ht="21" hidden="1" customHeight="1" x14ac:dyDescent="0.25">
      <c r="A71" s="281" t="s">
        <v>57</v>
      </c>
      <c r="B71" s="288" t="str">
        <f>+'[9]งบอุดหนุน 350002'!E10</f>
        <v>ร.ร.วัดเกตประภา</v>
      </c>
      <c r="C71" s="85" t="str">
        <f>+'[9]งบอุดหนุน 350002'!C9:D9</f>
        <v>20004350002004100006</v>
      </c>
      <c r="D71" s="299">
        <f>+'[9]งบอุดหนุน 350002'!F10</f>
        <v>0</v>
      </c>
      <c r="E71" s="299">
        <f>+'[9]งบอุดหนุน 350002'!G16</f>
        <v>0</v>
      </c>
      <c r="F71" s="299">
        <f>+'[9]งบอุดหนุน 350002'!H16</f>
        <v>0</v>
      </c>
      <c r="G71" s="299">
        <f>+'[9]งบอุดหนุน 350002'!I16</f>
        <v>0</v>
      </c>
      <c r="H71" s="299">
        <f>+'[9]งบอุดหนุน 350002'!J16</f>
        <v>0</v>
      </c>
      <c r="I71" s="299">
        <f>+'[9]งบอุดหนุน 350002'!K16</f>
        <v>0</v>
      </c>
      <c r="J71" s="299">
        <f>+'[9]งบอุดหนุน 350002'!L16</f>
        <v>0</v>
      </c>
      <c r="K71" s="299">
        <f>+D71-E71-F71-G71-H71-I71-J71</f>
        <v>0</v>
      </c>
    </row>
    <row r="72" spans="1:11" ht="21" hidden="1" customHeight="1" x14ac:dyDescent="0.25">
      <c r="A72" s="281" t="s">
        <v>58</v>
      </c>
      <c r="B72" s="288" t="str">
        <f>+'[9]งบอุดหนุน 350002'!E18</f>
        <v>ร.ร.วัดเจริญบุญ</v>
      </c>
      <c r="C72" s="85" t="str">
        <f>+'[9]งบอุดหนุน 350002'!C9:D9</f>
        <v>20004350002004100006</v>
      </c>
      <c r="D72" s="299">
        <f>+'[9]งบอุดหนุน 350002'!F29</f>
        <v>0</v>
      </c>
      <c r="E72" s="299">
        <f>+'[9]งบอุดหนุน 350002'!G29</f>
        <v>0</v>
      </c>
      <c r="F72" s="299">
        <f>+'[9]งบอุดหนุน 350002'!H29</f>
        <v>0</v>
      </c>
      <c r="G72" s="299">
        <f>+'[9]งบอุดหนุน 350002'!I29</f>
        <v>0</v>
      </c>
      <c r="H72" s="299">
        <f>+'[9]งบอุดหนุน 350002'!J29</f>
        <v>0</v>
      </c>
      <c r="I72" s="299">
        <f>+'[9]งบอุดหนุน 350002'!K29</f>
        <v>0</v>
      </c>
      <c r="J72" s="299">
        <f>+'[9]งบอุดหนุน 350002'!L29</f>
        <v>0</v>
      </c>
      <c r="K72" s="299">
        <f>+D72-E72-F72-G72-H72-I72-J72</f>
        <v>0</v>
      </c>
    </row>
    <row r="73" spans="1:11" ht="21" hidden="1" customHeight="1" x14ac:dyDescent="0.25">
      <c r="A73" s="281"/>
      <c r="B73" s="288"/>
      <c r="C73" s="85"/>
      <c r="D73" s="299"/>
      <c r="E73" s="299"/>
      <c r="F73" s="313"/>
      <c r="G73" s="313"/>
      <c r="H73" s="313"/>
      <c r="I73" s="313"/>
      <c r="J73" s="313"/>
      <c r="K73" s="299"/>
    </row>
    <row r="74" spans="1:11" ht="21" hidden="1" customHeight="1" x14ac:dyDescent="0.25">
      <c r="A74" s="309" t="str">
        <f>+'[9]สิ่งก่อสร้าง งบอุดหนุน  67'!A121</f>
        <v>3.1.7</v>
      </c>
      <c r="B74" s="1283" t="str">
        <f>+'[9]สิ่งก่อสร้าง งบอุดหนุน  67'!E121</f>
        <v xml:space="preserve">เครื่องพิมพ์ Multifunction แบบฉีดหมึกพร้อมติดตั้งถังหมึกพิมพ์ (Ink Tank Printer)      </v>
      </c>
      <c r="C74" s="318"/>
      <c r="D74" s="311">
        <f>+'[9]สิ่งก่อสร้าง งบอุดหนุน  67'!G121</f>
        <v>0</v>
      </c>
      <c r="E74" s="311">
        <f>+'[9]สิ่งก่อสร้าง งบอุดหนุน  67'!H121</f>
        <v>0</v>
      </c>
      <c r="F74" s="319">
        <f>+'[9]สิ่งก่อสร้าง งบอุดหนุน  67'!I121</f>
        <v>0</v>
      </c>
      <c r="G74" s="319"/>
      <c r="H74" s="319">
        <f>+'[9]สิ่งก่อสร้าง งบอุดหนุน  67'!J121</f>
        <v>0</v>
      </c>
      <c r="I74" s="319">
        <f>+'[9]สิ่งก่อสร้าง งบอุดหนุน  67'!L121</f>
        <v>0</v>
      </c>
      <c r="J74" s="319">
        <f>+'[9]สิ่งก่อสร้าง งบอุดหนุน  67'!M121</f>
        <v>0</v>
      </c>
      <c r="K74" s="311">
        <f>+'[9]สิ่งก่อสร้าง งบอุดหนุน  67'!N121</f>
        <v>0</v>
      </c>
    </row>
    <row r="75" spans="1:11" ht="33.6" hidden="1" customHeight="1" x14ac:dyDescent="0.25">
      <c r="A75" s="281" t="str">
        <f>+'[9]สิ่งก่อสร้าง งบอุดหนุน  67'!A122</f>
        <v>3.1.7.1</v>
      </c>
      <c r="B75" s="297" t="str">
        <f>+'[9]สิ่งก่อสร้าง งบอุดหนุน  67'!E122</f>
        <v>สพป.ปท.2 จำนวน 3 เครื่อง</v>
      </c>
      <c r="C75" s="85" t="str">
        <f>+'[9]สิ่งก่อสร้าง งบอุดหนุน  67'!F122</f>
        <v>2000436002110DBW</v>
      </c>
      <c r="D75" s="299">
        <f>+'[9]สิ่งก่อสร้าง งบอุดหนุน  67'!G127</f>
        <v>0</v>
      </c>
      <c r="E75" s="299">
        <f>+'[9]สิ่งก่อสร้าง งบอุดหนุน  67'!H127</f>
        <v>0</v>
      </c>
      <c r="F75" s="313">
        <f>+'[9]สิ่งก่อสร้าง งบอุดหนุน  67'!I127</f>
        <v>0</v>
      </c>
      <c r="G75" s="313"/>
      <c r="H75" s="313">
        <f>+'[9]สิ่งก่อสร้าง งบอุดหนุน  67'!J127</f>
        <v>0</v>
      </c>
      <c r="I75" s="313">
        <f>+'[9]สิ่งก่อสร้าง งบอุดหนุน  67'!L127</f>
        <v>0</v>
      </c>
      <c r="J75" s="313">
        <f>+'[9]สิ่งก่อสร้าง งบอุดหนุน  67'!M127</f>
        <v>0</v>
      </c>
      <c r="K75" s="299">
        <f>+'[9]สิ่งก่อสร้าง งบอุดหนุน  67'!N127</f>
        <v>0</v>
      </c>
    </row>
    <row r="76" spans="1:11" ht="21" hidden="1" customHeight="1" x14ac:dyDescent="0.25">
      <c r="A76" s="320">
        <f>+'[9]สิ่งก่อสร้าง งบอุดหนุน  67'!A128</f>
        <v>3.2</v>
      </c>
      <c r="B76" s="1284" t="str">
        <f>+'[9]สิ่งก่อสร้าง งบอุดหนุน  67'!E128</f>
        <v xml:space="preserve">กิจกรรมการจัดการศึกษามัธยมศึกษาตอนต้นสำหรับโรงเรียนปกติ  </v>
      </c>
      <c r="C76" s="321" t="str">
        <f>+'[9]สิ่งก่อสร้าง งบอุดหนุน  67'!F128</f>
        <v>200041300P2792</v>
      </c>
      <c r="D76" s="322">
        <f>+'[9]สิ่งก่อสร้าง งบอุดหนุน  67'!G128</f>
        <v>0</v>
      </c>
      <c r="E76" s="322">
        <f>+'[9]สิ่งก่อสร้าง งบอุดหนุน  67'!H128</f>
        <v>0</v>
      </c>
      <c r="F76" s="323">
        <f>+'[9]สิ่งก่อสร้าง งบอุดหนุน  67'!I128</f>
        <v>0</v>
      </c>
      <c r="G76" s="323"/>
      <c r="H76" s="323">
        <f>+'[9]สิ่งก่อสร้าง งบอุดหนุน  67'!J128</f>
        <v>0</v>
      </c>
      <c r="I76" s="323">
        <f>+'[9]สิ่งก่อสร้าง งบอุดหนุน  67'!L128</f>
        <v>0</v>
      </c>
      <c r="J76" s="323">
        <f>+'[9]สิ่งก่อสร้าง งบอุดหนุน  67'!M128</f>
        <v>0</v>
      </c>
      <c r="K76" s="322">
        <f>+'[9]สิ่งก่อสร้าง งบอุดหนุน  67'!N128</f>
        <v>0</v>
      </c>
    </row>
    <row r="77" spans="1:11" ht="21" hidden="1" customHeight="1" x14ac:dyDescent="0.25">
      <c r="A77" s="314">
        <f>+'[9]สิ่งก่อสร้าง งบอุดหนุน  67'!A129</f>
        <v>0</v>
      </c>
      <c r="B77" s="1268" t="str">
        <f>+'[9]สิ่งก่อสร้าง งบอุดหนุน  67'!E129</f>
        <v>งบดำเนินงาน</v>
      </c>
      <c r="C77" s="324">
        <v>6711220</v>
      </c>
      <c r="D77" s="314">
        <f>+'[9]สิ่งก่อสร้าง งบอุดหนุน  67'!G129</f>
        <v>0</v>
      </c>
      <c r="E77" s="314">
        <f>+'[9]สิ่งก่อสร้าง งบอุดหนุน  67'!H129</f>
        <v>0</v>
      </c>
      <c r="F77" s="315">
        <f>+'[9]สิ่งก่อสร้าง งบอุดหนุน  67'!I129</f>
        <v>0</v>
      </c>
      <c r="G77" s="315"/>
      <c r="H77" s="315">
        <f>+'[9]สิ่งก่อสร้าง งบอุดหนุน  67'!J129</f>
        <v>0</v>
      </c>
      <c r="I77" s="315">
        <f>+'[9]สิ่งก่อสร้าง งบอุดหนุน  67'!L129</f>
        <v>0</v>
      </c>
      <c r="J77" s="315">
        <f>+'[9]สิ่งก่อสร้าง งบอุดหนุน  67'!M129</f>
        <v>0</v>
      </c>
      <c r="K77" s="314">
        <f>+'[9]สิ่งก่อสร้าง งบอุดหนุน  67'!N129</f>
        <v>0</v>
      </c>
    </row>
    <row r="78" spans="1:11" ht="21" hidden="1" customHeight="1" x14ac:dyDescent="0.25">
      <c r="A78" s="309" t="str">
        <f>+'[9]สิ่งก่อสร้าง งบอุดหนุน  67'!A130</f>
        <v>3.2.1</v>
      </c>
      <c r="B78" s="1283" t="str">
        <f>+'[9]สิ่งก่อสร้าง งบอุดหนุน  67'!E130</f>
        <v>ปรับปรุงซ่อมแซมผนังอาคาร ท่อลำเลียงน้ำและซ่อมพื้นดาดฟ้ารั่วซึม</v>
      </c>
      <c r="C78" s="318"/>
      <c r="D78" s="311">
        <f>+'[9]สิ่งก่อสร้าง งบอุดหนุน  67'!G130</f>
        <v>0</v>
      </c>
      <c r="E78" s="311">
        <f>+'[9]สิ่งก่อสร้าง งบอุดหนุน  67'!H130</f>
        <v>0</v>
      </c>
      <c r="F78" s="319">
        <f>+'[9]สิ่งก่อสร้าง งบอุดหนุน  67'!I130</f>
        <v>0</v>
      </c>
      <c r="G78" s="319"/>
      <c r="H78" s="319">
        <f>+'[9]สิ่งก่อสร้าง งบอุดหนุน  67'!J130</f>
        <v>0</v>
      </c>
      <c r="I78" s="319">
        <f>+'[9]สิ่งก่อสร้าง งบอุดหนุน  67'!L130</f>
        <v>0</v>
      </c>
      <c r="J78" s="319">
        <f>+'[9]สิ่งก่อสร้าง งบอุดหนุน  67'!M130</f>
        <v>0</v>
      </c>
      <c r="K78" s="311">
        <f>+'[9]สิ่งก่อสร้าง งบอุดหนุน  67'!N130</f>
        <v>0</v>
      </c>
    </row>
    <row r="79" spans="1:11" ht="21" hidden="1" customHeight="1" x14ac:dyDescent="0.25">
      <c r="A79" s="281" t="str">
        <f>+'[9]สิ่งก่อสร้าง งบอุดหนุน  67'!A131</f>
        <v>3.2.1.1</v>
      </c>
      <c r="B79" s="297" t="str">
        <f>+'[9]สิ่งก่อสร้าง งบอุดหนุน  67'!E131</f>
        <v>สพป.ปท.2</v>
      </c>
      <c r="C79" s="85" t="str">
        <f>+'[9]สิ่งก่อสร้าง งบอุดหนุน  67'!F131</f>
        <v>2000436002000000</v>
      </c>
      <c r="D79" s="299">
        <f>+'[9]สิ่งก่อสร้าง งบอุดหนุน  67'!G136</f>
        <v>0</v>
      </c>
      <c r="E79" s="299">
        <f>+'[9]สิ่งก่อสร้าง งบอุดหนุน  67'!H136</f>
        <v>0</v>
      </c>
      <c r="F79" s="313">
        <f>+'[9]สิ่งก่อสร้าง งบอุดหนุน  67'!I136</f>
        <v>0</v>
      </c>
      <c r="G79" s="313"/>
      <c r="H79" s="313">
        <f>+'[9]สิ่งก่อสร้าง งบอุดหนุน  67'!J136</f>
        <v>0</v>
      </c>
      <c r="I79" s="313">
        <f>+'[9]สิ่งก่อสร้าง งบอุดหนุน  67'!L136</f>
        <v>0</v>
      </c>
      <c r="J79" s="313">
        <f>+'[9]สิ่งก่อสร้าง งบอุดหนุน  67'!M136</f>
        <v>0</v>
      </c>
      <c r="K79" s="299">
        <f>+'[9]สิ่งก่อสร้าง งบอุดหนุน  67'!N136</f>
        <v>0</v>
      </c>
    </row>
    <row r="80" spans="1:11" ht="21" customHeight="1" x14ac:dyDescent="0.25">
      <c r="A80" s="272">
        <v>1.2</v>
      </c>
      <c r="B80" s="359" t="str">
        <f>+'[9]งบกัน67 350002'!E37</f>
        <v xml:space="preserve">กิจกรรมก่อสร้างปรับปรุง ซ่อมแซมอาคารเรียนและสิ่งก่อสร้างประกอบสำหรับโรงเรียนปกติ </v>
      </c>
      <c r="C80" s="305" t="str">
        <f>+'[9]งบกัน67 350002'!D37</f>
        <v>20004  68 01056 00000</v>
      </c>
      <c r="D80" s="325">
        <f>+D81</f>
        <v>349000</v>
      </c>
      <c r="E80" s="325">
        <f t="shared" ref="E80:K80" si="27">+E81</f>
        <v>0</v>
      </c>
      <c r="F80" s="325">
        <f t="shared" si="27"/>
        <v>0</v>
      </c>
      <c r="G80" s="325"/>
      <c r="H80" s="325">
        <f t="shared" si="27"/>
        <v>0</v>
      </c>
      <c r="I80" s="325">
        <f t="shared" si="27"/>
        <v>0</v>
      </c>
      <c r="J80" s="325">
        <f t="shared" si="27"/>
        <v>349000</v>
      </c>
      <c r="K80" s="325">
        <f t="shared" si="27"/>
        <v>0</v>
      </c>
    </row>
    <row r="81" spans="1:11" ht="21" customHeight="1" x14ac:dyDescent="0.25">
      <c r="A81" s="314">
        <f>+'[9]สิ่งก่อสร้าง งบอุดหนุน  67'!A138</f>
        <v>0</v>
      </c>
      <c r="B81" s="1285" t="str">
        <f>+'[9]งบกัน67 350002'!E27</f>
        <v xml:space="preserve">  งบลงทุน ค่าที่ดินและสิ่งก่อสร้าง </v>
      </c>
      <c r="C81" s="326">
        <f>+'[9]งบกัน67 350002'!D27</f>
        <v>6811320</v>
      </c>
      <c r="D81" s="314">
        <f>+D82+D85+D88</f>
        <v>349000</v>
      </c>
      <c r="E81" s="314">
        <f t="shared" ref="E81:K81" si="28">+E82+E85+E88</f>
        <v>0</v>
      </c>
      <c r="F81" s="314">
        <f t="shared" si="28"/>
        <v>0</v>
      </c>
      <c r="G81" s="314">
        <f t="shared" si="28"/>
        <v>0</v>
      </c>
      <c r="H81" s="314">
        <f t="shared" si="28"/>
        <v>0</v>
      </c>
      <c r="I81" s="314">
        <f t="shared" si="28"/>
        <v>0</v>
      </c>
      <c r="J81" s="314">
        <f t="shared" si="28"/>
        <v>349000</v>
      </c>
      <c r="K81" s="314">
        <f t="shared" si="28"/>
        <v>0</v>
      </c>
    </row>
    <row r="82" spans="1:11" ht="33.6" customHeight="1" x14ac:dyDescent="0.25">
      <c r="A82" s="269" t="s">
        <v>124</v>
      </c>
      <c r="B82" s="498" t="str">
        <f>+'[9]งบกัน67 350002'!E38</f>
        <v>อาคารเรียนน๊อคดาวน์</v>
      </c>
      <c r="C82" s="499" t="s">
        <v>216</v>
      </c>
      <c r="D82" s="328">
        <f>SUM(D83:D84)</f>
        <v>349000</v>
      </c>
      <c r="E82" s="328">
        <f t="shared" ref="E82:K82" si="29">SUM(E83:E84)</f>
        <v>0</v>
      </c>
      <c r="F82" s="328">
        <f t="shared" si="29"/>
        <v>0</v>
      </c>
      <c r="G82" s="328">
        <f t="shared" si="29"/>
        <v>0</v>
      </c>
      <c r="H82" s="328">
        <f t="shared" si="29"/>
        <v>0</v>
      </c>
      <c r="I82" s="328">
        <f t="shared" si="29"/>
        <v>0</v>
      </c>
      <c r="J82" s="328">
        <f>SUM(J83:J84)</f>
        <v>349000</v>
      </c>
      <c r="K82" s="328">
        <f t="shared" si="29"/>
        <v>0</v>
      </c>
    </row>
    <row r="83" spans="1:11" ht="16.95" customHeight="1" x14ac:dyDescent="0.25">
      <c r="A83" s="299" t="str">
        <f>+'[9]งบกัน67 350002'!A39</f>
        <v>1)</v>
      </c>
      <c r="B83" s="500" t="str">
        <f>+'[9]งบกัน67 350002'!E39</f>
        <v xml:space="preserve"> โรงเรียนวัดดอนใหญ่</v>
      </c>
      <c r="C83" s="501" t="str">
        <f>+'[9]งบกัน67 350002'!D39</f>
        <v>2000437001000321ZZZZ</v>
      </c>
      <c r="D83" s="299">
        <f>+'[9]งบกัน67 350002'!F45</f>
        <v>349000</v>
      </c>
      <c r="E83" s="299">
        <f>+'[9]งบกัน67 350002'!G45</f>
        <v>0</v>
      </c>
      <c r="F83" s="299">
        <f>+'[9]งบกัน67 350002'!H45</f>
        <v>0</v>
      </c>
      <c r="G83" s="313">
        <f>+'[9]งบกัน67 350002'!I45</f>
        <v>0</v>
      </c>
      <c r="H83" s="313">
        <f>+'[9]งบกัน67 350002'!J45</f>
        <v>0</v>
      </c>
      <c r="I83" s="313">
        <f>+'[9]งบกัน67 350002'!K45</f>
        <v>0</v>
      </c>
      <c r="J83" s="313">
        <f>+'[9]งบกัน67 350002'!L45</f>
        <v>349000</v>
      </c>
      <c r="K83" s="299">
        <f>+D83-E83-F83-G83-H83-I83-J83</f>
        <v>0</v>
      </c>
    </row>
    <row r="84" spans="1:11" ht="21" customHeight="1" x14ac:dyDescent="0.25">
      <c r="A84" s="299"/>
      <c r="B84" s="500" t="str">
        <f>+'[9]งบกัน67 350002'!E40</f>
        <v>ครบ 28 พ.ย. 68</v>
      </c>
      <c r="C84" s="502" t="s">
        <v>217</v>
      </c>
      <c r="D84" s="299"/>
      <c r="E84" s="299"/>
      <c r="F84" s="313"/>
      <c r="G84" s="313"/>
      <c r="H84" s="313"/>
      <c r="I84" s="313"/>
      <c r="J84" s="313"/>
      <c r="K84" s="299"/>
    </row>
    <row r="85" spans="1:11" ht="21" hidden="1" customHeight="1" x14ac:dyDescent="0.25">
      <c r="A85" s="328" t="s">
        <v>125</v>
      </c>
      <c r="B85" s="294">
        <f>+'[9]งบกัน67 350002'!E46</f>
        <v>0</v>
      </c>
      <c r="C85" s="292">
        <f>+'[9]งบกัน67 350002'!D47</f>
        <v>0</v>
      </c>
      <c r="D85" s="328">
        <f>+'[9]งบกัน67 350002'!F53</f>
        <v>0</v>
      </c>
      <c r="E85" s="328">
        <f>+'[9]งบกัน67 350002'!G53</f>
        <v>0</v>
      </c>
      <c r="F85" s="329">
        <f>+'[9]งบกัน67 350002'!H53</f>
        <v>0</v>
      </c>
      <c r="G85" s="329">
        <f>+'[9]งบกัน67 350002'!I53</f>
        <v>0</v>
      </c>
      <c r="H85" s="329">
        <f>+'[9]งบกัน67 350002'!J53</f>
        <v>0</v>
      </c>
      <c r="I85" s="329">
        <f>+'[9]งบกัน67 350002'!K53</f>
        <v>0</v>
      </c>
      <c r="J85" s="329">
        <f>+'[9]งบกัน67 350002'!L53</f>
        <v>0</v>
      </c>
      <c r="K85" s="328">
        <f>+D85-E85-F85-G85-H85-I85-J85</f>
        <v>0</v>
      </c>
    </row>
    <row r="86" spans="1:11" ht="21" hidden="1" customHeight="1" x14ac:dyDescent="0.25">
      <c r="A86" s="299" t="s">
        <v>57</v>
      </c>
      <c r="B86" s="288">
        <f>+'[9]งบกัน67 350002'!E47</f>
        <v>0</v>
      </c>
      <c r="C86" s="85">
        <f>+'[9]งบกัน67 350002'!D47</f>
        <v>0</v>
      </c>
      <c r="D86" s="299">
        <f>+'[9]งบกัน67 350002'!F53</f>
        <v>0</v>
      </c>
      <c r="E86" s="299">
        <f>+'[9]งบกัน67 350002'!G53</f>
        <v>0</v>
      </c>
      <c r="F86" s="313">
        <f>+'[9]งบกัน67 350002'!H53</f>
        <v>0</v>
      </c>
      <c r="G86" s="313">
        <f>+'[9]งบกัน67 350002'!I53</f>
        <v>0</v>
      </c>
      <c r="H86" s="313">
        <f>+'[9]งบกัน67 350002'!J53</f>
        <v>0</v>
      </c>
      <c r="I86" s="313">
        <f>+'[9]งบกัน67 350002'!K53</f>
        <v>0</v>
      </c>
      <c r="J86" s="313">
        <f>+'[9]งบกัน67 350002'!L53</f>
        <v>0</v>
      </c>
      <c r="K86" s="299">
        <f>+D86-E86-F86-G86-H86-I86-J86</f>
        <v>0</v>
      </c>
    </row>
    <row r="87" spans="1:11" ht="21" hidden="1" customHeight="1" x14ac:dyDescent="0.25">
      <c r="A87" s="299"/>
      <c r="B87" s="297"/>
      <c r="C87" s="289">
        <f>+'[9]งบกัน67 350002'!C47</f>
        <v>0</v>
      </c>
      <c r="D87" s="299"/>
      <c r="E87" s="299"/>
      <c r="F87" s="313"/>
      <c r="G87" s="313"/>
      <c r="H87" s="313"/>
      <c r="I87" s="313"/>
      <c r="J87" s="313"/>
      <c r="K87" s="299"/>
    </row>
    <row r="88" spans="1:11" ht="21" hidden="1" customHeight="1" x14ac:dyDescent="0.25">
      <c r="A88" s="269" t="s">
        <v>126</v>
      </c>
      <c r="B88" s="1286" t="str">
        <f>+'[9]งบกัน67 350002'!E54</f>
        <v>อาคารเรียนแบบพิเศษ จัดสรร 38,731,000 บาท ปี67 5,809,700 บาท</v>
      </c>
      <c r="C88" s="327" t="str">
        <f>+'[9]งบกัน67 350002'!C54</f>
        <v>ศธ 04002/ว1803 ลว 8 พค 67ครั้งที่ 8</v>
      </c>
      <c r="D88" s="328">
        <f>SUM(D89)</f>
        <v>0</v>
      </c>
      <c r="E88" s="328">
        <f t="shared" ref="E88:K88" si="30">SUM(E89)</f>
        <v>0</v>
      </c>
      <c r="F88" s="328">
        <f t="shared" si="30"/>
        <v>0</v>
      </c>
      <c r="G88" s="328"/>
      <c r="H88" s="328">
        <f t="shared" si="30"/>
        <v>0</v>
      </c>
      <c r="I88" s="328">
        <f t="shared" si="30"/>
        <v>0</v>
      </c>
      <c r="J88" s="328">
        <f t="shared" si="30"/>
        <v>0</v>
      </c>
      <c r="K88" s="328">
        <f t="shared" si="30"/>
        <v>0</v>
      </c>
    </row>
    <row r="89" spans="1:11" ht="21" hidden="1" customHeight="1" x14ac:dyDescent="0.25">
      <c r="A89" s="299" t="str">
        <f>+'[9]งบกัน67 350002'!A55</f>
        <v>1)</v>
      </c>
      <c r="B89" s="959" t="str">
        <f>+'[9]งบกัน67 350002'!E55</f>
        <v xml:space="preserve"> โรงเรียนวัดลาดสนุ่น</v>
      </c>
      <c r="C89" s="312" t="str">
        <f>+'[9]งบกัน67 350002'!D55</f>
        <v>20004 3500200 3200026</v>
      </c>
      <c r="D89" s="299">
        <f>+'[9]งบกัน67 350002'!F81</f>
        <v>0</v>
      </c>
      <c r="E89" s="299">
        <f>+'[9]งบกัน67 350002'!G81</f>
        <v>0</v>
      </c>
      <c r="F89" s="299">
        <f>+'[9]งบกัน67 350002'!H81</f>
        <v>0</v>
      </c>
      <c r="G89" s="299">
        <f>+'[9]งบกัน67 350002'!I81</f>
        <v>0</v>
      </c>
      <c r="H89" s="299">
        <f>+'[9]งบกัน67 350002'!J81</f>
        <v>0</v>
      </c>
      <c r="I89" s="299">
        <f>+'[9]งบกัน67 350002'!K81</f>
        <v>0</v>
      </c>
      <c r="J89" s="299">
        <f>+'[9]งบกัน67 350002'!L81</f>
        <v>0</v>
      </c>
      <c r="K89" s="299">
        <f>+D89-E89-F89-G89-H89-I89-J89</f>
        <v>0</v>
      </c>
    </row>
    <row r="90" spans="1:11" ht="21" hidden="1" customHeight="1" x14ac:dyDescent="0.25">
      <c r="A90" s="299"/>
      <c r="B90" s="959"/>
      <c r="C90" s="330">
        <f>+'[9]งบกัน67 350002'!C55</f>
        <v>4100484429</v>
      </c>
      <c r="D90" s="299"/>
      <c r="E90" s="299"/>
      <c r="F90" s="299"/>
      <c r="G90" s="299"/>
      <c r="H90" s="299"/>
      <c r="I90" s="299"/>
      <c r="J90" s="299"/>
      <c r="K90" s="299"/>
    </row>
    <row r="91" spans="1:11" s="6" customFormat="1" ht="30.6" hidden="1" customHeight="1" x14ac:dyDescent="0.25">
      <c r="A91" s="266" t="str">
        <f>+'[9]สิ่งก่อสร้าง งบอุดหนุน  67'!A48</f>
        <v>ค</v>
      </c>
      <c r="B91" s="300" t="str">
        <f>+'[9]สิ่งก่อสร้าง งบอุดหนุน  67'!E48</f>
        <v>แผนงานยุทธศาสตร์สร้างความเสมอภาคทางการศึกษา</v>
      </c>
      <c r="C91" s="267"/>
      <c r="D91" s="301">
        <f t="shared" ref="D91:K91" si="31">+D92+D135</f>
        <v>0</v>
      </c>
      <c r="E91" s="301">
        <f t="shared" si="31"/>
        <v>0</v>
      </c>
      <c r="F91" s="301">
        <f t="shared" si="31"/>
        <v>0</v>
      </c>
      <c r="G91" s="301">
        <f t="shared" si="31"/>
        <v>0</v>
      </c>
      <c r="H91" s="301">
        <f t="shared" si="31"/>
        <v>0</v>
      </c>
      <c r="I91" s="301">
        <f t="shared" si="31"/>
        <v>0</v>
      </c>
      <c r="J91" s="301">
        <f t="shared" si="31"/>
        <v>0</v>
      </c>
      <c r="K91" s="301">
        <f t="shared" si="31"/>
        <v>0</v>
      </c>
    </row>
    <row r="92" spans="1:11" ht="63" hidden="1" customHeight="1" x14ac:dyDescent="0.25">
      <c r="A92" s="302">
        <v>1</v>
      </c>
      <c r="B92" s="342" t="str">
        <f>+'[9]สิ่งก่อสร้าง งบอุดหนุน  67'!E60</f>
        <v>โครงการสนับสนุนค่าใช้จ่ายในการจัดการศึกษาตั้งแต่ระดับอนุบาลจนจบการศึกษาขั้นพื้นฐาน</v>
      </c>
      <c r="C92" s="303" t="str">
        <f>+'[9]สิ่งก่อสร้าง งบอุดหนุน  67'!D60</f>
        <v>2000442002200</v>
      </c>
      <c r="D92" s="304">
        <f>+D93</f>
        <v>0</v>
      </c>
      <c r="E92" s="304">
        <f t="shared" ref="E92:J92" si="32">+E93</f>
        <v>0</v>
      </c>
      <c r="F92" s="304">
        <f t="shared" si="32"/>
        <v>0</v>
      </c>
      <c r="G92" s="304">
        <f t="shared" si="32"/>
        <v>0</v>
      </c>
      <c r="H92" s="304">
        <f t="shared" si="32"/>
        <v>0</v>
      </c>
      <c r="I92" s="304">
        <f t="shared" si="32"/>
        <v>0</v>
      </c>
      <c r="J92" s="304">
        <f t="shared" si="32"/>
        <v>0</v>
      </c>
      <c r="K92" s="304">
        <f>+K93</f>
        <v>0</v>
      </c>
    </row>
    <row r="93" spans="1:11" ht="15.75" hidden="1" customHeight="1" x14ac:dyDescent="0.25">
      <c r="A93" s="331">
        <v>1.1000000000000001</v>
      </c>
      <c r="B93" s="359" t="str">
        <f>+'[9]สิ่งก่อสร้าง งบอุดหนุน  67'!E61</f>
        <v>กิจกรรมการสนับสนุนค่าใช้จ่ายในการจัดการศึกษาขั้นพื้นฐาน</v>
      </c>
      <c r="C93" s="332" t="str">
        <f>+'[9]สิ่งก่อสร้าง งบอุดหนุน  67'!D61</f>
        <v>20004685199300000</v>
      </c>
      <c r="D93" s="325">
        <f>+D95</f>
        <v>0</v>
      </c>
      <c r="E93" s="325">
        <f t="shared" ref="E93:J93" si="33">+E95</f>
        <v>0</v>
      </c>
      <c r="F93" s="325">
        <f t="shared" si="33"/>
        <v>0</v>
      </c>
      <c r="G93" s="325">
        <f t="shared" si="33"/>
        <v>0</v>
      </c>
      <c r="H93" s="325">
        <f t="shared" si="33"/>
        <v>0</v>
      </c>
      <c r="I93" s="325">
        <f t="shared" si="33"/>
        <v>0</v>
      </c>
      <c r="J93" s="325">
        <f t="shared" si="33"/>
        <v>0</v>
      </c>
      <c r="K93" s="325">
        <f>+K95</f>
        <v>0</v>
      </c>
    </row>
    <row r="94" spans="1:11" ht="63" hidden="1" customHeight="1" x14ac:dyDescent="0.25">
      <c r="A94" s="343" t="s">
        <v>35</v>
      </c>
      <c r="B94" s="294" t="str">
        <f>+'[9]สิ่งก่อสร้าง งบอุดหนุน  67'!E63</f>
        <v xml:space="preserve">รายการเงินอุดหนุนเพื่อสนับสนุนค่าใช้จ่ายในการจัดการศึกษาสำหรับสถานศึกษา ตามความขาดแคลน และที่ประสบภัยธรรมชาติ </v>
      </c>
      <c r="C94" s="344"/>
      <c r="D94" s="328">
        <f>+D95</f>
        <v>0</v>
      </c>
      <c r="E94" s="328">
        <f t="shared" ref="E94:J94" si="34">+E95</f>
        <v>0</v>
      </c>
      <c r="F94" s="328">
        <f t="shared" si="34"/>
        <v>0</v>
      </c>
      <c r="G94" s="328">
        <f t="shared" si="34"/>
        <v>0</v>
      </c>
      <c r="H94" s="328">
        <f t="shared" si="34"/>
        <v>0</v>
      </c>
      <c r="I94" s="328">
        <f t="shared" si="34"/>
        <v>0</v>
      </c>
      <c r="J94" s="328">
        <f t="shared" si="34"/>
        <v>0</v>
      </c>
      <c r="K94" s="328">
        <f>+K95</f>
        <v>0</v>
      </c>
    </row>
    <row r="95" spans="1:11" ht="21" hidden="1" customHeight="1" x14ac:dyDescent="0.25">
      <c r="A95" s="314">
        <f>+'[9]สิ่งก่อสร้าง งบอุดหนุน  67'!A147</f>
        <v>0</v>
      </c>
      <c r="B95" s="308" t="str">
        <f>+'[9]สิ่งก่อสร้าง งบอุดหนุน  67'!E62</f>
        <v>งบเงินอุดหนุน</v>
      </c>
      <c r="C95" s="345" t="str">
        <f>+'[9]สิ่งก่อสร้าง งบอุดหนุน  67'!D62</f>
        <v>6811410</v>
      </c>
      <c r="D95" s="314">
        <f>+D96+D102</f>
        <v>0</v>
      </c>
      <c r="E95" s="314">
        <f t="shared" ref="E95:K95" si="35">+E96+E102</f>
        <v>0</v>
      </c>
      <c r="F95" s="314">
        <f t="shared" si="35"/>
        <v>0</v>
      </c>
      <c r="G95" s="314">
        <f t="shared" si="35"/>
        <v>0</v>
      </c>
      <c r="H95" s="314">
        <f t="shared" si="35"/>
        <v>0</v>
      </c>
      <c r="I95" s="314">
        <f t="shared" si="35"/>
        <v>0</v>
      </c>
      <c r="J95" s="314">
        <f t="shared" si="35"/>
        <v>0</v>
      </c>
      <c r="K95" s="314">
        <f t="shared" si="35"/>
        <v>0</v>
      </c>
    </row>
    <row r="96" spans="1:11" ht="63" hidden="1" customHeight="1" x14ac:dyDescent="0.25">
      <c r="A96" s="328" t="s">
        <v>170</v>
      </c>
      <c r="B96" s="1287" t="str">
        <f>+'[9]สิ่งก่อสร้าง งบอุดหนุน  67'!E64</f>
        <v>ปรับปรุงซ่อมแซมอาคารเรียน อาคารประกอบและสิ่งก่อสร้างอื่น</v>
      </c>
      <c r="C96" s="292" t="str">
        <f>+'[9]สิ่งก่อสร้าง งบอุดหนุน  67'!D64</f>
        <v>ที่  ศธ 04002/ว5898 ลว. 6 ธ.ค. 2567  ครั้งที่ 5 CK00000128</v>
      </c>
      <c r="D96" s="328">
        <f>SUM(D97:D101)</f>
        <v>0</v>
      </c>
      <c r="E96" s="328">
        <f t="shared" ref="E96:K96" si="36">SUM(E97:E101)</f>
        <v>0</v>
      </c>
      <c r="F96" s="328">
        <f t="shared" si="36"/>
        <v>0</v>
      </c>
      <c r="G96" s="328">
        <f t="shared" si="36"/>
        <v>0</v>
      </c>
      <c r="H96" s="328">
        <f t="shared" si="36"/>
        <v>0</v>
      </c>
      <c r="I96" s="328">
        <f t="shared" si="36"/>
        <v>0</v>
      </c>
      <c r="J96" s="328">
        <f t="shared" si="36"/>
        <v>0</v>
      </c>
      <c r="K96" s="328">
        <f t="shared" si="36"/>
        <v>0</v>
      </c>
    </row>
    <row r="97" spans="1:11" ht="15.75" hidden="1" customHeight="1" x14ac:dyDescent="0.25">
      <c r="A97" s="346" t="str">
        <f>+'[9]งบกัน67 350002'!A86</f>
        <v>1)</v>
      </c>
      <c r="B97" s="297" t="str">
        <f>+'[9]สิ่งก่อสร้าง งบอุดหนุน  67'!E65</f>
        <v>โรงเรียนแสนจำหน่ายวิทยา</v>
      </c>
      <c r="C97" s="85" t="str">
        <f>+'[9]สิ่งก่อสร้าง งบอุดหนุน  67'!D65</f>
        <v>20004420022004100386</v>
      </c>
      <c r="D97" s="299">
        <f>+'[9]สิ่งก่อสร้าง งบอุดหนุน  67'!G70</f>
        <v>0</v>
      </c>
      <c r="E97" s="299">
        <f>+'[9]สิ่งก่อสร้าง งบอุดหนุน  67'!H70</f>
        <v>0</v>
      </c>
      <c r="F97" s="299">
        <f>+'[9]สิ่งก่อสร้าง งบอุดหนุน  67'!I70</f>
        <v>0</v>
      </c>
      <c r="G97" s="299">
        <f>+'[9]สิ่งก่อสร้าง งบอุดหนุน  67'!J70</f>
        <v>0</v>
      </c>
      <c r="H97" s="299">
        <f>+'[9]สิ่งก่อสร้าง งบอุดหนุน  67'!K70</f>
        <v>0</v>
      </c>
      <c r="I97" s="299">
        <f>+'[9]สิ่งก่อสร้าง งบอุดหนุน  67'!L70</f>
        <v>0</v>
      </c>
      <c r="J97" s="299">
        <f>+'[9]สิ่งก่อสร้าง งบอุดหนุน  67'!M70</f>
        <v>0</v>
      </c>
      <c r="K97" s="299">
        <f>+D97-E97-F97-G97-H97-I97-J97</f>
        <v>0</v>
      </c>
    </row>
    <row r="98" spans="1:11" ht="15" hidden="1" customHeight="1" x14ac:dyDescent="0.25">
      <c r="A98" s="346" t="str">
        <f>+'[9]สิ่งก่อสร้าง งบอุดหนุน  67'!A71</f>
        <v>2)</v>
      </c>
      <c r="B98" s="297" t="str">
        <f>+'[9]สิ่งก่อสร้าง งบอุดหนุน  67'!E71</f>
        <v>โรงเรียนวัดขุมแก้ว</v>
      </c>
      <c r="C98" s="85" t="str">
        <f>+'[9]สิ่งก่อสร้าง งบอุดหนุน  67'!D71</f>
        <v>20004420022004100386</v>
      </c>
      <c r="D98" s="299">
        <f>+'[9]สิ่งก่อสร้าง งบอุดหนุน  67'!G76</f>
        <v>0</v>
      </c>
      <c r="E98" s="299">
        <f>+'[9]สิ่งก่อสร้าง งบอุดหนุน  67'!H76</f>
        <v>0</v>
      </c>
      <c r="F98" s="299">
        <f>+'[9]สิ่งก่อสร้าง งบอุดหนุน  67'!I76</f>
        <v>0</v>
      </c>
      <c r="G98" s="299">
        <f>+'[9]สิ่งก่อสร้าง งบอุดหนุน  67'!J76</f>
        <v>0</v>
      </c>
      <c r="H98" s="299">
        <f>+'[9]สิ่งก่อสร้าง งบอุดหนุน  67'!K76</f>
        <v>0</v>
      </c>
      <c r="I98" s="299">
        <f>+'[9]สิ่งก่อสร้าง งบอุดหนุน  67'!L76</f>
        <v>0</v>
      </c>
      <c r="J98" s="299">
        <f>+'[9]สิ่งก่อสร้าง งบอุดหนุน  67'!M76</f>
        <v>0</v>
      </c>
      <c r="K98" s="299">
        <f t="shared" ref="K98:K100" si="37">+D98-E98-F98-G98-H98-I98-J98</f>
        <v>0</v>
      </c>
    </row>
    <row r="99" spans="1:11" ht="15" hidden="1" customHeight="1" x14ac:dyDescent="0.25">
      <c r="A99" s="346" t="str">
        <f>+'[9]สิ่งก่อสร้าง งบอุดหนุน  67'!A77</f>
        <v>3)</v>
      </c>
      <c r="B99" s="297" t="str">
        <f>+'[9]สิ่งก่อสร้าง งบอุดหนุน  67'!E77</f>
        <v>โรงเรียนวัดราษฎรบํารุง</v>
      </c>
      <c r="C99" s="85" t="str">
        <f>+'[9]สิ่งก่อสร้าง งบอุดหนุน  67'!D77</f>
        <v>20004420022004100386</v>
      </c>
      <c r="D99" s="299">
        <f>+'[9]สิ่งก่อสร้าง งบอุดหนุน  67'!G82</f>
        <v>0</v>
      </c>
      <c r="E99" s="299">
        <f>+'[9]สิ่งก่อสร้าง งบอุดหนุน  67'!H82</f>
        <v>0</v>
      </c>
      <c r="F99" s="299">
        <f>+'[9]สิ่งก่อสร้าง งบอุดหนุน  67'!I82</f>
        <v>0</v>
      </c>
      <c r="G99" s="299">
        <f>+'[9]สิ่งก่อสร้าง งบอุดหนุน  67'!J82</f>
        <v>0</v>
      </c>
      <c r="H99" s="299">
        <f>+'[9]สิ่งก่อสร้าง งบอุดหนุน  67'!K82</f>
        <v>0</v>
      </c>
      <c r="I99" s="299">
        <f>+'[9]สิ่งก่อสร้าง งบอุดหนุน  67'!L82</f>
        <v>0</v>
      </c>
      <c r="J99" s="299">
        <f>+'[9]สิ่งก่อสร้าง งบอุดหนุน  67'!M82</f>
        <v>0</v>
      </c>
      <c r="K99" s="299">
        <f t="shared" si="37"/>
        <v>0</v>
      </c>
    </row>
    <row r="100" spans="1:11" ht="15" hidden="1" customHeight="1" x14ac:dyDescent="0.25">
      <c r="A100" s="346" t="str">
        <f>+'[9]สิ่งก่อสร้าง งบอุดหนุน  67'!A83</f>
        <v>4)</v>
      </c>
      <c r="B100" s="297" t="str">
        <f>+'[9]สิ่งก่อสร้าง งบอุดหนุน  67'!E83</f>
        <v>โรงเรียนรวมราษฎร์สามัคคี</v>
      </c>
      <c r="C100" s="85" t="str">
        <f>+'[9]สิ่งก่อสร้าง งบอุดหนุน  67'!D83</f>
        <v>20004420022004100386</v>
      </c>
      <c r="D100" s="299">
        <f>+'[9]สิ่งก่อสร้าง งบอุดหนุน  67'!G88</f>
        <v>0</v>
      </c>
      <c r="E100" s="299">
        <f>+'[9]สิ่งก่อสร้าง งบอุดหนุน  67'!H88</f>
        <v>0</v>
      </c>
      <c r="F100" s="299">
        <f>+'[9]สิ่งก่อสร้าง งบอุดหนุน  67'!I88</f>
        <v>0</v>
      </c>
      <c r="G100" s="299">
        <f>+'[9]สิ่งก่อสร้าง งบอุดหนุน  67'!J88</f>
        <v>0</v>
      </c>
      <c r="H100" s="299">
        <f>+'[9]สิ่งก่อสร้าง งบอุดหนุน  67'!K88</f>
        <v>0</v>
      </c>
      <c r="I100" s="299">
        <f>+'[9]สิ่งก่อสร้าง งบอุดหนุน  67'!L88</f>
        <v>0</v>
      </c>
      <c r="J100" s="299">
        <f>+'[9]สิ่งก่อสร้าง งบอุดหนุน  67'!M88</f>
        <v>0</v>
      </c>
      <c r="K100" s="299">
        <f t="shared" si="37"/>
        <v>0</v>
      </c>
    </row>
    <row r="101" spans="1:11" ht="15" hidden="1" customHeight="1" x14ac:dyDescent="0.25">
      <c r="A101" s="346" t="str">
        <f>+'[9]สิ่งก่อสร้าง งบอุดหนุน  67'!A89</f>
        <v>5)</v>
      </c>
      <c r="B101" s="297" t="str">
        <f>+'[9]สิ่งก่อสร้าง งบอุดหนุน  67'!E89</f>
        <v>โรงเรียนวัดอดิศร</v>
      </c>
      <c r="C101" s="85" t="str">
        <f>+'[9]สิ่งก่อสร้าง งบอุดหนุน  67'!D89</f>
        <v>20004420022004100386</v>
      </c>
      <c r="D101" s="299">
        <f>+'[9]สิ่งก่อสร้าง งบอุดหนุน  67'!G94</f>
        <v>0</v>
      </c>
      <c r="E101" s="299">
        <f>+'[9]สิ่งก่อสร้าง งบอุดหนุน  67'!H94</f>
        <v>0</v>
      </c>
      <c r="F101" s="299">
        <f>+'[9]สิ่งก่อสร้าง งบอุดหนุน  67'!I94</f>
        <v>0</v>
      </c>
      <c r="G101" s="299">
        <f>+'[9]สิ่งก่อสร้าง งบอุดหนุน  67'!J94</f>
        <v>0</v>
      </c>
      <c r="H101" s="299">
        <f>+'[9]สิ่งก่อสร้าง งบอุดหนุน  67'!K94</f>
        <v>0</v>
      </c>
      <c r="I101" s="299">
        <f>+'[9]สิ่งก่อสร้าง งบอุดหนุน  67'!L94</f>
        <v>0</v>
      </c>
      <c r="J101" s="299">
        <f>+'[9]สิ่งก่อสร้าง งบอุดหนุน  67'!M94</f>
        <v>0</v>
      </c>
      <c r="K101" s="299">
        <f>+D101-E101-F101-G101-H101-I101-J101</f>
        <v>0</v>
      </c>
    </row>
    <row r="102" spans="1:11" ht="15" hidden="1" customHeight="1" x14ac:dyDescent="0.25">
      <c r="A102" s="328" t="s">
        <v>176</v>
      </c>
      <c r="B102" s="1287" t="str">
        <f>+'[9]สิ่งก่อสร้าง งบอุดหนุน  67'!E95</f>
        <v xml:space="preserve">ปรับปรุงซ่อมแซมระบบไฟฟ้าและประปา สำหรับสถานศึกษาที่ประสบภัยธรรมชาติ </v>
      </c>
      <c r="C102" s="292" t="str">
        <f>+'[9]สิ่งก่อสร้าง งบอุดหนุน  67'!D95</f>
        <v>ที่  ศธ 04002/ว13 ลว. 2 ม.ค. 2568  ครั้งที่ 10 เลขใบกัน CK00000331</v>
      </c>
      <c r="D102" s="328">
        <f>SUM(D103:D105)</f>
        <v>0</v>
      </c>
      <c r="E102" s="328">
        <f t="shared" ref="E102:K102" si="38">SUM(E103:E107)</f>
        <v>0</v>
      </c>
      <c r="F102" s="328">
        <f>SUM(F103:F105)</f>
        <v>0</v>
      </c>
      <c r="G102" s="328">
        <f t="shared" si="38"/>
        <v>0</v>
      </c>
      <c r="H102" s="328">
        <f t="shared" si="38"/>
        <v>0</v>
      </c>
      <c r="I102" s="328">
        <f t="shared" si="38"/>
        <v>0</v>
      </c>
      <c r="J102" s="328">
        <f t="shared" si="38"/>
        <v>0</v>
      </c>
      <c r="K102" s="328">
        <f t="shared" si="38"/>
        <v>0</v>
      </c>
    </row>
    <row r="103" spans="1:11" ht="15" hidden="1" customHeight="1" x14ac:dyDescent="0.25">
      <c r="A103" s="346" t="str">
        <f>+'[9]สิ่งก่อสร้าง งบอุดหนุน  67'!A96</f>
        <v>1)</v>
      </c>
      <c r="B103" s="297" t="str">
        <f>+'[9]สิ่งก่อสร้าง งบอุดหนุน  67'!E96</f>
        <v>วัดเกตุประภา</v>
      </c>
      <c r="C103" s="85" t="str">
        <f>+'[9]สิ่งก่อสร้าง งบอุดหนุน  67'!D96</f>
        <v>20004420022004100386</v>
      </c>
      <c r="D103" s="299">
        <f>+'[9]สิ่งก่อสร้าง งบอุดหนุน  67'!G101</f>
        <v>0</v>
      </c>
      <c r="E103" s="299">
        <f>+'[9]สิ่งก่อสร้าง งบอุดหนุน  67'!H101</f>
        <v>0</v>
      </c>
      <c r="F103" s="299">
        <f>+'[9]สิ่งก่อสร้าง งบอุดหนุน  67'!I101</f>
        <v>0</v>
      </c>
      <c r="G103" s="299">
        <f>+'[9]สิ่งก่อสร้าง งบอุดหนุน  67'!J101</f>
        <v>0</v>
      </c>
      <c r="H103" s="299">
        <f>+'[9]สิ่งก่อสร้าง งบอุดหนุน  67'!K101</f>
        <v>0</v>
      </c>
      <c r="I103" s="299">
        <f>+'[9]สิ่งก่อสร้าง งบอุดหนุน  67'!L101</f>
        <v>0</v>
      </c>
      <c r="J103" s="299">
        <f>+'[9]สิ่งก่อสร้าง งบอุดหนุน  67'!M101</f>
        <v>0</v>
      </c>
      <c r="K103" s="299">
        <f>+D103-E103-F103-G103-H103-I103-J103</f>
        <v>0</v>
      </c>
    </row>
    <row r="104" spans="1:11" ht="15" hidden="1" customHeight="1" x14ac:dyDescent="0.25">
      <c r="A104" s="346" t="str">
        <f>+'[9]สิ่งก่อสร้าง งบอุดหนุน  67'!A102</f>
        <v>2)</v>
      </c>
      <c r="B104" s="297" t="str">
        <f>+'[9]สิ่งก่อสร้าง งบอุดหนุน  67'!E102</f>
        <v>วัดปัญจทายิกาวาส</v>
      </c>
      <c r="C104" s="85" t="str">
        <f>+'[9]สิ่งก่อสร้าง งบอุดหนุน  67'!D102</f>
        <v>20004420022004100386</v>
      </c>
      <c r="D104" s="299">
        <f>+'[9]สิ่งก่อสร้าง งบอุดหนุน  67'!G107</f>
        <v>0</v>
      </c>
      <c r="E104" s="299">
        <f>+'[9]สิ่งก่อสร้าง งบอุดหนุน  67'!H107</f>
        <v>0</v>
      </c>
      <c r="F104" s="299">
        <f>+'[9]สิ่งก่อสร้าง งบอุดหนุน  67'!I107</f>
        <v>0</v>
      </c>
      <c r="G104" s="299">
        <f>+'[9]สิ่งก่อสร้าง งบอุดหนุน  67'!J107</f>
        <v>0</v>
      </c>
      <c r="H104" s="299">
        <f>+'[9]สิ่งก่อสร้าง งบอุดหนุน  67'!K107</f>
        <v>0</v>
      </c>
      <c r="I104" s="299">
        <f>+'[9]สิ่งก่อสร้าง งบอุดหนุน  67'!L107</f>
        <v>0</v>
      </c>
      <c r="J104" s="299">
        <f>+'[9]สิ่งก่อสร้าง งบอุดหนุน  67'!M107</f>
        <v>0</v>
      </c>
      <c r="K104" s="299">
        <f t="shared" ref="K104:K105" si="39">+D104-E104-F104-G104-H104-I104-J104</f>
        <v>0</v>
      </c>
    </row>
    <row r="105" spans="1:11" ht="15" hidden="1" customHeight="1" x14ac:dyDescent="0.25">
      <c r="A105" s="346" t="str">
        <f>+'[9]สิ่งก่อสร้าง งบอุดหนุน  67'!A108</f>
        <v>3)</v>
      </c>
      <c r="B105" s="297" t="str">
        <f>+'[9]สิ่งก่อสร้าง งบอุดหนุน  67'!E108</f>
        <v>วัดพวงแก้ว</v>
      </c>
      <c r="C105" s="85" t="str">
        <f>+'[9]สิ่งก่อสร้าง งบอุดหนุน  67'!D108</f>
        <v>20004420022004100386</v>
      </c>
      <c r="D105" s="299">
        <f>+'[9]สิ่งก่อสร้าง งบอุดหนุน  67'!G113</f>
        <v>0</v>
      </c>
      <c r="E105" s="299">
        <f>+'[9]สิ่งก่อสร้าง งบอุดหนุน  67'!H113</f>
        <v>0</v>
      </c>
      <c r="F105" s="299">
        <f>+'[9]สิ่งก่อสร้าง งบอุดหนุน  67'!I113</f>
        <v>0</v>
      </c>
      <c r="G105" s="299">
        <f>+'[9]สิ่งก่อสร้าง งบอุดหนุน  67'!J113</f>
        <v>0</v>
      </c>
      <c r="H105" s="299">
        <f>+'[9]สิ่งก่อสร้าง งบอุดหนุน  67'!K113</f>
        <v>0</v>
      </c>
      <c r="I105" s="299">
        <f>+'[9]สิ่งก่อสร้าง งบอุดหนุน  67'!L113</f>
        <v>0</v>
      </c>
      <c r="J105" s="299">
        <f>+'[9]สิ่งก่อสร้าง งบอุดหนุน  67'!M113</f>
        <v>0</v>
      </c>
      <c r="K105" s="299">
        <f t="shared" si="39"/>
        <v>0</v>
      </c>
    </row>
    <row r="106" spans="1:11" ht="15.75" hidden="1" customHeight="1" x14ac:dyDescent="0.25">
      <c r="A106" s="346"/>
      <c r="B106" s="297"/>
      <c r="C106" s="85"/>
      <c r="D106" s="299"/>
      <c r="E106" s="299">
        <f>+'[9]สิ่งก่อสร้าง งบอุดหนุน  67'!H94</f>
        <v>0</v>
      </c>
      <c r="F106" s="299"/>
      <c r="G106" s="299">
        <f>+'[9]สิ่งก่อสร้าง งบอุดหนุน  67'!J94</f>
        <v>0</v>
      </c>
      <c r="H106" s="299"/>
      <c r="I106" s="299">
        <f>+'[9]สิ่งก่อสร้าง งบอุดหนุน  67'!L94</f>
        <v>0</v>
      </c>
      <c r="J106" s="299"/>
      <c r="K106" s="299">
        <f t="shared" ref="K106" si="40">+D106-E106-F106-G106-H106-I106--J106</f>
        <v>0</v>
      </c>
    </row>
    <row r="107" spans="1:11" ht="15.75" hidden="1" customHeight="1" x14ac:dyDescent="0.25">
      <c r="A107" s="346"/>
      <c r="B107" s="297"/>
      <c r="C107" s="357"/>
      <c r="D107" s="299"/>
      <c r="E107" s="299">
        <f>+'[9]สิ่งก่อสร้าง งบอุดหนุน  67'!H100</f>
        <v>0</v>
      </c>
      <c r="F107" s="299">
        <f>+'[9]สิ่งก่อสร้าง งบอุดหนุน  67'!I100</f>
        <v>0</v>
      </c>
      <c r="G107" s="299">
        <f>+'[9]สิ่งก่อสร้าง งบอุดหนุน  67'!J100</f>
        <v>0</v>
      </c>
      <c r="H107" s="299">
        <f>+'[9]สิ่งก่อสร้าง งบอุดหนุน  67'!K100</f>
        <v>0</v>
      </c>
      <c r="I107" s="299">
        <f>+'[9]สิ่งก่อสร้าง งบอุดหนุน  67'!L100</f>
        <v>0</v>
      </c>
      <c r="J107" s="299">
        <f>+'[9]สิ่งก่อสร้าง งบอุดหนุน  67'!M100</f>
        <v>0</v>
      </c>
      <c r="K107" s="299">
        <f>+D107-E107-F107-G107-H107-I107--J107</f>
        <v>0</v>
      </c>
    </row>
    <row r="108" spans="1:11" ht="15.75" customHeight="1" x14ac:dyDescent="0.25">
      <c r="A108" s="275"/>
      <c r="B108" s="1268" t="str">
        <f>+'[9]สิ่งก่อสร้าง งบอุดหนุน  67'!E355</f>
        <v>งบดำเนินงาน</v>
      </c>
      <c r="C108" s="360">
        <v>1</v>
      </c>
      <c r="D108" s="277">
        <f>+D9</f>
        <v>1406002.5</v>
      </c>
      <c r="E108" s="277">
        <f t="shared" ref="E108:K108" si="41">+E9</f>
        <v>0</v>
      </c>
      <c r="F108" s="277">
        <f t="shared" si="41"/>
        <v>0</v>
      </c>
      <c r="G108" s="277">
        <f t="shared" si="41"/>
        <v>0</v>
      </c>
      <c r="H108" s="277">
        <f t="shared" si="41"/>
        <v>0</v>
      </c>
      <c r="I108" s="277">
        <f t="shared" si="41"/>
        <v>0</v>
      </c>
      <c r="J108" s="277">
        <f t="shared" si="41"/>
        <v>1406002.5</v>
      </c>
      <c r="K108" s="277">
        <f t="shared" si="41"/>
        <v>0</v>
      </c>
    </row>
    <row r="109" spans="1:11" ht="21" hidden="1" customHeight="1" x14ac:dyDescent="0.25">
      <c r="A109" s="333"/>
      <c r="B109" s="1288" t="str">
        <f>+B81</f>
        <v xml:space="preserve">  งบลงทุน ค่าที่ดินและสิ่งก่อสร้าง </v>
      </c>
      <c r="C109" s="334"/>
      <c r="D109" s="335">
        <f>+D81</f>
        <v>349000</v>
      </c>
      <c r="E109" s="335">
        <f t="shared" ref="E109:K109" si="42">+E81</f>
        <v>0</v>
      </c>
      <c r="F109" s="335">
        <f t="shared" si="42"/>
        <v>0</v>
      </c>
      <c r="G109" s="335">
        <f t="shared" si="42"/>
        <v>0</v>
      </c>
      <c r="H109" s="335">
        <f t="shared" si="42"/>
        <v>0</v>
      </c>
      <c r="I109" s="335">
        <f t="shared" si="42"/>
        <v>0</v>
      </c>
      <c r="J109" s="335">
        <f t="shared" si="42"/>
        <v>349000</v>
      </c>
      <c r="K109" s="335">
        <f t="shared" si="42"/>
        <v>0</v>
      </c>
    </row>
    <row r="110" spans="1:11" ht="21" hidden="1" customHeight="1" x14ac:dyDescent="0.25">
      <c r="A110" s="275"/>
      <c r="B110" s="1268" t="str">
        <f>+'[9]สิ่งก่อสร้าง งบอุดหนุน  67'!E356</f>
        <v>งบลงทุน</v>
      </c>
      <c r="C110" s="360">
        <v>1</v>
      </c>
      <c r="D110" s="277">
        <f t="shared" ref="D110:K110" si="43">SUM(D109:D109)</f>
        <v>349000</v>
      </c>
      <c r="E110" s="277">
        <f t="shared" si="43"/>
        <v>0</v>
      </c>
      <c r="F110" s="277">
        <f t="shared" si="43"/>
        <v>0</v>
      </c>
      <c r="G110" s="277">
        <f t="shared" si="43"/>
        <v>0</v>
      </c>
      <c r="H110" s="277">
        <f t="shared" si="43"/>
        <v>0</v>
      </c>
      <c r="I110" s="277">
        <f t="shared" si="43"/>
        <v>0</v>
      </c>
      <c r="J110" s="277">
        <f t="shared" si="43"/>
        <v>349000</v>
      </c>
      <c r="K110" s="277">
        <f t="shared" si="43"/>
        <v>0</v>
      </c>
    </row>
    <row r="111" spans="1:11" ht="21" x14ac:dyDescent="0.25">
      <c r="A111" s="275"/>
      <c r="B111" s="1268" t="str">
        <f>+B95</f>
        <v>งบเงินอุดหนุน</v>
      </c>
      <c r="C111" s="360"/>
      <c r="D111" s="277">
        <f>+D95+D68</f>
        <v>0</v>
      </c>
      <c r="E111" s="277">
        <f t="shared" ref="E111:K111" si="44">+E95+E68</f>
        <v>0</v>
      </c>
      <c r="F111" s="277">
        <f t="shared" si="44"/>
        <v>0</v>
      </c>
      <c r="G111" s="277">
        <f t="shared" si="44"/>
        <v>0</v>
      </c>
      <c r="H111" s="277">
        <f t="shared" si="44"/>
        <v>0</v>
      </c>
      <c r="I111" s="277">
        <f t="shared" si="44"/>
        <v>0</v>
      </c>
      <c r="J111" s="277">
        <f t="shared" si="44"/>
        <v>0</v>
      </c>
      <c r="K111" s="277">
        <f t="shared" si="44"/>
        <v>0</v>
      </c>
    </row>
    <row r="112" spans="1:11" ht="21" x14ac:dyDescent="0.25">
      <c r="A112" s="275"/>
      <c r="B112" s="1268" t="str">
        <f>+'[9]สิ่งก่อสร้าง งบอุดหนุน  67'!E357</f>
        <v>รวมเงินกันทั้งสิ้น</v>
      </c>
      <c r="C112" s="360">
        <f>SUM(C108:C111)</f>
        <v>2</v>
      </c>
      <c r="D112" s="277">
        <f>+D108+D110+D111</f>
        <v>1755002.5</v>
      </c>
      <c r="E112" s="277">
        <f t="shared" ref="E112:J112" si="45">+E108+E110+E111</f>
        <v>0</v>
      </c>
      <c r="F112" s="277">
        <f t="shared" si="45"/>
        <v>0</v>
      </c>
      <c r="G112" s="277">
        <f>+G108+G110+G111</f>
        <v>0</v>
      </c>
      <c r="H112" s="277">
        <f t="shared" si="45"/>
        <v>0</v>
      </c>
      <c r="I112" s="277">
        <f t="shared" si="45"/>
        <v>0</v>
      </c>
      <c r="J112" s="277">
        <f t="shared" si="45"/>
        <v>1755002.5</v>
      </c>
      <c r="K112" s="277">
        <f>+K111+K110</f>
        <v>0</v>
      </c>
    </row>
    <row r="113" spans="1:11" ht="21" x14ac:dyDescent="0.25">
      <c r="A113" s="275"/>
      <c r="B113" s="1289" t="s">
        <v>49</v>
      </c>
      <c r="C113" s="324"/>
      <c r="D113" s="277">
        <f>+D112</f>
        <v>1755002.5</v>
      </c>
      <c r="E113" s="1019">
        <f>SUM(E112+F112)</f>
        <v>0</v>
      </c>
      <c r="F113" s="1019"/>
      <c r="G113" s="350">
        <f>+G112</f>
        <v>0</v>
      </c>
      <c r="H113" s="277">
        <f>+H112</f>
        <v>0</v>
      </c>
      <c r="I113" s="1020">
        <f>+J112+I112</f>
        <v>1755002.5</v>
      </c>
      <c r="J113" s="1021"/>
      <c r="K113" s="277">
        <f>+K112</f>
        <v>0</v>
      </c>
    </row>
    <row r="114" spans="1:11" ht="21" x14ac:dyDescent="0.25">
      <c r="A114" s="336"/>
      <c r="B114" s="1290" t="str">
        <f>+'[9]สิ่งก่อสร้าง งบอุดหนุน  67'!E359</f>
        <v>คิดเป็นร้อยละ</v>
      </c>
      <c r="C114" s="337"/>
      <c r="D114" s="338">
        <f>+E114+H114+I114</f>
        <v>100</v>
      </c>
      <c r="E114" s="1022">
        <f>+E113*100/D113</f>
        <v>0</v>
      </c>
      <c r="F114" s="1023"/>
      <c r="G114" s="368">
        <f>+G112*100/D112</f>
        <v>0</v>
      </c>
      <c r="H114" s="338">
        <f>+H113*100/D113</f>
        <v>0</v>
      </c>
      <c r="I114" s="1022">
        <f>+I113*100/D113</f>
        <v>100</v>
      </c>
      <c r="J114" s="1023"/>
      <c r="K114" s="338">
        <f>+H83349</f>
        <v>0</v>
      </c>
    </row>
    <row r="115" spans="1:11" ht="21" hidden="1" customHeight="1" x14ac:dyDescent="0.25">
      <c r="A115" s="483"/>
      <c r="B115" s="484"/>
      <c r="C115" s="485"/>
      <c r="D115" s="486"/>
      <c r="E115" s="1015" t="s">
        <v>209</v>
      </c>
      <c r="F115" s="1015"/>
      <c r="G115" s="1015"/>
      <c r="H115" s="1015"/>
      <c r="I115" s="1015"/>
      <c r="J115" s="1015"/>
      <c r="K115" s="1015"/>
    </row>
    <row r="116" spans="1:11" ht="21" hidden="1" customHeight="1" x14ac:dyDescent="0.55000000000000004">
      <c r="A116" s="487"/>
      <c r="B116" s="1291" t="s">
        <v>283</v>
      </c>
      <c r="C116" s="489"/>
      <c r="D116" s="487"/>
      <c r="E116" s="20"/>
      <c r="F116" s="20"/>
      <c r="G116" s="20"/>
      <c r="H116" s="20"/>
      <c r="I116" s="20"/>
      <c r="J116" s="20"/>
      <c r="K116" s="20"/>
    </row>
    <row r="117" spans="1:11" ht="21" hidden="1" customHeight="1" x14ac:dyDescent="0.25">
      <c r="A117" s="487"/>
      <c r="B117" s="490" t="s">
        <v>190</v>
      </c>
      <c r="C117" s="491"/>
      <c r="D117" s="262"/>
      <c r="E117" s="262"/>
      <c r="F117" s="492" t="s">
        <v>20</v>
      </c>
      <c r="G117" s="487"/>
      <c r="H117" s="488"/>
      <c r="I117" s="488"/>
      <c r="J117" s="488"/>
      <c r="K117" s="487"/>
    </row>
    <row r="118" spans="1:11" ht="21" hidden="1" customHeight="1" x14ac:dyDescent="0.55000000000000004">
      <c r="A118" s="487"/>
      <c r="B118" s="490" t="s">
        <v>44</v>
      </c>
      <c r="C118" s="339"/>
      <c r="D118" s="487"/>
      <c r="E118" s="20"/>
      <c r="F118" s="20"/>
      <c r="G118" s="492"/>
      <c r="H118" s="487"/>
      <c r="I118" s="487"/>
      <c r="J118" s="487"/>
      <c r="K118" s="487"/>
    </row>
    <row r="119" spans="1:11" ht="21" hidden="1" customHeight="1" x14ac:dyDescent="0.55000000000000004">
      <c r="A119" s="493"/>
      <c r="B119" s="1292"/>
      <c r="C119" s="83"/>
      <c r="D119" s="493"/>
      <c r="E119" s="1016" t="s">
        <v>121</v>
      </c>
      <c r="F119" s="1016"/>
      <c r="G119" s="1016"/>
      <c r="H119" s="1016"/>
      <c r="I119" s="1016"/>
      <c r="J119" s="494"/>
      <c r="K119" s="494"/>
    </row>
    <row r="120" spans="1:11" ht="21" hidden="1" customHeight="1" x14ac:dyDescent="0.6">
      <c r="A120" s="493"/>
      <c r="B120" s="1293"/>
      <c r="C120" s="495"/>
      <c r="D120" s="493"/>
      <c r="E120" s="1017" t="s">
        <v>43</v>
      </c>
      <c r="F120" s="1017"/>
      <c r="G120" s="1017"/>
      <c r="H120" s="1017"/>
      <c r="I120" s="1017"/>
      <c r="J120" s="482"/>
      <c r="K120" s="482"/>
    </row>
    <row r="121" spans="1:11" ht="21" hidden="1" customHeight="1" x14ac:dyDescent="0.25">
      <c r="A121" s="493"/>
      <c r="B121" s="1294"/>
      <c r="C121" s="495"/>
      <c r="D121" s="493"/>
      <c r="E121" s="1018" t="s">
        <v>40</v>
      </c>
      <c r="F121" s="1018"/>
      <c r="G121" s="1018"/>
      <c r="H121" s="1018"/>
      <c r="I121" s="1018"/>
      <c r="J121" s="493"/>
      <c r="K121" s="493"/>
    </row>
    <row r="122" spans="1:11" ht="21" hidden="1" customHeight="1" x14ac:dyDescent="0.6">
      <c r="A122" s="21"/>
      <c r="B122" s="77" t="s">
        <v>210</v>
      </c>
      <c r="C122" s="491"/>
      <c r="D122" s="496"/>
      <c r="E122" s="496"/>
      <c r="F122" s="21"/>
      <c r="G122" s="21"/>
      <c r="H122" s="21"/>
      <c r="I122" s="21"/>
      <c r="J122" s="24"/>
      <c r="K122" s="24"/>
    </row>
    <row r="123" spans="1:11" ht="21" hidden="1" customHeight="1" x14ac:dyDescent="0.6">
      <c r="A123" s="21"/>
      <c r="B123" s="1001" t="s">
        <v>190</v>
      </c>
      <c r="C123" s="491"/>
      <c r="D123" s="21"/>
      <c r="E123" s="21"/>
      <c r="F123" s="21" t="s">
        <v>20</v>
      </c>
      <c r="G123" s="23"/>
      <c r="H123" s="21"/>
      <c r="I123" s="21"/>
      <c r="J123" s="24"/>
      <c r="K123" s="24"/>
    </row>
    <row r="124" spans="1:11" ht="21" hidden="1" customHeight="1" x14ac:dyDescent="0.6">
      <c r="A124" s="24"/>
      <c r="B124" s="1004" t="s">
        <v>44</v>
      </c>
      <c r="C124" s="339"/>
      <c r="D124" s="24"/>
      <c r="E124" s="1025" t="s">
        <v>121</v>
      </c>
      <c r="F124" s="1025"/>
      <c r="G124" s="1025"/>
      <c r="H124" s="1025"/>
      <c r="I124" s="1025"/>
      <c r="J124" s="1025"/>
      <c r="K124" s="1025"/>
    </row>
    <row r="125" spans="1:11" ht="21" hidden="1" customHeight="1" x14ac:dyDescent="0.6">
      <c r="A125" s="24"/>
      <c r="B125" s="1295"/>
      <c r="C125" s="339"/>
      <c r="D125" s="24"/>
      <c r="E125" s="1026" t="s">
        <v>43</v>
      </c>
      <c r="F125" s="1026"/>
      <c r="G125" s="1026"/>
      <c r="H125" s="1026"/>
      <c r="I125" s="1026"/>
      <c r="J125" s="1026"/>
      <c r="K125" s="1026"/>
    </row>
    <row r="126" spans="1:11" ht="21" hidden="1" customHeight="1" x14ac:dyDescent="0.6">
      <c r="A126" s="24"/>
      <c r="B126" s="1295"/>
      <c r="C126" s="339"/>
      <c r="D126" s="24"/>
      <c r="E126" s="1026" t="s">
        <v>40</v>
      </c>
      <c r="F126" s="1026"/>
      <c r="G126" s="1026"/>
      <c r="H126" s="1026"/>
      <c r="I126" s="1026"/>
      <c r="J126" s="1026"/>
      <c r="K126" s="1026"/>
    </row>
    <row r="127" spans="1:11" ht="21" hidden="1" customHeight="1" x14ac:dyDescent="0.6">
      <c r="A127" s="24"/>
      <c r="B127" s="1295"/>
      <c r="C127" s="339"/>
      <c r="E127" s="21"/>
      <c r="F127" s="358"/>
      <c r="G127" s="358"/>
      <c r="H127" s="358"/>
      <c r="I127" s="358"/>
      <c r="J127" s="358"/>
      <c r="K127" s="358"/>
    </row>
    <row r="128" spans="1:11" ht="21" hidden="1" customHeight="1" x14ac:dyDescent="0.6">
      <c r="A128" s="24"/>
      <c r="B128" s="1295"/>
      <c r="C128" s="339"/>
      <c r="D128" s="24"/>
      <c r="E128" s="21"/>
      <c r="F128" s="358"/>
      <c r="G128" s="358"/>
      <c r="H128" s="358"/>
      <c r="I128" s="358"/>
      <c r="J128" s="358"/>
      <c r="K128" s="358"/>
    </row>
    <row r="129" spans="1:11" ht="21" x14ac:dyDescent="0.6">
      <c r="A129" s="24"/>
      <c r="B129" s="1295"/>
      <c r="C129" s="339"/>
      <c r="D129" s="24"/>
      <c r="E129" s="21"/>
      <c r="F129" s="1027" t="s">
        <v>257</v>
      </c>
      <c r="G129" s="1027"/>
      <c r="H129" s="1027"/>
      <c r="I129" s="1027"/>
      <c r="J129" s="358"/>
      <c r="K129" s="358"/>
    </row>
    <row r="130" spans="1:11" ht="21" x14ac:dyDescent="0.6">
      <c r="A130" s="24"/>
      <c r="B130" s="1295"/>
      <c r="C130" s="339"/>
      <c r="D130" s="24"/>
      <c r="E130" s="21"/>
      <c r="F130" s="80"/>
      <c r="G130" s="80"/>
      <c r="H130" s="80"/>
      <c r="I130" s="80"/>
      <c r="J130" s="358"/>
      <c r="K130" s="358"/>
    </row>
    <row r="131" spans="1:11" ht="24.6" x14ac:dyDescent="0.7">
      <c r="A131" s="73" t="s">
        <v>167</v>
      </c>
      <c r="B131" s="1296"/>
      <c r="C131" s="341"/>
      <c r="D131" s="74"/>
      <c r="E131" s="80"/>
      <c r="F131" s="23" t="s">
        <v>20</v>
      </c>
      <c r="G131" s="22"/>
      <c r="H131" s="22"/>
      <c r="I131" s="77" t="s">
        <v>168</v>
      </c>
      <c r="J131" s="79"/>
      <c r="K131" s="79"/>
    </row>
    <row r="132" spans="1:11" ht="21" x14ac:dyDescent="0.6">
      <c r="A132" s="73" t="s">
        <v>218</v>
      </c>
      <c r="B132" s="1296"/>
      <c r="C132" s="340"/>
      <c r="D132" s="24"/>
      <c r="E132" s="24"/>
      <c r="F132" s="76"/>
      <c r="G132" s="1026" t="s">
        <v>121</v>
      </c>
      <c r="H132" s="1026"/>
      <c r="I132" s="264" t="s">
        <v>219</v>
      </c>
      <c r="J132" s="24"/>
      <c r="K132" s="75"/>
    </row>
    <row r="133" spans="1:11" ht="21" x14ac:dyDescent="0.6">
      <c r="A133" s="73" t="s">
        <v>44</v>
      </c>
      <c r="B133" s="1296"/>
      <c r="C133" s="340"/>
      <c r="D133" s="24"/>
      <c r="E133" s="1024" t="s">
        <v>43</v>
      </c>
      <c r="F133" s="1024"/>
      <c r="G133" s="1024"/>
      <c r="H133" s="1024"/>
      <c r="I133" s="1024"/>
      <c r="J133" s="1024"/>
      <c r="K133" s="351"/>
    </row>
  </sheetData>
  <sheetProtection insertColumns="0" insertRows="0" deleteColumns="0" deleteRows="0"/>
  <mergeCells count="24">
    <mergeCell ref="E133:J133"/>
    <mergeCell ref="E124:K124"/>
    <mergeCell ref="E125:K125"/>
    <mergeCell ref="E126:K126"/>
    <mergeCell ref="F129:I129"/>
    <mergeCell ref="G132:H132"/>
    <mergeCell ref="E115:K115"/>
    <mergeCell ref="E119:I119"/>
    <mergeCell ref="E120:I120"/>
    <mergeCell ref="E121:I121"/>
    <mergeCell ref="E113:F113"/>
    <mergeCell ref="I113:J113"/>
    <mergeCell ref="E114:F114"/>
    <mergeCell ref="I114:J114"/>
    <mergeCell ref="A1:K1"/>
    <mergeCell ref="A2:K2"/>
    <mergeCell ref="A3:K3"/>
    <mergeCell ref="G4:H4"/>
    <mergeCell ref="I4:J4"/>
    <mergeCell ref="K4:K5"/>
    <mergeCell ref="A4:A5"/>
    <mergeCell ref="B4:B5"/>
    <mergeCell ref="D4:D5"/>
    <mergeCell ref="E4:F4"/>
  </mergeCells>
  <pageMargins left="0.70866141732283505" right="0.70866141732283505" top="0.74803149606299202" bottom="0.74803149606299202" header="0.31496062992126" footer="0.31496062992126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C5CF-FA19-4AB7-9554-8E4504040C1A}">
  <dimension ref="A1:K448"/>
  <sheetViews>
    <sheetView topLeftCell="A363" zoomScale="86" zoomScaleNormal="86" workbookViewId="0">
      <selection activeCell="A171" sqref="A171:XFD171"/>
    </sheetView>
  </sheetViews>
  <sheetFormatPr defaultRowHeight="21" x14ac:dyDescent="0.6"/>
  <cols>
    <col min="1" max="1" width="6.3984375" style="2" customWidth="1"/>
    <col min="2" max="2" width="39.09765625" style="2" customWidth="1"/>
    <col min="3" max="3" width="28.5" style="4" bestFit="1" customWidth="1"/>
    <col min="4" max="4" width="12.19921875" style="4" customWidth="1"/>
    <col min="5" max="5" width="13" style="4" customWidth="1"/>
    <col min="6" max="6" width="8.8984375" style="4" customWidth="1"/>
    <col min="7" max="7" width="12.69921875" style="3" customWidth="1"/>
    <col min="8" max="8" width="11.19921875" style="3" hidden="1" customWidth="1"/>
    <col min="9" max="9" width="17.5" style="1" hidden="1" customWidth="1"/>
    <col min="10" max="10" width="12.8984375" style="2" customWidth="1"/>
    <col min="11" max="11" width="9.69921875" style="5" customWidth="1"/>
  </cols>
  <sheetData>
    <row r="1" spans="1:11" x14ac:dyDescent="0.6">
      <c r="A1" s="185"/>
      <c r="B1" s="186"/>
      <c r="C1" s="1263"/>
      <c r="D1" s="396"/>
      <c r="E1" s="396"/>
      <c r="F1" s="396"/>
      <c r="G1" s="397"/>
      <c r="H1" s="397"/>
      <c r="I1" s="398"/>
      <c r="J1" s="1026" t="s">
        <v>182</v>
      </c>
      <c r="K1" s="1026"/>
    </row>
    <row r="2" spans="1:11" x14ac:dyDescent="0.6">
      <c r="A2" s="1033" t="s">
        <v>263</v>
      </c>
      <c r="B2" s="1033"/>
      <c r="C2" s="1033"/>
      <c r="D2" s="1033"/>
      <c r="E2" s="1033"/>
      <c r="F2" s="1033"/>
      <c r="G2" s="1033"/>
      <c r="H2" s="1033"/>
      <c r="I2" s="1033"/>
      <c r="J2" s="1033"/>
      <c r="K2" s="1033"/>
    </row>
    <row r="3" spans="1:11" x14ac:dyDescent="0.6">
      <c r="A3" s="1033" t="s">
        <v>0</v>
      </c>
      <c r="B3" s="1033"/>
      <c r="C3" s="1033"/>
      <c r="D3" s="1033"/>
      <c r="E3" s="1033"/>
      <c r="F3" s="1033"/>
      <c r="G3" s="1033"/>
      <c r="H3" s="1033"/>
      <c r="I3" s="1033"/>
      <c r="J3" s="1033"/>
      <c r="K3" s="1033"/>
    </row>
    <row r="4" spans="1:11" ht="18.75" customHeight="1" x14ac:dyDescent="0.6">
      <c r="A4" s="1034" t="str">
        <f>+[5]งบประจำและงบกลยุทธ์!A4</f>
        <v>ประจำเดือนกรกฎาคม 2569</v>
      </c>
      <c r="B4" s="1034"/>
      <c r="C4" s="1034"/>
      <c r="D4" s="1034"/>
      <c r="E4" s="1034"/>
      <c r="F4" s="1034"/>
      <c r="G4" s="1034"/>
      <c r="H4" s="1034"/>
      <c r="I4" s="1034"/>
      <c r="J4" s="1034"/>
      <c r="K4" s="1034"/>
    </row>
    <row r="5" spans="1:11" x14ac:dyDescent="0.25">
      <c r="A5" s="1035" t="s">
        <v>22</v>
      </c>
      <c r="B5" s="1037" t="s">
        <v>23</v>
      </c>
      <c r="C5" s="1264" t="s">
        <v>33</v>
      </c>
      <c r="D5" s="1039" t="s">
        <v>21</v>
      </c>
      <c r="E5" s="1039" t="s">
        <v>3</v>
      </c>
      <c r="F5" s="1039" t="s">
        <v>34</v>
      </c>
      <c r="G5" s="1039" t="s">
        <v>24</v>
      </c>
      <c r="H5" s="681" t="s">
        <v>5</v>
      </c>
      <c r="I5" s="1037" t="s">
        <v>122</v>
      </c>
      <c r="J5" s="1041" t="s">
        <v>5</v>
      </c>
      <c r="K5" s="1043" t="s">
        <v>123</v>
      </c>
    </row>
    <row r="6" spans="1:11" x14ac:dyDescent="0.25">
      <c r="A6" s="1036"/>
      <c r="B6" s="1038"/>
      <c r="C6" s="1265"/>
      <c r="D6" s="1040"/>
      <c r="E6" s="1040"/>
      <c r="F6" s="1040"/>
      <c r="G6" s="1040"/>
      <c r="H6" s="683"/>
      <c r="I6" s="1038"/>
      <c r="J6" s="1042"/>
      <c r="K6" s="1043"/>
    </row>
    <row r="7" spans="1:11" x14ac:dyDescent="0.25">
      <c r="A7" s="684" t="str">
        <f>[5]ระบบการควบคุมฯ!A42</f>
        <v>ข</v>
      </c>
      <c r="B7" s="685" t="str">
        <f>[5]ระบบการควบคุมฯ!B42</f>
        <v xml:space="preserve">แผนงานยุทธศาสตร์พัฒนาคุณภาพการศึกษาและการเรียนรู้ </v>
      </c>
      <c r="C7" s="686"/>
      <c r="D7" s="687">
        <f>SUM(D8+D9)</f>
        <v>459200</v>
      </c>
      <c r="E7" s="687">
        <f t="shared" ref="E7:J7" si="0">SUM(E8+E9)</f>
        <v>0</v>
      </c>
      <c r="F7" s="687">
        <f t="shared" si="0"/>
        <v>0</v>
      </c>
      <c r="G7" s="687">
        <f t="shared" si="0"/>
        <v>458200</v>
      </c>
      <c r="H7" s="687">
        <f t="shared" si="0"/>
        <v>0</v>
      </c>
      <c r="I7" s="687">
        <f t="shared" si="0"/>
        <v>0</v>
      </c>
      <c r="J7" s="687">
        <f t="shared" si="0"/>
        <v>1000</v>
      </c>
      <c r="K7" s="688"/>
    </row>
    <row r="8" spans="1:11" x14ac:dyDescent="0.25">
      <c r="A8" s="689"/>
      <c r="B8" s="690" t="str">
        <f>+[5]ระบบการควบคุมฯ!B46</f>
        <v>ครุภัณฑ์ 6911310</v>
      </c>
      <c r="C8" s="520"/>
      <c r="D8" s="691">
        <f>+D12+D18+D25</f>
        <v>375200</v>
      </c>
      <c r="E8" s="691">
        <f t="shared" ref="E8:J8" si="1">+E12+E18+E25</f>
        <v>0</v>
      </c>
      <c r="F8" s="691">
        <f t="shared" si="1"/>
        <v>0</v>
      </c>
      <c r="G8" s="691">
        <f t="shared" si="1"/>
        <v>374200</v>
      </c>
      <c r="H8" s="691">
        <f t="shared" si="1"/>
        <v>0</v>
      </c>
      <c r="I8" s="691">
        <f t="shared" si="1"/>
        <v>0</v>
      </c>
      <c r="J8" s="691">
        <f t="shared" si="1"/>
        <v>1000</v>
      </c>
      <c r="K8" s="692"/>
    </row>
    <row r="9" spans="1:11" ht="21" customHeight="1" x14ac:dyDescent="0.25">
      <c r="A9" s="689"/>
      <c r="B9" s="693" t="str">
        <f>+[5]ระบบการควบคุมฯ!B47</f>
        <v>สิ่งก่อสร้าง 6911320</v>
      </c>
      <c r="C9" s="520"/>
      <c r="D9" s="691">
        <f t="shared" ref="D9:J9" si="2">+D39+D45</f>
        <v>84000</v>
      </c>
      <c r="E9" s="691">
        <f t="shared" si="2"/>
        <v>0</v>
      </c>
      <c r="F9" s="691">
        <f t="shared" si="2"/>
        <v>0</v>
      </c>
      <c r="G9" s="691">
        <f t="shared" si="2"/>
        <v>84000</v>
      </c>
      <c r="H9" s="691">
        <f t="shared" si="2"/>
        <v>0</v>
      </c>
      <c r="I9" s="691">
        <f t="shared" si="2"/>
        <v>0</v>
      </c>
      <c r="J9" s="691">
        <f t="shared" si="2"/>
        <v>0</v>
      </c>
      <c r="K9" s="692">
        <f>+K45+K77</f>
        <v>0</v>
      </c>
    </row>
    <row r="10" spans="1:11" ht="42" customHeight="1" x14ac:dyDescent="0.25">
      <c r="A10" s="694">
        <f>[5]ระบบการควบคุมฯ!A115</f>
        <v>3</v>
      </c>
      <c r="B10" s="695" t="str">
        <f>[5]ระบบการควบคุมฯ!B115</f>
        <v>โครงการขับเคลื่อนการพัฒนาการศึกษาที่ยั่งยืน</v>
      </c>
      <c r="C10" s="696"/>
      <c r="D10" s="697">
        <f>D11</f>
        <v>200000</v>
      </c>
      <c r="E10" s="697">
        <f t="shared" ref="E10:J10" si="3">E11</f>
        <v>0</v>
      </c>
      <c r="F10" s="697">
        <f t="shared" si="3"/>
        <v>0</v>
      </c>
      <c r="G10" s="697">
        <f t="shared" si="3"/>
        <v>199000</v>
      </c>
      <c r="H10" s="697">
        <f t="shared" si="3"/>
        <v>0</v>
      </c>
      <c r="I10" s="697">
        <f t="shared" si="3"/>
        <v>0</v>
      </c>
      <c r="J10" s="697">
        <f t="shared" si="3"/>
        <v>1000</v>
      </c>
      <c r="K10" s="698"/>
    </row>
    <row r="11" spans="1:11" ht="21" customHeight="1" x14ac:dyDescent="0.25">
      <c r="A11" s="699">
        <f>+[5]ระบบการควบคุมฯ!A135</f>
        <v>3.3</v>
      </c>
      <c r="B11" s="700" t="str">
        <f>+[5]ระบบการควบคุมฯ!B135</f>
        <v>กิจกรรมการยกระดับคุณภาพด้านวิทยาศาสตร์ศึกษาเพื่อความเป็นเลิศ</v>
      </c>
      <c r="C11" s="701" t="str">
        <f>+[5]ระบบการควบคุมฯ!C135</f>
        <v>20004 69 00093 00000</v>
      </c>
      <c r="D11" s="702">
        <f t="shared" ref="D11:J11" si="4">D12+D39</f>
        <v>200000</v>
      </c>
      <c r="E11" s="702">
        <f t="shared" si="4"/>
        <v>0</v>
      </c>
      <c r="F11" s="702">
        <f t="shared" si="4"/>
        <v>0</v>
      </c>
      <c r="G11" s="702">
        <f t="shared" si="4"/>
        <v>199000</v>
      </c>
      <c r="H11" s="702">
        <f t="shared" si="4"/>
        <v>0</v>
      </c>
      <c r="I11" s="702">
        <f t="shared" si="4"/>
        <v>0</v>
      </c>
      <c r="J11" s="702">
        <f t="shared" si="4"/>
        <v>1000</v>
      </c>
      <c r="K11" s="703"/>
    </row>
    <row r="12" spans="1:11" ht="21" customHeight="1" x14ac:dyDescent="0.25">
      <c r="A12" s="689"/>
      <c r="B12" s="704" t="str">
        <f>+[5]ระบบการควบคุมฯ!B144</f>
        <v>งบลงทุน 6911310</v>
      </c>
      <c r="C12" s="520"/>
      <c r="D12" s="691">
        <f>SUM(D13:D15)</f>
        <v>200000</v>
      </c>
      <c r="E12" s="691">
        <f t="shared" ref="E12:J12" si="5">SUM(E13:E15)</f>
        <v>0</v>
      </c>
      <c r="F12" s="691">
        <f t="shared" si="5"/>
        <v>0</v>
      </c>
      <c r="G12" s="691">
        <f t="shared" si="5"/>
        <v>199000</v>
      </c>
      <c r="H12" s="691">
        <f t="shared" si="5"/>
        <v>0</v>
      </c>
      <c r="I12" s="691">
        <f t="shared" si="5"/>
        <v>0</v>
      </c>
      <c r="J12" s="691">
        <f t="shared" si="5"/>
        <v>1000</v>
      </c>
      <c r="K12" s="705"/>
    </row>
    <row r="13" spans="1:11" ht="40.799999999999997" x14ac:dyDescent="0.25">
      <c r="A13" s="706" t="str">
        <f>+[5]ระบบการควบคุมฯ!A145</f>
        <v>3.3.1.1</v>
      </c>
      <c r="B13" s="707" t="str">
        <f>+[5]ระบบการควบคุมฯ!B145</f>
        <v xml:space="preserve">ครุภัณฑ์ห้องปฏิบัติการวิทยาศาสตร์                </v>
      </c>
      <c r="C13" s="708" t="str">
        <f>+[5]ระบบการควบคุมฯ!C145</f>
        <v>ศธ 04002/ว47614 ลว.  31 ตค 68 โอนครั้งที่ 23</v>
      </c>
      <c r="D13" s="709"/>
      <c r="E13" s="709"/>
      <c r="F13" s="709"/>
      <c r="G13" s="709"/>
      <c r="H13" s="709"/>
      <c r="I13" s="709"/>
      <c r="J13" s="709"/>
      <c r="K13" s="710"/>
    </row>
    <row r="14" spans="1:11" ht="21" customHeight="1" x14ac:dyDescent="0.6">
      <c r="A14" s="711" t="str">
        <f>+[5]ระบบการควบคุมฯ!A146</f>
        <v>1)</v>
      </c>
      <c r="B14" s="712" t="str">
        <f>+[5]ระบบการควบคุมฯ!B146</f>
        <v xml:space="preserve"> โรงเรียนวัดมูลจินดาราม</v>
      </c>
      <c r="C14" s="523" t="str">
        <f>+[5]ระบบการควบคุมฯ!C146</f>
        <v>20004 33006300 3110187</v>
      </c>
      <c r="D14" s="713">
        <f>+[5]ระบบการควบคุมฯ!F146</f>
        <v>100000</v>
      </c>
      <c r="E14" s="713">
        <f>+[5]ระบบการควบคุมฯ!G146+[5]ระบบการควบคุมฯ!H146</f>
        <v>0</v>
      </c>
      <c r="F14" s="713">
        <f>+[5]ระบบการควบคุมฯ!I146+[5]ระบบการควบคุมฯ!J146</f>
        <v>0</v>
      </c>
      <c r="G14" s="713">
        <f>+[5]ระบบการควบคุมฯ!K146+[5]ระบบการควบคุมฯ!L146</f>
        <v>100000</v>
      </c>
      <c r="H14" s="713"/>
      <c r="I14" s="713"/>
      <c r="J14" s="713">
        <f>+D14-E14-F14-G14</f>
        <v>0</v>
      </c>
      <c r="K14" s="714"/>
    </row>
    <row r="15" spans="1:11" x14ac:dyDescent="0.6">
      <c r="A15" s="711" t="str">
        <f>+[5]ระบบการควบคุมฯ!A147</f>
        <v>2)</v>
      </c>
      <c r="B15" s="712" t="str">
        <f>+[5]ระบบการควบคุมฯ!B147</f>
        <v xml:space="preserve"> โรงเรียนชุมชนบึงบา</v>
      </c>
      <c r="C15" s="523" t="str">
        <f>+[5]ระบบการควบคุมฯ!C147</f>
        <v>20004 33006300 3110188</v>
      </c>
      <c r="D15" s="713">
        <f>+[5]ระบบการควบคุมฯ!F147</f>
        <v>100000</v>
      </c>
      <c r="E15" s="713">
        <f>+[5]ระบบการควบคุมฯ!G147+[5]ระบบการควบคุมฯ!H147</f>
        <v>0</v>
      </c>
      <c r="F15" s="713">
        <f>+[5]ระบบการควบคุมฯ!I147+[5]ระบบการควบคุมฯ!J147</f>
        <v>0</v>
      </c>
      <c r="G15" s="713">
        <f>+[5]ระบบการควบคุมฯ!K147+[5]ระบบการควบคุมฯ!L147</f>
        <v>99000</v>
      </c>
      <c r="H15" s="713"/>
      <c r="I15" s="713"/>
      <c r="J15" s="713">
        <f>+D15-E15-F15-G15</f>
        <v>1000</v>
      </c>
      <c r="K15" s="714"/>
    </row>
    <row r="16" spans="1:11" ht="42" customHeight="1" x14ac:dyDescent="0.25">
      <c r="A16" s="694">
        <f>+[5]ระบบการควบคุมฯ!A296</f>
        <v>5</v>
      </c>
      <c r="B16" s="715" t="str">
        <f>+[5]ระบบการควบคุมฯ!B296</f>
        <v>โครงการโรงเรียนคุณภาพ</v>
      </c>
      <c r="C16" s="716" t="str">
        <f>+[5]ระบบการควบคุมฯ!C296</f>
        <v>20004 3300 B800</v>
      </c>
      <c r="D16" s="697">
        <f>+D17+D24+D44+D67</f>
        <v>259200</v>
      </c>
      <c r="E16" s="697">
        <f t="shared" ref="E16:J16" si="6">+E17+E24+E44+E67</f>
        <v>0</v>
      </c>
      <c r="F16" s="697">
        <f t="shared" si="6"/>
        <v>0</v>
      </c>
      <c r="G16" s="697">
        <f t="shared" si="6"/>
        <v>259200</v>
      </c>
      <c r="H16" s="697">
        <f t="shared" si="6"/>
        <v>0</v>
      </c>
      <c r="I16" s="697">
        <f t="shared" si="6"/>
        <v>0</v>
      </c>
      <c r="J16" s="697">
        <f t="shared" si="6"/>
        <v>0</v>
      </c>
      <c r="K16" s="698"/>
    </row>
    <row r="17" spans="1:11" ht="40.799999999999997" customHeight="1" x14ac:dyDescent="0.25">
      <c r="A17" s="699">
        <f>+[5]ระบบการควบคุมฯ!A315</f>
        <v>5.2</v>
      </c>
      <c r="B17" s="700" t="str">
        <f>+[5]ระบบการควบคุมฯ!B315</f>
        <v>กิจกรรมการยกระดับคุณภาพการศึกษาเพื่อขับเคลื่อนโรงเรียนคุณภาพ</v>
      </c>
      <c r="C17" s="717" t="str">
        <f>+[5]ระบบการควบคุมฯ!C315</f>
        <v>20004 69 00133 00000</v>
      </c>
      <c r="D17" s="702">
        <f>+D18</f>
        <v>29000</v>
      </c>
      <c r="E17" s="702">
        <f t="shared" ref="E17:J18" si="7">+E18</f>
        <v>0</v>
      </c>
      <c r="F17" s="702">
        <f t="shared" si="7"/>
        <v>0</v>
      </c>
      <c r="G17" s="702">
        <f t="shared" si="7"/>
        <v>29000</v>
      </c>
      <c r="H17" s="702">
        <f t="shared" si="7"/>
        <v>0</v>
      </c>
      <c r="I17" s="702">
        <f t="shared" si="7"/>
        <v>0</v>
      </c>
      <c r="J17" s="702">
        <f t="shared" si="7"/>
        <v>0</v>
      </c>
      <c r="K17" s="703"/>
    </row>
    <row r="18" spans="1:11" ht="21" customHeight="1" x14ac:dyDescent="0.6">
      <c r="A18" s="718"/>
      <c r="B18" s="719" t="str">
        <f>+[5]ระบบการควบคุมฯ!B316</f>
        <v>ค่าครุภัณฑ์   6911310</v>
      </c>
      <c r="C18" s="520"/>
      <c r="D18" s="720">
        <f>+D19</f>
        <v>29000</v>
      </c>
      <c r="E18" s="720">
        <f t="shared" si="7"/>
        <v>0</v>
      </c>
      <c r="F18" s="720">
        <f t="shared" si="7"/>
        <v>0</v>
      </c>
      <c r="G18" s="720">
        <f t="shared" si="7"/>
        <v>29000</v>
      </c>
      <c r="H18" s="720">
        <f t="shared" si="7"/>
        <v>0</v>
      </c>
      <c r="I18" s="720">
        <f t="shared" si="7"/>
        <v>0</v>
      </c>
      <c r="J18" s="720">
        <f t="shared" si="7"/>
        <v>0</v>
      </c>
      <c r="K18" s="721"/>
    </row>
    <row r="19" spans="1:11" x14ac:dyDescent="0.6">
      <c r="A19" s="722"/>
      <c r="B19" s="723" t="str">
        <f>+[5]ระบบการควบคุมฯ!B317</f>
        <v>ครุภัณฑ์  สำนักงาน 120611</v>
      </c>
      <c r="C19" s="724"/>
      <c r="D19" s="725">
        <f>+D20+D22</f>
        <v>29000</v>
      </c>
      <c r="E19" s="725">
        <f t="shared" ref="E19:J19" si="8">+E20+E22</f>
        <v>0</v>
      </c>
      <c r="F19" s="725">
        <f t="shared" si="8"/>
        <v>0</v>
      </c>
      <c r="G19" s="725">
        <f t="shared" si="8"/>
        <v>29000</v>
      </c>
      <c r="H19" s="725">
        <f t="shared" si="8"/>
        <v>0</v>
      </c>
      <c r="I19" s="725">
        <f t="shared" si="8"/>
        <v>0</v>
      </c>
      <c r="J19" s="725">
        <f t="shared" si="8"/>
        <v>0</v>
      </c>
      <c r="K19" s="726"/>
    </row>
    <row r="20" spans="1:11" x14ac:dyDescent="0.6">
      <c r="A20" s="727" t="str">
        <f>+[5]ระบบการควบคุมฯ!A318</f>
        <v>5.1.1</v>
      </c>
      <c r="B20" s="728" t="str">
        <f>+[5]ระบบการควบคุมฯ!B318</f>
        <v>โต๊ะเก้าอี้นักเรียน สำหรับนักเรียนประถมศึกษา</v>
      </c>
      <c r="C20" s="729" t="str">
        <f>+[5]ระบบการควบคุมฯ!C318</f>
        <v>ที่ ศธ 04087/ว49453/25 พย 68 ครั้งที่ 104</v>
      </c>
      <c r="D20" s="730">
        <f>SUM(D21)</f>
        <v>15000</v>
      </c>
      <c r="E20" s="730">
        <f t="shared" ref="E20:J20" si="9">SUM(E21)</f>
        <v>0</v>
      </c>
      <c r="F20" s="730">
        <f t="shared" si="9"/>
        <v>0</v>
      </c>
      <c r="G20" s="730">
        <f t="shared" si="9"/>
        <v>15000</v>
      </c>
      <c r="H20" s="730">
        <f t="shared" si="9"/>
        <v>0</v>
      </c>
      <c r="I20" s="730">
        <f t="shared" si="9"/>
        <v>0</v>
      </c>
      <c r="J20" s="730">
        <f t="shared" si="9"/>
        <v>0</v>
      </c>
      <c r="K20" s="731"/>
    </row>
    <row r="21" spans="1:11" x14ac:dyDescent="0.6">
      <c r="A21" s="711" t="str">
        <f>+[5]ระบบการควบคุมฯ!A319</f>
        <v>1)</v>
      </c>
      <c r="B21" s="712" t="str">
        <f>+[5]ระบบการควบคุมฯ!B319</f>
        <v>โรงเรียนวัดแสงสรรค์</v>
      </c>
      <c r="C21" s="732" t="str">
        <f>+[5]ระบบการควบคุมฯ!C319</f>
        <v>200043300B8003110429</v>
      </c>
      <c r="D21" s="713">
        <f>+[5]ระบบการควบคุมฯ!F319</f>
        <v>15000</v>
      </c>
      <c r="E21" s="713">
        <f>+[5]ระบบการควบคุมฯ!G319+[5]ระบบการควบคุมฯ!H319</f>
        <v>0</v>
      </c>
      <c r="F21" s="713"/>
      <c r="G21" s="713">
        <f>+[5]ระบบการควบคุมฯ!K319+[5]ระบบการควบคุมฯ!L319</f>
        <v>15000</v>
      </c>
      <c r="H21" s="713"/>
      <c r="I21" s="713"/>
      <c r="J21" s="713">
        <f>+D21-E21-F21-G21</f>
        <v>0</v>
      </c>
      <c r="K21" s="733"/>
    </row>
    <row r="22" spans="1:11" ht="21" customHeight="1" x14ac:dyDescent="0.6">
      <c r="A22" s="727" t="str">
        <f>+[5]ระบบการควบคุมฯ!A320</f>
        <v>5.1.2</v>
      </c>
      <c r="B22" s="728" t="str">
        <f>+[5]ระบบการควบคุมฯ!B320</f>
        <v>โต๊ะเก้าอี้นักเรียน สำหรับนักเรียนก่อนประถมศึกษา</v>
      </c>
      <c r="C22" s="729" t="str">
        <f>+[5]ระบบการควบคุมฯ!C320</f>
        <v>ที่ ศธ 04087/ว49453/25 พย 68 ครั้งที่ 104</v>
      </c>
      <c r="D22" s="730">
        <f>+D23</f>
        <v>14000</v>
      </c>
      <c r="E22" s="730">
        <f t="shared" ref="E22:J22" si="10">+E23</f>
        <v>0</v>
      </c>
      <c r="F22" s="730">
        <f t="shared" si="10"/>
        <v>0</v>
      </c>
      <c r="G22" s="730">
        <f t="shared" si="10"/>
        <v>14000</v>
      </c>
      <c r="H22" s="730">
        <f t="shared" si="10"/>
        <v>0</v>
      </c>
      <c r="I22" s="730">
        <f t="shared" si="10"/>
        <v>0</v>
      </c>
      <c r="J22" s="730">
        <f t="shared" si="10"/>
        <v>0</v>
      </c>
      <c r="K22" s="731"/>
    </row>
    <row r="23" spans="1:11" x14ac:dyDescent="0.6">
      <c r="A23" s="711" t="str">
        <f>+[5]ระบบการควบคุมฯ!A321</f>
        <v>1)</v>
      </c>
      <c r="B23" s="712" t="str">
        <f>+[5]ระบบการควบคุมฯ!B321</f>
        <v>โรงเรียนวัดจตุพิธวราวาส</v>
      </c>
      <c r="C23" s="732" t="str">
        <f>+[5]ระบบการควบคุมฯ!C321</f>
        <v>200043300B8003110430</v>
      </c>
      <c r="D23" s="713">
        <f>+[5]ระบบการควบคุมฯ!F321</f>
        <v>14000</v>
      </c>
      <c r="E23" s="713">
        <f>+[5]ระบบการควบคุมฯ!G321+[5]ระบบการควบคุมฯ!H321</f>
        <v>0</v>
      </c>
      <c r="F23" s="713"/>
      <c r="G23" s="713">
        <f>+[5]ระบบการควบคุมฯ!K321+[5]ระบบการควบคุมฯ!L321</f>
        <v>14000</v>
      </c>
      <c r="H23" s="713"/>
      <c r="I23" s="713"/>
      <c r="J23" s="713">
        <f>+D23-E23-F23-G23</f>
        <v>0</v>
      </c>
      <c r="K23" s="733"/>
    </row>
    <row r="24" spans="1:11" ht="63" customHeight="1" x14ac:dyDescent="0.25">
      <c r="A24" s="699">
        <f>+[5]ระบบการควบคุมฯ!A333</f>
        <v>5.3</v>
      </c>
      <c r="B24" s="700" t="str">
        <f>+[5]ระบบการควบคุมฯ!B333</f>
        <v>กิจกรรมการยกระดับคุณภาพการศึกษาสำหรับโรงเรียนคุณภาพตามนโยบาย 1 อำเภอ 1 โรงเรียนคุณภาพ</v>
      </c>
      <c r="C24" s="717" t="str">
        <f>+[5]ระบบการควบคุมฯ!C333</f>
        <v>20004 69 00134 00000</v>
      </c>
      <c r="D24" s="702">
        <f>+D25</f>
        <v>146200</v>
      </c>
      <c r="E24" s="702">
        <f t="shared" ref="E24:J24" si="11">+E25</f>
        <v>0</v>
      </c>
      <c r="F24" s="702">
        <f t="shared" si="11"/>
        <v>0</v>
      </c>
      <c r="G24" s="702">
        <f t="shared" si="11"/>
        <v>146200</v>
      </c>
      <c r="H24" s="702">
        <f t="shared" si="11"/>
        <v>0</v>
      </c>
      <c r="I24" s="702">
        <f t="shared" si="11"/>
        <v>0</v>
      </c>
      <c r="J24" s="702">
        <f t="shared" si="11"/>
        <v>0</v>
      </c>
      <c r="K24" s="703"/>
    </row>
    <row r="25" spans="1:11" ht="21" customHeight="1" x14ac:dyDescent="0.6">
      <c r="A25" s="719" t="str">
        <f>+[5]ระบบการควบคุมฯ!A334</f>
        <v>5.3.1</v>
      </c>
      <c r="B25" s="719" t="str">
        <f>+[5]ระบบการควบคุมฯ!B334</f>
        <v>ค่าครุภัณฑ์   6911310</v>
      </c>
      <c r="C25" s="734" t="str">
        <f>+[5]ระบบการควบคุมฯ!C334</f>
        <v xml:space="preserve">20004 3300B800 </v>
      </c>
      <c r="D25" s="720">
        <f>+D26+D33</f>
        <v>146200</v>
      </c>
      <c r="E25" s="720">
        <f t="shared" ref="E25:J25" si="12">+E26+E33</f>
        <v>0</v>
      </c>
      <c r="F25" s="720">
        <f t="shared" si="12"/>
        <v>0</v>
      </c>
      <c r="G25" s="720">
        <f t="shared" si="12"/>
        <v>146200</v>
      </c>
      <c r="H25" s="720">
        <f t="shared" si="12"/>
        <v>0</v>
      </c>
      <c r="I25" s="720">
        <f t="shared" si="12"/>
        <v>0</v>
      </c>
      <c r="J25" s="720">
        <f t="shared" si="12"/>
        <v>0</v>
      </c>
      <c r="K25" s="721"/>
    </row>
    <row r="26" spans="1:11" ht="63" customHeight="1" x14ac:dyDescent="0.45">
      <c r="A26" s="722"/>
      <c r="B26" s="735" t="str">
        <f>+[5]ระบบการควบคุมฯ!B335</f>
        <v>ครุภัณฑ์สำนักงาน 120601</v>
      </c>
      <c r="C26" s="736" t="str">
        <f>+[5]ระบบการควบคุมฯ!C335</f>
        <v>120601</v>
      </c>
      <c r="D26" s="737">
        <f>+D27+D29+D31</f>
        <v>91800</v>
      </c>
      <c r="E26" s="737">
        <f t="shared" ref="E26:J26" si="13">+E27+E29+E31</f>
        <v>0</v>
      </c>
      <c r="F26" s="737">
        <f t="shared" si="13"/>
        <v>0</v>
      </c>
      <c r="G26" s="737">
        <f t="shared" si="13"/>
        <v>91800</v>
      </c>
      <c r="H26" s="737">
        <f t="shared" si="13"/>
        <v>0</v>
      </c>
      <c r="I26" s="737">
        <f t="shared" si="13"/>
        <v>0</v>
      </c>
      <c r="J26" s="737">
        <f t="shared" si="13"/>
        <v>0</v>
      </c>
      <c r="K26" s="726"/>
    </row>
    <row r="27" spans="1:11" ht="40.799999999999997" customHeight="1" x14ac:dyDescent="0.6">
      <c r="A27" s="727" t="str">
        <f>+[5]ระบบการควบคุมฯ!A336</f>
        <v>5.3.1.1</v>
      </c>
      <c r="B27" s="738" t="str">
        <f>+[5]ระบบการควบคุมฯ!B336</f>
        <v>ถังน้ำ แบบสเตนเลส ขนาดความจุ 2,000 ลิตร โรงเรียนวัดลาดสนุ่น</v>
      </c>
      <c r="C27" s="739" t="str">
        <f>+[5]ระบบการควบคุมฯ!C336</f>
        <v>ที่ ศธ 04087/ว49453/25 พย 68 ครั้งที่ 104</v>
      </c>
      <c r="D27" s="730">
        <f>SUM(D28)</f>
        <v>16800</v>
      </c>
      <c r="E27" s="730">
        <f t="shared" ref="E27:J27" si="14">SUM(E28)</f>
        <v>0</v>
      </c>
      <c r="F27" s="730">
        <f t="shared" si="14"/>
        <v>0</v>
      </c>
      <c r="G27" s="730">
        <f t="shared" si="14"/>
        <v>16800</v>
      </c>
      <c r="H27" s="730">
        <f t="shared" si="14"/>
        <v>0</v>
      </c>
      <c r="I27" s="730">
        <f t="shared" si="14"/>
        <v>0</v>
      </c>
      <c r="J27" s="730">
        <f t="shared" si="14"/>
        <v>0</v>
      </c>
      <c r="K27" s="731"/>
    </row>
    <row r="28" spans="1:11" ht="42" customHeight="1" x14ac:dyDescent="0.6">
      <c r="A28" s="711" t="str">
        <f>+[5]ระบบการควบคุมฯ!A337</f>
        <v>1)</v>
      </c>
      <c r="B28" s="740" t="str">
        <f>+[5]ระบบการควบคุมฯ!B337</f>
        <v xml:space="preserve"> โรงเรียนวัดลาดสนุ่น</v>
      </c>
      <c r="C28" s="285" t="str">
        <f>+[5]ระบบการควบคุมฯ!C337</f>
        <v>200043300B8003111326</v>
      </c>
      <c r="D28" s="713">
        <f>+[5]ระบบการควบคุมฯ!F337</f>
        <v>16800</v>
      </c>
      <c r="E28" s="713">
        <f>+[5]ระบบการควบคุมฯ!G337+[5]ระบบการควบคุมฯ!H337</f>
        <v>0</v>
      </c>
      <c r="F28" s="713"/>
      <c r="G28" s="713">
        <f>+[5]ระบบการควบคุมฯ!K337+[5]ระบบการควบคุมฯ!L337</f>
        <v>16800</v>
      </c>
      <c r="H28" s="713"/>
      <c r="I28" s="713"/>
      <c r="J28" s="713">
        <f>+D28-E28-F28-G28</f>
        <v>0</v>
      </c>
      <c r="K28" s="733"/>
    </row>
    <row r="29" spans="1:11" x14ac:dyDescent="0.6">
      <c r="A29" s="727" t="str">
        <f>+[5]ระบบการควบคุมฯ!A338</f>
        <v>5.3.1.2</v>
      </c>
      <c r="B29" s="738" t="str">
        <f>+[5]ระบบการควบคุมฯ!B338</f>
        <v xml:space="preserve">เครื่องทำลายเอกสาร แบบตัดละเอียด ทำลายครั้งละ 30 แผ่น </v>
      </c>
      <c r="C29" s="739" t="str">
        <f>+[5]ระบบการควบคุมฯ!C338</f>
        <v>ที่ ศธ 04087/ว49453/25 พย 68 ครั้งที่ 104</v>
      </c>
      <c r="D29" s="730">
        <f>SUM(D30)</f>
        <v>67000</v>
      </c>
      <c r="E29" s="730">
        <f t="shared" ref="E29:J29" si="15">SUM(E30)</f>
        <v>0</v>
      </c>
      <c r="F29" s="730">
        <f t="shared" si="15"/>
        <v>0</v>
      </c>
      <c r="G29" s="730">
        <f t="shared" si="15"/>
        <v>67000</v>
      </c>
      <c r="H29" s="730">
        <f t="shared" si="15"/>
        <v>0</v>
      </c>
      <c r="I29" s="730">
        <f t="shared" si="15"/>
        <v>0</v>
      </c>
      <c r="J29" s="730">
        <f t="shared" si="15"/>
        <v>0</v>
      </c>
      <c r="K29" s="731"/>
    </row>
    <row r="30" spans="1:11" ht="42" customHeight="1" x14ac:dyDescent="0.6">
      <c r="A30" s="711" t="str">
        <f>+[5]ระบบการควบคุมฯ!A340</f>
        <v>1)</v>
      </c>
      <c r="B30" s="740" t="str">
        <f>+[5]ระบบการควบคุมฯ!B340</f>
        <v>โรงเรียนวัดลาดสนุ่น</v>
      </c>
      <c r="C30" s="285" t="str">
        <f>+[5]ระบบการควบคุมฯ!C340</f>
        <v>200043300B8003111329</v>
      </c>
      <c r="D30" s="713">
        <f>+[5]ระบบการควบคุมฯ!F340</f>
        <v>67000</v>
      </c>
      <c r="E30" s="713">
        <f>+[5]ระบบการควบคุมฯ!G340+[5]ระบบการควบคุมฯ!H340</f>
        <v>0</v>
      </c>
      <c r="F30" s="713"/>
      <c r="G30" s="713">
        <f>+[5]ระบบการควบคุมฯ!K340+[5]ระบบการควบคุมฯ!L340</f>
        <v>67000</v>
      </c>
      <c r="H30" s="713"/>
      <c r="I30" s="713"/>
      <c r="J30" s="713">
        <f>+D30-E30-F30-G30</f>
        <v>0</v>
      </c>
      <c r="K30" s="733"/>
    </row>
    <row r="31" spans="1:11" ht="42" customHeight="1" x14ac:dyDescent="0.25">
      <c r="A31" s="706" t="str">
        <f>+[5]ระบบการควบคุมฯ!A341</f>
        <v>5.3.1.2</v>
      </c>
      <c r="B31" s="741" t="str">
        <f>+[5]ระบบการควบคุมฯ!B341</f>
        <v xml:space="preserve">พัดลม แบบโคจรติดผนัง ขนาดไม่น้อยกว่า 16 นิ้ว (400 มิลลิเมตร) </v>
      </c>
      <c r="C31" s="739" t="str">
        <f>+[5]ระบบการควบคุมฯ!C341</f>
        <v>ที่ ศธ 04087/ว49453/25 พย 68 ครั้งที่ 104</v>
      </c>
      <c r="D31" s="709">
        <f>SUM(D32)</f>
        <v>8000</v>
      </c>
      <c r="E31" s="709">
        <f t="shared" ref="E31:J31" si="16">SUM(E32)</f>
        <v>0</v>
      </c>
      <c r="F31" s="709">
        <f t="shared" si="16"/>
        <v>0</v>
      </c>
      <c r="G31" s="709">
        <f t="shared" si="16"/>
        <v>8000</v>
      </c>
      <c r="H31" s="709">
        <f t="shared" si="16"/>
        <v>0</v>
      </c>
      <c r="I31" s="709">
        <f t="shared" si="16"/>
        <v>0</v>
      </c>
      <c r="J31" s="709">
        <f t="shared" si="16"/>
        <v>0</v>
      </c>
      <c r="K31" s="742"/>
    </row>
    <row r="32" spans="1:11" x14ac:dyDescent="0.25">
      <c r="A32" s="743" t="str">
        <f>+[5]ระบบการควบคุมฯ!A343</f>
        <v>1)</v>
      </c>
      <c r="B32" s="744" t="str">
        <f>+[5]ระบบการควบคุมฯ!B343</f>
        <v>โรงเรียนวัดมูลจินดาราม</v>
      </c>
      <c r="C32" s="285" t="str">
        <f>+[5]ระบบการควบคุมฯ!C343</f>
        <v>200043300B8003111330</v>
      </c>
      <c r="D32" s="745">
        <f>+[5]ระบบการควบคุมฯ!F343</f>
        <v>8000</v>
      </c>
      <c r="E32" s="745">
        <f>+[5]ระบบการควบคุมฯ!G343+[5]ระบบการควบคุมฯ!H343</f>
        <v>0</v>
      </c>
      <c r="F32" s="745"/>
      <c r="G32" s="745">
        <f>+[5]ระบบการควบคุมฯ!K343+[5]ระบบการควบคุมฯ!L343</f>
        <v>8000</v>
      </c>
      <c r="H32" s="745"/>
      <c r="I32" s="745"/>
      <c r="J32" s="745">
        <f>+D32-E32-F32-G32</f>
        <v>0</v>
      </c>
      <c r="K32" s="746"/>
    </row>
    <row r="33" spans="1:11" ht="42" customHeight="1" x14ac:dyDescent="0.25">
      <c r="A33" s="747">
        <f>+[5]ระบบการควบคุมฯ!A344</f>
        <v>0</v>
      </c>
      <c r="B33" s="748" t="str">
        <f>+[5]ระบบการควบคุมฯ!B344</f>
        <v>ครุภัณฑ์งานบ้านงานครัว 120612</v>
      </c>
      <c r="C33" s="749" t="str">
        <f>+[5]ระบบการควบคุมฯ!C344</f>
        <v>120612</v>
      </c>
      <c r="D33" s="750">
        <f>+D34+D36</f>
        <v>54400</v>
      </c>
      <c r="E33" s="750">
        <f t="shared" ref="E33:J33" si="17">+E34+E36</f>
        <v>0</v>
      </c>
      <c r="F33" s="750">
        <f t="shared" si="17"/>
        <v>0</v>
      </c>
      <c r="G33" s="750">
        <f t="shared" si="17"/>
        <v>54400</v>
      </c>
      <c r="H33" s="750">
        <f t="shared" si="17"/>
        <v>0</v>
      </c>
      <c r="I33" s="750">
        <f t="shared" si="17"/>
        <v>0</v>
      </c>
      <c r="J33" s="750">
        <f t="shared" si="17"/>
        <v>0</v>
      </c>
      <c r="K33" s="751"/>
    </row>
    <row r="34" spans="1:11" ht="21" customHeight="1" x14ac:dyDescent="0.25">
      <c r="A34" s="752" t="str">
        <f>+[5]ระบบการควบคุมฯ!A345</f>
        <v>5.3.1.3</v>
      </c>
      <c r="B34" s="753" t="str">
        <f>+[5]ระบบการควบคุมฯ!B345</f>
        <v xml:space="preserve">เครื่องตัดแต่งพุ่มไม้ ขนาด 29.5 นิ้ว </v>
      </c>
      <c r="C34" s="754" t="str">
        <f>+[5]ระบบการควบคุมฯ!C345</f>
        <v>ที่ ศธ 04087/ว49453/25 พย 68 ครั้งที่ 104</v>
      </c>
      <c r="D34" s="755">
        <f>+D35</f>
        <v>17400</v>
      </c>
      <c r="E34" s="755">
        <f t="shared" ref="E34:J34" si="18">+E35</f>
        <v>0</v>
      </c>
      <c r="F34" s="755">
        <f t="shared" si="18"/>
        <v>0</v>
      </c>
      <c r="G34" s="755">
        <f t="shared" si="18"/>
        <v>17400</v>
      </c>
      <c r="H34" s="755">
        <f t="shared" si="18"/>
        <v>0</v>
      </c>
      <c r="I34" s="755">
        <f t="shared" si="18"/>
        <v>0</v>
      </c>
      <c r="J34" s="755">
        <f t="shared" si="18"/>
        <v>0</v>
      </c>
      <c r="K34" s="519"/>
    </row>
    <row r="35" spans="1:11" ht="42" customHeight="1" x14ac:dyDescent="0.25">
      <c r="A35" s="743" t="str">
        <f>+[5]ระบบการควบคุมฯ!A346</f>
        <v>1)</v>
      </c>
      <c r="B35" s="744" t="str">
        <f>+[5]ระบบการควบคุมฯ!B346</f>
        <v>โรงเรียนชุมชนบึงบา</v>
      </c>
      <c r="C35" s="285" t="str">
        <f>+[5]ระบบการควบคุมฯ!C346</f>
        <v>200043300B8003111327</v>
      </c>
      <c r="D35" s="745">
        <f>+[5]ระบบการควบคุมฯ!F346</f>
        <v>17400</v>
      </c>
      <c r="E35" s="745">
        <f>+[5]ระบบการควบคุมฯ!G346+[5]ระบบการควบคุมฯ!H346</f>
        <v>0</v>
      </c>
      <c r="F35" s="745"/>
      <c r="G35" s="745">
        <f>+[5]ระบบการควบคุมฯ!K346+[5]ระบบการควบคุมฯ!L346</f>
        <v>17400</v>
      </c>
      <c r="H35" s="745"/>
      <c r="I35" s="745"/>
      <c r="J35" s="745">
        <f>+D35-E35-F35-G35</f>
        <v>0</v>
      </c>
      <c r="K35" s="746"/>
    </row>
    <row r="36" spans="1:11" ht="42" customHeight="1" x14ac:dyDescent="0.25">
      <c r="A36" s="752" t="str">
        <f>+[5]ระบบการควบคุมฯ!A347</f>
        <v>5.3.1.4</v>
      </c>
      <c r="B36" s="753" t="str">
        <f>+[5]ระบบการควบคุมฯ!B347</f>
        <v xml:space="preserve">ตู้แช่อาหาร ขนาด 20 คิวบิกฟุต </v>
      </c>
      <c r="C36" s="754" t="str">
        <f>+[5]ระบบการควบคุมฯ!C347</f>
        <v>ที่ ศธ 04087/ว49453/25 พย 68 ครั้งที่ 104</v>
      </c>
      <c r="D36" s="755">
        <f>+D37</f>
        <v>37000</v>
      </c>
      <c r="E36" s="755">
        <f t="shared" ref="E36:J36" si="19">+E37</f>
        <v>0</v>
      </c>
      <c r="F36" s="755">
        <f t="shared" si="19"/>
        <v>0</v>
      </c>
      <c r="G36" s="755">
        <f t="shared" si="19"/>
        <v>37000</v>
      </c>
      <c r="H36" s="755">
        <f t="shared" si="19"/>
        <v>0</v>
      </c>
      <c r="I36" s="755">
        <f t="shared" si="19"/>
        <v>0</v>
      </c>
      <c r="J36" s="755">
        <f t="shared" si="19"/>
        <v>0</v>
      </c>
      <c r="K36" s="519"/>
    </row>
    <row r="37" spans="1:11" ht="21" customHeight="1" x14ac:dyDescent="0.25">
      <c r="A37" s="743" t="str">
        <f>+[5]ระบบการควบคุมฯ!A348</f>
        <v>1)</v>
      </c>
      <c r="B37" s="744" t="str">
        <f>+[5]ระบบการควบคุมฯ!B348</f>
        <v>โรงเรียนวัดมูลจินดาราม</v>
      </c>
      <c r="C37" s="285" t="str">
        <f>+[5]ระบบการควบคุมฯ!C348</f>
        <v>200043300B8003111328</v>
      </c>
      <c r="D37" s="745">
        <f>+[5]ระบบการควบคุมฯ!F348</f>
        <v>37000</v>
      </c>
      <c r="E37" s="745">
        <f>+[5]ระบบการควบคุมฯ!G348+[5]ระบบการควบคุมฯ!H348</f>
        <v>0</v>
      </c>
      <c r="F37" s="745"/>
      <c r="G37" s="745">
        <f>+[5]ระบบการควบคุมฯ!K348+[5]ระบบการควบคุมฯ!L348</f>
        <v>37000</v>
      </c>
      <c r="H37" s="745"/>
      <c r="I37" s="745"/>
      <c r="J37" s="745">
        <f>+D37-E37-F37-G37</f>
        <v>0</v>
      </c>
      <c r="K37" s="746"/>
    </row>
    <row r="38" spans="1:11" ht="55.95" hidden="1" customHeight="1" x14ac:dyDescent="0.6">
      <c r="A38" s="711"/>
      <c r="B38" s="712"/>
      <c r="C38" s="732"/>
      <c r="D38" s="756"/>
      <c r="E38" s="756"/>
      <c r="F38" s="756"/>
      <c r="G38" s="756"/>
      <c r="H38" s="756"/>
      <c r="I38" s="756"/>
      <c r="J38" s="756"/>
      <c r="K38" s="733"/>
    </row>
    <row r="39" spans="1:11" ht="21" hidden="1" customHeight="1" x14ac:dyDescent="0.6">
      <c r="A39" s="718"/>
      <c r="B39" s="719" t="s">
        <v>220</v>
      </c>
      <c r="C39" s="520"/>
      <c r="D39" s="720">
        <f>+D41</f>
        <v>0</v>
      </c>
      <c r="E39" s="720">
        <f t="shared" ref="E39:J39" si="20">+E41</f>
        <v>0</v>
      </c>
      <c r="F39" s="720">
        <f t="shared" si="20"/>
        <v>0</v>
      </c>
      <c r="G39" s="720">
        <f t="shared" si="20"/>
        <v>0</v>
      </c>
      <c r="H39" s="720">
        <f t="shared" si="20"/>
        <v>0</v>
      </c>
      <c r="I39" s="720">
        <f t="shared" si="20"/>
        <v>0</v>
      </c>
      <c r="J39" s="720">
        <f t="shared" si="20"/>
        <v>0</v>
      </c>
      <c r="K39" s="721"/>
    </row>
    <row r="40" spans="1:11" ht="54" hidden="1" customHeight="1" x14ac:dyDescent="0.25">
      <c r="A40" s="727" t="str">
        <f>+[5]ระบบการควบคุมฯ!A150</f>
        <v>3.3.2</v>
      </c>
      <c r="B40" s="707" t="str">
        <f>+[5]ระบบการควบคุมฯ!B150</f>
        <v>ปรับปรุงซ่อมแซมห้องปฏิบัติการวิทยาศาสตร์</v>
      </c>
      <c r="C40" s="708" t="str">
        <f>+[5]ระบบการควบคุมฯ!C150</f>
        <v>ศธ 04002/ว47614 ลว.  31 ตค 68 โอนครั้งที่ 23</v>
      </c>
      <c r="D40" s="757"/>
      <c r="E40" s="757"/>
      <c r="F40" s="757"/>
      <c r="G40" s="757"/>
      <c r="H40" s="757"/>
      <c r="I40" s="757"/>
      <c r="J40" s="757"/>
      <c r="K40" s="710"/>
    </row>
    <row r="41" spans="1:11" ht="21" hidden="1" customHeight="1" x14ac:dyDescent="0.6">
      <c r="A41" s="711" t="str">
        <f>+[5]ระบบการควบคุมฯ!A151</f>
        <v>1)</v>
      </c>
      <c r="B41" s="712" t="str">
        <f>+[5]ระบบการควบคุมฯ!B151</f>
        <v xml:space="preserve"> โรงเรียนวัดเขียนเขต </v>
      </c>
      <c r="C41" s="523" t="str">
        <f>+[5]ระบบการควบคุมฯ!C151</f>
        <v>20004 33006300 3110064</v>
      </c>
      <c r="D41" s="745">
        <f>+[5]ระบบการควบคุมฯ!F150</f>
        <v>0</v>
      </c>
      <c r="E41" s="745">
        <f>+[5]ระบบการควบคุมฯ!G150+[5]ระบบการควบคุมฯ!H150</f>
        <v>0</v>
      </c>
      <c r="F41" s="745">
        <f>+[5]ระบบการควบคุมฯ!I150+[5]ระบบการควบคุมฯ!J150</f>
        <v>0</v>
      </c>
      <c r="G41" s="745">
        <f>+[5]ระบบการควบคุมฯ!K150+[5]ระบบการควบคุมฯ!L150</f>
        <v>0</v>
      </c>
      <c r="H41" s="745"/>
      <c r="I41" s="745"/>
      <c r="J41" s="745">
        <f>+D41-E41-F41-G41</f>
        <v>0</v>
      </c>
      <c r="K41" s="714"/>
    </row>
    <row r="42" spans="1:11" ht="42" hidden="1" customHeight="1" x14ac:dyDescent="0.6">
      <c r="A42" s="711"/>
      <c r="B42" s="712"/>
      <c r="C42" s="523"/>
      <c r="D42" s="713"/>
      <c r="E42" s="713"/>
      <c r="F42" s="713"/>
      <c r="G42" s="713"/>
      <c r="H42" s="713"/>
      <c r="I42" s="713"/>
      <c r="J42" s="713"/>
      <c r="K42" s="714"/>
    </row>
    <row r="43" spans="1:11" ht="21" hidden="1" customHeight="1" x14ac:dyDescent="0.6">
      <c r="A43" s="711"/>
      <c r="B43" s="712"/>
      <c r="C43" s="523"/>
      <c r="D43" s="713"/>
      <c r="E43" s="713"/>
      <c r="F43" s="713"/>
      <c r="G43" s="713"/>
      <c r="H43" s="713"/>
      <c r="I43" s="713"/>
      <c r="J43" s="713"/>
      <c r="K43" s="714"/>
    </row>
    <row r="44" spans="1:11" s="6" customFormat="1" ht="48" customHeight="1" x14ac:dyDescent="0.25">
      <c r="A44" s="758">
        <f>+[5]ระบบการควบคุมฯ!A390</f>
        <v>5.4</v>
      </c>
      <c r="B44" s="759" t="str">
        <f>+[5]ระบบการควบคุมฯ!B390</f>
        <v>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</v>
      </c>
      <c r="C44" s="701" t="str">
        <f>+[5]ระบบการควบคุมฯ!C390</f>
        <v>20004 69 00135 00000</v>
      </c>
      <c r="D44" s="702">
        <f>+D45</f>
        <v>84000</v>
      </c>
      <c r="E44" s="702">
        <f t="shared" ref="E44:I44" si="21">+E45</f>
        <v>0</v>
      </c>
      <c r="F44" s="702">
        <f t="shared" si="21"/>
        <v>0</v>
      </c>
      <c r="G44" s="702">
        <f t="shared" si="21"/>
        <v>84000</v>
      </c>
      <c r="H44" s="702">
        <f t="shared" si="21"/>
        <v>0</v>
      </c>
      <c r="I44" s="702">
        <f t="shared" si="21"/>
        <v>0</v>
      </c>
      <c r="J44" s="702">
        <f>+J45</f>
        <v>0</v>
      </c>
      <c r="K44" s="760"/>
    </row>
    <row r="45" spans="1:11" ht="22.2" customHeight="1" x14ac:dyDescent="0.6">
      <c r="A45" s="682"/>
      <c r="B45" s="761" t="str">
        <f>+[5]ระบบการควบคุมฯ!B392</f>
        <v>งบลงทุน  ค่าที่ดินและสิ่งก่อสร้าง 6911320</v>
      </c>
      <c r="C45" s="762"/>
      <c r="D45" s="763">
        <f>+D46+D51+D58</f>
        <v>84000</v>
      </c>
      <c r="E45" s="763">
        <f t="shared" ref="E45:J45" si="22">+E46+E51+E58</f>
        <v>0</v>
      </c>
      <c r="F45" s="763">
        <f t="shared" si="22"/>
        <v>0</v>
      </c>
      <c r="G45" s="763">
        <f t="shared" si="22"/>
        <v>84000</v>
      </c>
      <c r="H45" s="763">
        <f t="shared" si="22"/>
        <v>0</v>
      </c>
      <c r="I45" s="763">
        <f t="shared" si="22"/>
        <v>0</v>
      </c>
      <c r="J45" s="763">
        <f t="shared" si="22"/>
        <v>0</v>
      </c>
      <c r="K45" s="764"/>
    </row>
    <row r="46" spans="1:11" ht="42" x14ac:dyDescent="0.25">
      <c r="A46" s="765" t="str">
        <f>+[5]ระบบการควบคุมฯ!A393</f>
        <v>5.4.1</v>
      </c>
      <c r="B46" s="766" t="str">
        <f>+[5]ระบบการควบคุมฯ!B393</f>
        <v xml:space="preserve">ก่อสร้างปรับปรุงซ่อมแซมอาคารเรียนอาคารประกอบและสิ่งก่อสร้างอื่น </v>
      </c>
      <c r="C46" s="767" t="str">
        <f>+[5]ระบบการควบคุมฯ!C393</f>
        <v>ศธ04002/ว50349 ลว.12 ธ.ค 68 โอนครั้งที่ 153</v>
      </c>
      <c r="D46" s="755">
        <f>+D47</f>
        <v>84000</v>
      </c>
      <c r="E46" s="755">
        <f t="shared" ref="E46:J46" si="23">+E47</f>
        <v>0</v>
      </c>
      <c r="F46" s="755">
        <f t="shared" si="23"/>
        <v>0</v>
      </c>
      <c r="G46" s="755">
        <f t="shared" si="23"/>
        <v>84000</v>
      </c>
      <c r="H46" s="755">
        <f t="shared" si="23"/>
        <v>0</v>
      </c>
      <c r="I46" s="755">
        <f t="shared" si="23"/>
        <v>0</v>
      </c>
      <c r="J46" s="755">
        <f t="shared" si="23"/>
        <v>0</v>
      </c>
      <c r="K46" s="768"/>
    </row>
    <row r="47" spans="1:11" ht="30" customHeight="1" x14ac:dyDescent="0.25">
      <c r="A47" s="769" t="str">
        <f>+[5]ระบบการควบคุมฯ!A394</f>
        <v>1)</v>
      </c>
      <c r="B47" s="770" t="str">
        <f>+[5]ระบบการควบคุมฯ!B394</f>
        <v>โรงเรียนวัดจตุพิธวราวาส</v>
      </c>
      <c r="C47" s="771" t="str">
        <f>+[5]ระบบการควบคุมฯ!C394</f>
        <v>200043300B8003210261</v>
      </c>
      <c r="D47" s="772">
        <f>+[5]ระบบการควบคุมฯ!D394</f>
        <v>84000</v>
      </c>
      <c r="E47" s="773">
        <f>+[5]ระบบการควบคุมฯ!G394+[5]ระบบการควบคุมฯ!H394</f>
        <v>0</v>
      </c>
      <c r="F47" s="774">
        <f>+[5]ระบบการควบคุมฯ!I394+[5]ระบบการควบคุมฯ!J394</f>
        <v>0</v>
      </c>
      <c r="G47" s="775">
        <f>+[5]ระบบการควบคุมฯ!K394+[5]ระบบการควบคุมฯ!L394</f>
        <v>84000</v>
      </c>
      <c r="H47" s="776"/>
      <c r="I47" s="777"/>
      <c r="J47" s="778">
        <f>D47-E47-F47-G47</f>
        <v>0</v>
      </c>
      <c r="K47" s="779"/>
    </row>
    <row r="48" spans="1:11" ht="21" customHeight="1" x14ac:dyDescent="0.25">
      <c r="A48" s="769"/>
      <c r="B48" s="770" t="str">
        <f>+[5]โครงการโรงเรียนคุณภาพ!E252</f>
        <v>ผูกพัน  ครบ 12 ก.พ.69</v>
      </c>
      <c r="C48" s="771"/>
      <c r="D48" s="780"/>
      <c r="E48" s="774"/>
      <c r="F48" s="774"/>
      <c r="G48" s="781"/>
      <c r="H48" s="776"/>
      <c r="I48" s="777"/>
      <c r="J48" s="778"/>
      <c r="K48" s="782"/>
    </row>
    <row r="49" spans="1:11" s="6" customFormat="1" ht="57.6" hidden="1" customHeight="1" x14ac:dyDescent="0.25">
      <c r="A49" s="783">
        <f>+[5]ระบบการควบคุมฯ!A396</f>
        <v>0</v>
      </c>
      <c r="B49" s="784">
        <f>+[5]ระบบการควบคุมฯ!B396</f>
        <v>0</v>
      </c>
      <c r="C49" s="785">
        <f>+[5]ระบบการควบคุมฯ!C396</f>
        <v>0</v>
      </c>
      <c r="D49" s="745"/>
      <c r="E49" s="773"/>
      <c r="F49" s="774"/>
      <c r="G49" s="775"/>
      <c r="H49" s="776"/>
      <c r="I49" s="777"/>
      <c r="J49" s="778">
        <f>D49-E49-F49-G49</f>
        <v>0</v>
      </c>
      <c r="K49" s="786"/>
    </row>
    <row r="50" spans="1:11" ht="21" hidden="1" customHeight="1" x14ac:dyDescent="0.25">
      <c r="A50" s="783"/>
      <c r="B50" s="784" t="str">
        <f>+[5]โครงการโรงเรียนคุณภาพ!E283</f>
        <v>ผูกพันครบ  20 มีค 68</v>
      </c>
      <c r="C50" s="787">
        <f>+[5]ระบบการควบคุมฯ!C397</f>
        <v>0</v>
      </c>
      <c r="D50" s="788"/>
      <c r="E50" s="774"/>
      <c r="F50" s="774"/>
      <c r="G50" s="781"/>
      <c r="H50" s="789"/>
      <c r="I50" s="790"/>
      <c r="J50" s="791"/>
      <c r="K50" s="786"/>
    </row>
    <row r="51" spans="1:11" ht="21" hidden="1" customHeight="1" x14ac:dyDescent="0.25">
      <c r="A51" s="792" t="str">
        <f>+[5]ระบบการควบคุมฯ!A400</f>
        <v>5.4.2</v>
      </c>
      <c r="B51" s="793" t="str">
        <f>+[5]ระบบการควบคุมฯ!B400</f>
        <v xml:space="preserve">รายการก่อสร้างปรับปรุงซ่อมแซมอาคารเรียนอาคารประกอบและสิ่งก่อสร้างอื่นที่ชำรุดทรุดโทรมและที่ประสบอุบัติภัย </v>
      </c>
      <c r="C51" s="794" t="str">
        <f>+[5]ระบบการควบคุมฯ!C400</f>
        <v>ศธ04002/ว2239 ลว.27 พค 68 โอนครั้งที่ 519</v>
      </c>
      <c r="D51" s="755">
        <f>+D52+D54</f>
        <v>0</v>
      </c>
      <c r="E51" s="755">
        <f t="shared" ref="E51:G51" si="24">+E52+E54</f>
        <v>0</v>
      </c>
      <c r="F51" s="755">
        <f t="shared" si="24"/>
        <v>0</v>
      </c>
      <c r="G51" s="755">
        <f t="shared" si="24"/>
        <v>0</v>
      </c>
      <c r="H51" s="795"/>
      <c r="I51" s="796"/>
      <c r="J51" s="797">
        <f>D51-E51-F51-G51</f>
        <v>0</v>
      </c>
      <c r="K51" s="798"/>
    </row>
    <row r="52" spans="1:11" s="6" customFormat="1" ht="21" hidden="1" customHeight="1" x14ac:dyDescent="0.25">
      <c r="A52" s="783" t="str">
        <f>+[5]ระบบการควบคุมฯ!A401</f>
        <v>1)</v>
      </c>
      <c r="B52" s="784" t="str">
        <f>+[5]ระบบการควบคุมฯ!B401</f>
        <v xml:space="preserve">โรงเรียนวัดประยูรธรรมาราม </v>
      </c>
      <c r="C52" s="785" t="str">
        <f>+[5]ระบบการควบคุมฯ!C401</f>
        <v>20004  3300 B800 321ZZZZ</v>
      </c>
      <c r="D52" s="745">
        <f>+[5]ระบบการควบคุมฯ!F401</f>
        <v>0</v>
      </c>
      <c r="E52" s="773">
        <f>+[5]ระบบการควบคุมฯ!G401+[5]ระบบการควบคุมฯ!H401</f>
        <v>0</v>
      </c>
      <c r="F52" s="774"/>
      <c r="G52" s="775">
        <f>+[5]ระบบการควบคุมฯ!K401+[5]ระบบการควบคุมฯ!L401</f>
        <v>0</v>
      </c>
      <c r="H52" s="776"/>
      <c r="I52" s="777"/>
      <c r="J52" s="778">
        <f t="shared" ref="J52:J57" si="25">D52-E52-F52-G52</f>
        <v>0</v>
      </c>
      <c r="K52" s="786"/>
    </row>
    <row r="53" spans="1:11" ht="21" hidden="1" customHeight="1" x14ac:dyDescent="0.25">
      <c r="A53" s="799"/>
      <c r="B53" s="800" t="str">
        <f>+[5]ระบบการควบคุมฯ!B402</f>
        <v>ผูกพัน 10 มิ.ย. 68 ครบ 9 ส.ค. 68</v>
      </c>
      <c r="C53" s="801"/>
      <c r="D53" s="745"/>
      <c r="E53" s="773"/>
      <c r="F53" s="774"/>
      <c r="G53" s="775"/>
      <c r="H53" s="776"/>
      <c r="I53" s="777"/>
      <c r="J53" s="778">
        <f t="shared" si="25"/>
        <v>0</v>
      </c>
      <c r="K53" s="786"/>
    </row>
    <row r="54" spans="1:11" ht="63" hidden="1" customHeight="1" x14ac:dyDescent="0.25">
      <c r="A54" s="799" t="str">
        <f>+[5]ระบบการควบคุมฯ!A403</f>
        <v>2)</v>
      </c>
      <c r="B54" s="802" t="str">
        <f>+[5]ระบบการควบคุมฯ!B403</f>
        <v xml:space="preserve">โรงเรียนชุมชนวัดพิชิตปิตยาราม  </v>
      </c>
      <c r="C54" s="803" t="str">
        <f>+[5]ระบบการควบคุมฯ!C403</f>
        <v>20004  3300 B800 321ZZZZ</v>
      </c>
      <c r="D54" s="745">
        <f>+[5]ระบบการควบคุมฯ!F403</f>
        <v>0</v>
      </c>
      <c r="E54" s="773">
        <f>+[5]ระบบการควบคุมฯ!G403+[5]ระบบการควบคุมฯ!H403</f>
        <v>0</v>
      </c>
      <c r="F54" s="774"/>
      <c r="G54" s="775">
        <f>+[5]ระบบการควบคุมฯ!K403+[5]ระบบการควบคุมฯ!L403</f>
        <v>0</v>
      </c>
      <c r="H54" s="776"/>
      <c r="I54" s="777"/>
      <c r="J54" s="778">
        <f t="shared" si="25"/>
        <v>0</v>
      </c>
      <c r="K54" s="786"/>
    </row>
    <row r="55" spans="1:11" ht="50.4" hidden="1" customHeight="1" x14ac:dyDescent="0.25">
      <c r="A55" s="783"/>
      <c r="B55" s="784" t="str">
        <f>+[5]ระบบการควบคุมฯ!B404</f>
        <v>ผูกพัน 26 มิ.ย. 68 ครบ 4 ส.ค. 68</v>
      </c>
      <c r="C55" s="771"/>
      <c r="D55" s="745"/>
      <c r="E55" s="773"/>
      <c r="F55" s="774"/>
      <c r="G55" s="775"/>
      <c r="H55" s="776"/>
      <c r="I55" s="777"/>
      <c r="J55" s="778">
        <f t="shared" si="25"/>
        <v>0</v>
      </c>
      <c r="K55" s="786"/>
    </row>
    <row r="56" spans="1:11" ht="21" hidden="1" customHeight="1" x14ac:dyDescent="0.25">
      <c r="A56" s="783"/>
      <c r="B56" s="802"/>
      <c r="C56" s="803"/>
      <c r="D56" s="745"/>
      <c r="E56" s="773"/>
      <c r="F56" s="774"/>
      <c r="G56" s="775"/>
      <c r="H56" s="776"/>
      <c r="I56" s="777"/>
      <c r="J56" s="778">
        <f t="shared" si="25"/>
        <v>0</v>
      </c>
      <c r="K56" s="786"/>
    </row>
    <row r="57" spans="1:11" ht="45" hidden="1" customHeight="1" x14ac:dyDescent="0.25">
      <c r="A57" s="783"/>
      <c r="B57" s="802"/>
      <c r="C57" s="803"/>
      <c r="D57" s="745"/>
      <c r="E57" s="773"/>
      <c r="F57" s="774"/>
      <c r="G57" s="775"/>
      <c r="H57" s="776"/>
      <c r="I57" s="777"/>
      <c r="J57" s="778">
        <f t="shared" si="25"/>
        <v>0</v>
      </c>
      <c r="K57" s="786"/>
    </row>
    <row r="58" spans="1:11" ht="63" hidden="1" customHeight="1" x14ac:dyDescent="0.25">
      <c r="A58" s="804" t="str">
        <f>+[5]ระบบการควบคุมฯ!A412</f>
        <v>5.4.3</v>
      </c>
      <c r="B58" s="805" t="str">
        <f>+[5]ระบบการควบคุมฯ!B412</f>
        <v xml:space="preserve">ห้องน้ำห้องส้วมนักเรียนหญิง 4 ที่/49 </v>
      </c>
      <c r="C58" s="767" t="str">
        <f>+[5]ระบบการควบคุมฯ!C412</f>
        <v>ศธ04002/ว50349 ลว.12 ธ.ค 68 โอนครั้งที่ 153</v>
      </c>
      <c r="D58" s="755">
        <f>SUM(D59:D62)</f>
        <v>0</v>
      </c>
      <c r="E58" s="755">
        <f t="shared" ref="E58:J58" si="26">SUM(E59:E62)</f>
        <v>0</v>
      </c>
      <c r="F58" s="755">
        <f t="shared" si="26"/>
        <v>0</v>
      </c>
      <c r="G58" s="755">
        <f t="shared" si="26"/>
        <v>0</v>
      </c>
      <c r="H58" s="755">
        <f t="shared" si="26"/>
        <v>0</v>
      </c>
      <c r="I58" s="755">
        <f t="shared" si="26"/>
        <v>0</v>
      </c>
      <c r="J58" s="755">
        <f t="shared" si="26"/>
        <v>0</v>
      </c>
      <c r="K58" s="768"/>
    </row>
    <row r="59" spans="1:11" ht="46.2" hidden="1" customHeight="1" x14ac:dyDescent="0.25">
      <c r="A59" s="783" t="str">
        <f>+[5]ระบบการควบคุมฯ!A414</f>
        <v>1)</v>
      </c>
      <c r="B59" s="806" t="str">
        <f>+[5]ระบบการควบคุมฯ!B414</f>
        <v>โรงเรียนวัดแสงสรรค์</v>
      </c>
      <c r="C59" s="803" t="str">
        <f>+[5]ระบบการควบคุมฯ!C414</f>
        <v>200043300B8003211259</v>
      </c>
      <c r="D59" s="807">
        <f>+[5]ระบบการควบคุมฯ!D414</f>
        <v>0</v>
      </c>
      <c r="E59" s="745">
        <f>+[5]ระบบการควบคุมฯ!G414+[5]ระบบการควบคุมฯ!H414</f>
        <v>0</v>
      </c>
      <c r="F59" s="745">
        <f>+[5]ระบบการควบคุมฯ!I414+[5]ระบบการควบคุมฯ!J414</f>
        <v>0</v>
      </c>
      <c r="G59" s="808">
        <f>+[5]ระบบการควบคุมฯ!K414+[5]ระบบการควบคุมฯ!L414</f>
        <v>0</v>
      </c>
      <c r="H59" s="789"/>
      <c r="I59" s="790"/>
      <c r="J59" s="791">
        <f>+D59-E59-F59-G59</f>
        <v>0</v>
      </c>
      <c r="K59" s="786"/>
    </row>
    <row r="60" spans="1:11" ht="21" hidden="1" customHeight="1" x14ac:dyDescent="0.25">
      <c r="A60" s="783"/>
      <c r="B60" s="809" t="str">
        <f>+[5]ระบบการควบคุมฯ!B415</f>
        <v>ครบ  20 มีค 68</v>
      </c>
      <c r="C60" s="803"/>
      <c r="D60" s="810"/>
      <c r="E60" s="745"/>
      <c r="F60" s="745"/>
      <c r="G60" s="808"/>
      <c r="H60" s="789"/>
      <c r="I60" s="790"/>
      <c r="J60" s="791"/>
      <c r="K60" s="786"/>
    </row>
    <row r="61" spans="1:11" ht="21" hidden="1" customHeight="1" x14ac:dyDescent="0.25">
      <c r="A61" s="783" t="str">
        <f>+[5]ระบบการควบคุมฯ!A416</f>
        <v>2)</v>
      </c>
      <c r="B61" s="806" t="str">
        <f>+[5]ระบบการควบคุมฯ!B416</f>
        <v>โรงเรียนวัดแสงสรรค์</v>
      </c>
      <c r="C61" s="803" t="str">
        <f>+[5]ระบบการควบคุมฯ!C416</f>
        <v>200043300B8003211260</v>
      </c>
      <c r="D61" s="807">
        <f>+[5]ระบบการควบคุมฯ!D416</f>
        <v>0</v>
      </c>
      <c r="E61" s="745">
        <f>+[5]ระบบการควบคุมฯ!G416+[5]ระบบการควบคุมฯ!H416</f>
        <v>0</v>
      </c>
      <c r="F61" s="745">
        <f>+[5]ระบบการควบคุมฯ!I416+[5]ระบบการควบคุมฯ!J416</f>
        <v>0</v>
      </c>
      <c r="G61" s="808">
        <f>+[5]ระบบการควบคุมฯ!K416+[5]ระบบการควบคุมฯ!L416</f>
        <v>0</v>
      </c>
      <c r="H61" s="789"/>
      <c r="I61" s="790"/>
      <c r="J61" s="791">
        <f>+D61-E61-F61-G61</f>
        <v>0</v>
      </c>
      <c r="K61" s="786"/>
    </row>
    <row r="62" spans="1:11" ht="21" hidden="1" customHeight="1" x14ac:dyDescent="0.25">
      <c r="A62" s="783"/>
      <c r="B62" s="809" t="str">
        <f>+[5]ระบบการควบคุมฯ!B417</f>
        <v>ครบ  18 มิย 68</v>
      </c>
      <c r="C62" s="803"/>
      <c r="D62" s="810"/>
      <c r="E62" s="745"/>
      <c r="F62" s="745"/>
      <c r="G62" s="808"/>
      <c r="H62" s="789"/>
      <c r="I62" s="790"/>
      <c r="J62" s="791"/>
      <c r="K62" s="786"/>
    </row>
    <row r="63" spans="1:11" ht="42" hidden="1" customHeight="1" x14ac:dyDescent="0.25">
      <c r="A63" s="783"/>
      <c r="B63" s="802"/>
      <c r="C63" s="803"/>
      <c r="D63" s="810"/>
      <c r="E63" s="745"/>
      <c r="F63" s="745"/>
      <c r="G63" s="808"/>
      <c r="H63" s="789"/>
      <c r="I63" s="790"/>
      <c r="J63" s="791"/>
      <c r="K63" s="786"/>
    </row>
    <row r="64" spans="1:11" ht="21" hidden="1" customHeight="1" x14ac:dyDescent="0.25">
      <c r="A64" s="783"/>
      <c r="B64" s="802"/>
      <c r="C64" s="803"/>
      <c r="D64" s="810"/>
      <c r="E64" s="745"/>
      <c r="F64" s="745"/>
      <c r="G64" s="808"/>
      <c r="H64" s="789"/>
      <c r="I64" s="790"/>
      <c r="J64" s="791"/>
      <c r="K64" s="786"/>
    </row>
    <row r="65" spans="1:11" ht="21" hidden="1" customHeight="1" x14ac:dyDescent="0.25">
      <c r="A65" s="783"/>
      <c r="B65" s="802"/>
      <c r="C65" s="803"/>
      <c r="D65" s="810"/>
      <c r="E65" s="745"/>
      <c r="F65" s="745"/>
      <c r="G65" s="808"/>
      <c r="H65" s="789"/>
      <c r="I65" s="790"/>
      <c r="J65" s="791"/>
      <c r="K65" s="786"/>
    </row>
    <row r="66" spans="1:11" ht="21" hidden="1" customHeight="1" x14ac:dyDescent="0.25">
      <c r="A66" s="769"/>
      <c r="B66" s="802"/>
      <c r="C66" s="803"/>
      <c r="D66" s="810"/>
      <c r="E66" s="745"/>
      <c r="F66" s="745"/>
      <c r="G66" s="808"/>
      <c r="H66" s="789"/>
      <c r="I66" s="790"/>
      <c r="J66" s="791"/>
      <c r="K66" s="786"/>
    </row>
    <row r="67" spans="1:11" ht="21" hidden="1" customHeight="1" x14ac:dyDescent="0.45">
      <c r="A67" s="811">
        <v>1.3</v>
      </c>
      <c r="B67" s="759" t="str">
        <f>+[5]ระบบการควบคุมฯ!B425</f>
        <v xml:space="preserve">กิจกรรมการยกระดับคุณภาพการศึกษา (โรงเรียนคุณภาพของชุมชนโรงเรียนมัธยมดีสี่มุมเมือง)     </v>
      </c>
      <c r="C67" s="701" t="str">
        <f>+[5]ระบบการควบคุมฯ!C425</f>
        <v>20004 69 00079 00000</v>
      </c>
      <c r="D67" s="702">
        <f>+D68+D72</f>
        <v>0</v>
      </c>
      <c r="E67" s="702">
        <f t="shared" ref="E67:J67" si="27">+E68+E72</f>
        <v>0</v>
      </c>
      <c r="F67" s="702">
        <f t="shared" si="27"/>
        <v>0</v>
      </c>
      <c r="G67" s="702">
        <f t="shared" si="27"/>
        <v>0</v>
      </c>
      <c r="H67" s="702">
        <f t="shared" si="27"/>
        <v>0</v>
      </c>
      <c r="I67" s="702">
        <f t="shared" si="27"/>
        <v>0</v>
      </c>
      <c r="J67" s="702">
        <f t="shared" si="27"/>
        <v>0</v>
      </c>
      <c r="K67" s="812"/>
    </row>
    <row r="68" spans="1:11" ht="63" hidden="1" customHeight="1" x14ac:dyDescent="0.6">
      <c r="A68" s="718"/>
      <c r="B68" s="813"/>
      <c r="C68" s="520"/>
      <c r="D68" s="720">
        <f>+D69+D74</f>
        <v>0</v>
      </c>
      <c r="E68" s="720">
        <f t="shared" ref="E68:J68" si="28">+E69+E74</f>
        <v>0</v>
      </c>
      <c r="F68" s="720">
        <f t="shared" si="28"/>
        <v>0</v>
      </c>
      <c r="G68" s="720">
        <f t="shared" si="28"/>
        <v>0</v>
      </c>
      <c r="H68" s="720">
        <f t="shared" si="28"/>
        <v>0</v>
      </c>
      <c r="I68" s="720">
        <f t="shared" si="28"/>
        <v>0</v>
      </c>
      <c r="J68" s="720">
        <f t="shared" si="28"/>
        <v>0</v>
      </c>
      <c r="K68" s="814"/>
    </row>
    <row r="69" spans="1:11" ht="21" hidden="1" customHeight="1" x14ac:dyDescent="0.25">
      <c r="A69" s="815" t="s">
        <v>127</v>
      </c>
      <c r="B69" s="816" t="str">
        <f>+[5]ระบบการควบคุมฯ!B433</f>
        <v>เงินชดเชยค่างานก่อสร้างตามสัญญาแบบปรับราคาได้ (ค่า K)</v>
      </c>
      <c r="C69" s="767" t="str">
        <f>+[5]ระบบการควบคุมฯ!C433</f>
        <v>ศธ04002/ว4285 ลว.13 กย 67 โอนครั้งที่ 401</v>
      </c>
      <c r="D69" s="518">
        <f>+D70</f>
        <v>0</v>
      </c>
      <c r="E69" s="518">
        <f t="shared" ref="E69:J69" si="29">+E70</f>
        <v>0</v>
      </c>
      <c r="F69" s="518">
        <f t="shared" si="29"/>
        <v>0</v>
      </c>
      <c r="G69" s="518">
        <f t="shared" si="29"/>
        <v>0</v>
      </c>
      <c r="H69" s="518">
        <f t="shared" si="29"/>
        <v>0</v>
      </c>
      <c r="I69" s="518">
        <f t="shared" si="29"/>
        <v>0</v>
      </c>
      <c r="J69" s="518">
        <f t="shared" si="29"/>
        <v>0</v>
      </c>
      <c r="K69" s="768"/>
    </row>
    <row r="70" spans="1:11" ht="21" hidden="1" customHeight="1" x14ac:dyDescent="0.25">
      <c r="A70" s="769" t="str">
        <f>+[5]ระบบการควบคุมฯ!A434</f>
        <v>1)</v>
      </c>
      <c r="B70" s="817" t="str">
        <f>+[5]ระบบการควบคุมฯ!B434</f>
        <v>โรงเรียนธัญญสิทธิศิลป์</v>
      </c>
      <c r="C70" s="818" t="str">
        <f>+[5]ระบบการควบคุมฯ!C434</f>
        <v>20004 3100B600 321YYY</v>
      </c>
      <c r="D70" s="780">
        <f>+[5]ระบบการควบคุมฯ!D434</f>
        <v>0</v>
      </c>
      <c r="E70" s="780">
        <f>+[5]ระบบการควบคุมฯ!E434</f>
        <v>0</v>
      </c>
      <c r="F70" s="780">
        <f>+[5]ระบบการควบคุมฯ!F434</f>
        <v>0</v>
      </c>
      <c r="G70" s="780">
        <f>+[5]ระบบการควบคุมฯ!G434</f>
        <v>0</v>
      </c>
      <c r="H70" s="780">
        <f>+[5]ระบบการควบคุมฯ!H434</f>
        <v>0</v>
      </c>
      <c r="I70" s="780">
        <f>+[5]ระบบการควบคุมฯ!I434</f>
        <v>0</v>
      </c>
      <c r="J70" s="780">
        <f>+[5]ระบบการควบคุมฯ!J434</f>
        <v>0</v>
      </c>
      <c r="K70" s="779"/>
    </row>
    <row r="71" spans="1:11" ht="21" hidden="1" customHeight="1" x14ac:dyDescent="0.25">
      <c r="A71" s="769"/>
      <c r="B71" s="819" t="str">
        <f>+[5]ยุธศาสตร์เรียนดีปร3100116003211!E381</f>
        <v>ทำสัญญญา  9 มค 66 ครบ 25 มีค 66</v>
      </c>
      <c r="C71" s="818"/>
      <c r="D71" s="780"/>
      <c r="E71" s="780"/>
      <c r="F71" s="780"/>
      <c r="G71" s="780"/>
      <c r="H71" s="780"/>
      <c r="I71" s="780"/>
      <c r="J71" s="780"/>
      <c r="K71" s="782"/>
    </row>
    <row r="72" spans="1:11" ht="21" hidden="1" customHeight="1" x14ac:dyDescent="0.6">
      <c r="A72" s="682"/>
      <c r="B72" s="761" t="str">
        <f>+[5]ระบบการควบคุมฯ!B426</f>
        <v>งบลงทุน  ค่าครุภัณฑ์ 6911310</v>
      </c>
      <c r="C72" s="762">
        <f>+C68</f>
        <v>0</v>
      </c>
      <c r="D72" s="763">
        <f>+D74</f>
        <v>0</v>
      </c>
      <c r="E72" s="763">
        <f t="shared" ref="E72:J72" si="30">+E74</f>
        <v>0</v>
      </c>
      <c r="F72" s="763">
        <f t="shared" si="30"/>
        <v>0</v>
      </c>
      <c r="G72" s="763">
        <f t="shared" si="30"/>
        <v>0</v>
      </c>
      <c r="H72" s="763">
        <f t="shared" si="30"/>
        <v>0</v>
      </c>
      <c r="I72" s="763">
        <f t="shared" si="30"/>
        <v>0</v>
      </c>
      <c r="J72" s="763">
        <f t="shared" si="30"/>
        <v>0</v>
      </c>
      <c r="K72" s="764"/>
    </row>
    <row r="73" spans="1:11" ht="21" hidden="1" customHeight="1" x14ac:dyDescent="0.6">
      <c r="A73" s="820"/>
      <c r="B73" s="821" t="str">
        <f>+[5]ระบบการควบคุมฯ!B427</f>
        <v>ครุภัณฑ์การศึกษา 120611</v>
      </c>
      <c r="C73" s="822"/>
      <c r="D73" s="823">
        <f>+D74</f>
        <v>0</v>
      </c>
      <c r="E73" s="823">
        <f t="shared" ref="E73:J74" si="31">+E74</f>
        <v>0</v>
      </c>
      <c r="F73" s="823">
        <f t="shared" si="31"/>
        <v>0</v>
      </c>
      <c r="G73" s="823">
        <f t="shared" si="31"/>
        <v>0</v>
      </c>
      <c r="H73" s="823">
        <f t="shared" si="31"/>
        <v>0</v>
      </c>
      <c r="I73" s="823">
        <f t="shared" si="31"/>
        <v>0</v>
      </c>
      <c r="J73" s="823">
        <f t="shared" si="31"/>
        <v>0</v>
      </c>
      <c r="K73" s="824"/>
    </row>
    <row r="74" spans="1:11" ht="21" hidden="1" customHeight="1" x14ac:dyDescent="0.25">
      <c r="A74" s="815" t="s">
        <v>128</v>
      </c>
      <c r="B74" s="816" t="str">
        <f>+[5]ระบบการควบคุมฯ!B428</f>
        <v xml:space="preserve">โต๊ะเก้าอี้นักเรียนระดับประถมศึกษา ชุดละ 1,500 บาท </v>
      </c>
      <c r="C74" s="767" t="str">
        <f>+[5]ระบบการควบคุมฯ!C428</f>
        <v>ศธ04002/ว1802 ลว.8 พค 67 โอนครั้งที่ 7</v>
      </c>
      <c r="D74" s="518">
        <f>+D75</f>
        <v>0</v>
      </c>
      <c r="E74" s="518">
        <f t="shared" si="31"/>
        <v>0</v>
      </c>
      <c r="F74" s="518">
        <f t="shared" si="31"/>
        <v>0</v>
      </c>
      <c r="G74" s="518">
        <f t="shared" si="31"/>
        <v>0</v>
      </c>
      <c r="H74" s="518">
        <f t="shared" si="31"/>
        <v>0</v>
      </c>
      <c r="I74" s="518">
        <f t="shared" si="31"/>
        <v>0</v>
      </c>
      <c r="J74" s="518">
        <f t="shared" si="31"/>
        <v>0</v>
      </c>
      <c r="K74" s="768"/>
    </row>
    <row r="75" spans="1:11" ht="21" hidden="1" customHeight="1" x14ac:dyDescent="0.45">
      <c r="A75" s="769" t="str">
        <f>+[5]ระบบการควบคุมฯ!A458</f>
        <v>1)</v>
      </c>
      <c r="B75" s="825" t="str">
        <f>+[5]ระบบการควบคุมฯ!B429</f>
        <v xml:space="preserve">โรงเรียนชุมชนบึงบา </v>
      </c>
      <c r="C75" s="525" t="str">
        <f>+[5]ระบบการควบคุมฯ!C429</f>
        <v>200043100B6003113826</v>
      </c>
      <c r="D75" s="745"/>
      <c r="E75" s="773"/>
      <c r="F75" s="774"/>
      <c r="G75" s="775"/>
      <c r="H75" s="776"/>
      <c r="I75" s="777"/>
      <c r="J75" s="778">
        <f t="shared" ref="J75" si="32">D75-E75-F75-G75</f>
        <v>0</v>
      </c>
      <c r="K75" s="826"/>
    </row>
    <row r="76" spans="1:11" ht="21" hidden="1" customHeight="1" x14ac:dyDescent="0.6">
      <c r="A76" s="783"/>
      <c r="B76" s="825" t="str">
        <f>+[5]ระบบการควบคุมฯ!B430</f>
        <v>ผูกพันครบ 19 มิย 67</v>
      </c>
      <c r="C76" s="525">
        <f>+[5]ระบบการควบคุมฯ!C430</f>
        <v>4100392644</v>
      </c>
      <c r="D76" s="827"/>
      <c r="E76" s="828"/>
      <c r="F76" s="828"/>
      <c r="G76" s="829"/>
      <c r="H76" s="830"/>
      <c r="I76" s="831"/>
      <c r="J76" s="832"/>
      <c r="K76" s="833"/>
    </row>
    <row r="77" spans="1:11" ht="63" hidden="1" customHeight="1" x14ac:dyDescent="0.6">
      <c r="A77" s="718"/>
      <c r="B77" s="813" t="str">
        <f>+[5]ระบบการควบคุมฯ!B432</f>
        <v>งบลงทุน  ค่าที่ดินสิ่งก่อสร้าง 6711320</v>
      </c>
      <c r="C77" s="520"/>
      <c r="D77" s="720">
        <f>+D78</f>
        <v>0</v>
      </c>
      <c r="E77" s="720">
        <f t="shared" ref="E77:J77" si="33">+E78</f>
        <v>0</v>
      </c>
      <c r="F77" s="720">
        <f t="shared" si="33"/>
        <v>0</v>
      </c>
      <c r="G77" s="720">
        <f t="shared" si="33"/>
        <v>0</v>
      </c>
      <c r="H77" s="720">
        <f t="shared" si="33"/>
        <v>0</v>
      </c>
      <c r="I77" s="720">
        <f t="shared" si="33"/>
        <v>0</v>
      </c>
      <c r="J77" s="720">
        <f t="shared" si="33"/>
        <v>0</v>
      </c>
      <c r="K77" s="814"/>
    </row>
    <row r="78" spans="1:11" ht="21" hidden="1" customHeight="1" x14ac:dyDescent="0.25">
      <c r="A78" s="815" t="str">
        <f>+[5]ระบบการควบคุมฯ!A433</f>
        <v>5.3.2</v>
      </c>
      <c r="B78" s="816" t="str">
        <f>+[5]ระบบการควบคุมฯ!B433</f>
        <v>เงินชดเชยค่างานก่อสร้างตามสัญญาแบบปรับราคาได้ (ค่า K)</v>
      </c>
      <c r="C78" s="767" t="str">
        <f>+[5]ระบบการควบคุมฯ!C433</f>
        <v>ศธ04002/ว4285 ลว.13 กย 67 โอนครั้งที่ 401</v>
      </c>
      <c r="D78" s="518">
        <f>SUM(D79:D81)</f>
        <v>0</v>
      </c>
      <c r="E78" s="518">
        <f t="shared" ref="E78:J78" si="34">SUM(E79:E81)</f>
        <v>0</v>
      </c>
      <c r="F78" s="518">
        <f t="shared" si="34"/>
        <v>0</v>
      </c>
      <c r="G78" s="518">
        <f t="shared" si="34"/>
        <v>0</v>
      </c>
      <c r="H78" s="518">
        <f t="shared" si="34"/>
        <v>0</v>
      </c>
      <c r="I78" s="518">
        <f t="shared" si="34"/>
        <v>0</v>
      </c>
      <c r="J78" s="518">
        <f t="shared" si="34"/>
        <v>0</v>
      </c>
      <c r="K78" s="768"/>
    </row>
    <row r="79" spans="1:11" ht="21" hidden="1" customHeight="1" x14ac:dyDescent="0.6">
      <c r="A79" s="834" t="str">
        <f>+[5]ระบบการควบคุมฯ!A434</f>
        <v>1)</v>
      </c>
      <c r="B79" s="817" t="str">
        <f>+[5]ระบบการควบคุมฯ!B434</f>
        <v>โรงเรียนธัญญสิทธิศิลป์</v>
      </c>
      <c r="C79" s="818" t="str">
        <f>+[5]ระบบการควบคุมฯ!C434</f>
        <v>20004 3100B600 321YYY</v>
      </c>
      <c r="D79" s="745"/>
      <c r="E79" s="773"/>
      <c r="F79" s="774"/>
      <c r="G79" s="775"/>
      <c r="H79" s="776"/>
      <c r="I79" s="777"/>
      <c r="J79" s="778">
        <f t="shared" ref="J79:J81" si="35">D79-E79-F79-G79</f>
        <v>0</v>
      </c>
      <c r="K79" s="835"/>
    </row>
    <row r="80" spans="1:11" ht="21" hidden="1" customHeight="1" x14ac:dyDescent="0.6">
      <c r="A80" s="834" t="str">
        <f>+[5]ระบบการควบคุมฯ!A435</f>
        <v>2)</v>
      </c>
      <c r="B80" s="817" t="str">
        <f>+[5]ระบบการควบคุมฯ!B435</f>
        <v>โรงเรียนชุมชนเลิศพินิจพิทยาคม</v>
      </c>
      <c r="C80" s="818" t="str">
        <f>+[5]ระบบการควบคุมฯ!C435</f>
        <v>20004 3100B600 321YYY</v>
      </c>
      <c r="D80" s="745"/>
      <c r="E80" s="773"/>
      <c r="F80" s="774"/>
      <c r="G80" s="775"/>
      <c r="H80" s="830"/>
      <c r="I80" s="831"/>
      <c r="J80" s="778">
        <f t="shared" si="35"/>
        <v>0</v>
      </c>
      <c r="K80" s="836"/>
    </row>
    <row r="81" spans="1:11" ht="21" hidden="1" customHeight="1" x14ac:dyDescent="0.6">
      <c r="A81" s="834" t="str">
        <f>+[5]ระบบการควบคุมฯ!A436</f>
        <v>3)</v>
      </c>
      <c r="B81" s="817" t="str">
        <f>+[5]ระบบการควบคุมฯ!B436</f>
        <v>โรงเรียนชุมชนประชานิกรณ์อำนวยเวทย์</v>
      </c>
      <c r="C81" s="818" t="str">
        <f>+[5]ระบบการควบคุมฯ!C436</f>
        <v>20004 3100B600 321YYY</v>
      </c>
      <c r="D81" s="745"/>
      <c r="E81" s="773"/>
      <c r="F81" s="774"/>
      <c r="G81" s="775"/>
      <c r="H81" s="830"/>
      <c r="I81" s="831"/>
      <c r="J81" s="778">
        <f t="shared" si="35"/>
        <v>0</v>
      </c>
      <c r="K81" s="837"/>
    </row>
    <row r="82" spans="1:11" ht="42" hidden="1" customHeight="1" x14ac:dyDescent="0.6">
      <c r="A82" s="783"/>
      <c r="B82" s="838"/>
      <c r="C82" s="787"/>
      <c r="D82" s="827"/>
      <c r="E82" s="828"/>
      <c r="F82" s="828"/>
      <c r="G82" s="829"/>
      <c r="H82" s="830"/>
      <c r="I82" s="831"/>
      <c r="J82" s="832">
        <f>D82-E82-F82-G82</f>
        <v>0</v>
      </c>
      <c r="K82" s="839"/>
    </row>
    <row r="83" spans="1:11" ht="21" customHeight="1" x14ac:dyDescent="0.6">
      <c r="A83" s="840" t="str">
        <f>+[5]ระบบการควบคุมฯ!A618</f>
        <v>ง</v>
      </c>
      <c r="B83" s="841" t="str">
        <f>+[5]ระบบการควบคุมฯ!B618</f>
        <v>แผนงานพื้นฐานด้านการพัฒนาและเสริมสร้างศักยภาพทรัพยากรมนุษย์</v>
      </c>
      <c r="C83" s="515"/>
      <c r="D83" s="12">
        <f>+D84+D100</f>
        <v>20585050</v>
      </c>
      <c r="E83" s="12">
        <f t="shared" ref="E83:J83" si="36">+E84+E100</f>
        <v>1152000</v>
      </c>
      <c r="F83" s="12">
        <f t="shared" si="36"/>
        <v>0</v>
      </c>
      <c r="G83" s="12">
        <f t="shared" si="36"/>
        <v>18790975.41</v>
      </c>
      <c r="H83" s="12" t="e">
        <f t="shared" ca="1" si="36"/>
        <v>#REF!</v>
      </c>
      <c r="I83" s="12" t="e">
        <f t="shared" ca="1" si="36"/>
        <v>#REF!</v>
      </c>
      <c r="J83" s="12">
        <f t="shared" si="36"/>
        <v>642074.58999999985</v>
      </c>
      <c r="K83" s="194">
        <f t="shared" ref="E83:K86" si="37">+K84</f>
        <v>0</v>
      </c>
    </row>
    <row r="84" spans="1:11" ht="42" hidden="1" customHeight="1" x14ac:dyDescent="0.25">
      <c r="A84" s="195">
        <f>+[5]ระบบการควบคุมฯ!A621</f>
        <v>1</v>
      </c>
      <c r="B84" s="196" t="str">
        <f>+[5]ระบบการควบคุมฯ!B621</f>
        <v xml:space="preserve">ผลผลิตผู้จบการศึกษาก่อนประถมศึกษา </v>
      </c>
      <c r="C84" s="516" t="str">
        <f>+[5]ระบบการควบคุมฯ!C621</f>
        <v>20004 3720 1000 2000000</v>
      </c>
      <c r="D84" s="18">
        <f>+D85</f>
        <v>0</v>
      </c>
      <c r="E84" s="18">
        <f t="shared" si="37"/>
        <v>0</v>
      </c>
      <c r="F84" s="18">
        <f t="shared" si="37"/>
        <v>0</v>
      </c>
      <c r="G84" s="18">
        <f t="shared" si="37"/>
        <v>0</v>
      </c>
      <c r="H84" s="18">
        <f t="shared" si="37"/>
        <v>0</v>
      </c>
      <c r="I84" s="18">
        <f t="shared" si="37"/>
        <v>0</v>
      </c>
      <c r="J84" s="18">
        <f t="shared" si="37"/>
        <v>0</v>
      </c>
      <c r="K84" s="197">
        <f t="shared" si="37"/>
        <v>0</v>
      </c>
    </row>
    <row r="85" spans="1:11" ht="21" hidden="1" customHeight="1" x14ac:dyDescent="0.25">
      <c r="A85" s="198">
        <v>1.1000000000000001</v>
      </c>
      <c r="B85" s="199" t="str">
        <f>+[5]ระบบการควบคุมฯ!B626</f>
        <v xml:space="preserve">กิจกรรมการจัดการศึกษาก่อนประถมศึกษา  </v>
      </c>
      <c r="C85" s="517" t="str">
        <f>+[5]ระบบการควบคุมฯ!C626</f>
        <v>20004 68 05162 00000</v>
      </c>
      <c r="D85" s="17">
        <f>+D86</f>
        <v>0</v>
      </c>
      <c r="E85" s="17">
        <f t="shared" si="37"/>
        <v>0</v>
      </c>
      <c r="F85" s="17">
        <f t="shared" si="37"/>
        <v>0</v>
      </c>
      <c r="G85" s="17">
        <f t="shared" si="37"/>
        <v>0</v>
      </c>
      <c r="H85" s="17">
        <f t="shared" si="37"/>
        <v>0</v>
      </c>
      <c r="I85" s="17">
        <f t="shared" si="37"/>
        <v>0</v>
      </c>
      <c r="J85" s="17">
        <f t="shared" si="37"/>
        <v>0</v>
      </c>
      <c r="K85" s="200">
        <f t="shared" si="37"/>
        <v>0</v>
      </c>
    </row>
    <row r="86" spans="1:11" ht="21" hidden="1" customHeight="1" x14ac:dyDescent="0.6">
      <c r="A86" s="842"/>
      <c r="B86" s="843" t="str">
        <f>+[5]ระบบการควบคุมฯ!B624</f>
        <v>ค่าครุภัณฑ์ 6911310</v>
      </c>
      <c r="C86" s="520"/>
      <c r="D86" s="720">
        <f>+D87</f>
        <v>0</v>
      </c>
      <c r="E86" s="720">
        <f t="shared" si="37"/>
        <v>0</v>
      </c>
      <c r="F86" s="720">
        <f t="shared" si="37"/>
        <v>0</v>
      </c>
      <c r="G86" s="720">
        <f t="shared" si="37"/>
        <v>0</v>
      </c>
      <c r="H86" s="720">
        <f t="shared" si="37"/>
        <v>0</v>
      </c>
      <c r="I86" s="720">
        <f t="shared" si="37"/>
        <v>0</v>
      </c>
      <c r="J86" s="720">
        <f t="shared" si="37"/>
        <v>0</v>
      </c>
      <c r="K86" s="844"/>
    </row>
    <row r="87" spans="1:11" ht="21" hidden="1" customHeight="1" x14ac:dyDescent="0.6">
      <c r="A87" s="842"/>
      <c r="B87" s="843" t="str">
        <f>+[5]ระบบการควบคุมฯ!B683</f>
        <v>ครุภัณฑ์การศึกษา 120611</v>
      </c>
      <c r="C87" s="520"/>
      <c r="D87" s="720">
        <f>+D88+D95</f>
        <v>0</v>
      </c>
      <c r="E87" s="720">
        <f t="shared" ref="E87:J87" si="38">+E88+E95</f>
        <v>0</v>
      </c>
      <c r="F87" s="720">
        <f t="shared" si="38"/>
        <v>0</v>
      </c>
      <c r="G87" s="720">
        <f t="shared" si="38"/>
        <v>0</v>
      </c>
      <c r="H87" s="720">
        <f t="shared" si="38"/>
        <v>0</v>
      </c>
      <c r="I87" s="720">
        <f t="shared" si="38"/>
        <v>0</v>
      </c>
      <c r="J87" s="720">
        <f t="shared" si="38"/>
        <v>0</v>
      </c>
      <c r="K87" s="844"/>
    </row>
    <row r="88" spans="1:11" ht="21" hidden="1" customHeight="1" x14ac:dyDescent="0.25">
      <c r="A88" s="845" t="s">
        <v>35</v>
      </c>
      <c r="B88" s="846" t="str">
        <f>+[5]ระบบการควบคุมฯ!B684</f>
        <v>เครื่องเล่นสนามระดับก่อนประถมศึกษาแบบ 2</v>
      </c>
      <c r="C88" s="847" t="str">
        <f>+[5]ระบบการควบคุมฯ!C684</f>
        <v>ศธ04002/ว1802 ลว.8 พค 67 โอนครั้งที่ 7</v>
      </c>
      <c r="D88" s="848">
        <f>SUM(D89:D94)</f>
        <v>0</v>
      </c>
      <c r="E88" s="848">
        <f t="shared" ref="E88:J88" si="39">SUM(E89:E94)</f>
        <v>0</v>
      </c>
      <c r="F88" s="848">
        <f t="shared" si="39"/>
        <v>0</v>
      </c>
      <c r="G88" s="848">
        <f t="shared" si="39"/>
        <v>0</v>
      </c>
      <c r="H88" s="848">
        <f t="shared" si="39"/>
        <v>0</v>
      </c>
      <c r="I88" s="848">
        <f t="shared" si="39"/>
        <v>0</v>
      </c>
      <c r="J88" s="848">
        <f t="shared" si="39"/>
        <v>0</v>
      </c>
      <c r="K88" s="849"/>
    </row>
    <row r="89" spans="1:11" ht="21" hidden="1" customHeight="1" x14ac:dyDescent="0.6">
      <c r="A89" s="850" t="str">
        <f>+[5]ระบบการควบคุมฯ!A685</f>
        <v>1)</v>
      </c>
      <c r="B89" s="851" t="str">
        <f>+[5]ระบบการควบคุมฯ!B685</f>
        <v>โรงเรียนทองพูลอุทิศ</v>
      </c>
      <c r="C89" s="852" t="str">
        <f>+[5]ระบบการควบคุมฯ!C685</f>
        <v>20004350001003110490</v>
      </c>
      <c r="D89" s="745"/>
      <c r="E89" s="773"/>
      <c r="F89" s="774"/>
      <c r="G89" s="775"/>
      <c r="H89" s="776"/>
      <c r="I89" s="777"/>
      <c r="J89" s="778">
        <f t="shared" ref="J89:J99" si="40">D89-E89-F89-G89</f>
        <v>0</v>
      </c>
      <c r="K89" s="826"/>
    </row>
    <row r="90" spans="1:11" ht="21" hidden="1" customHeight="1" x14ac:dyDescent="0.6">
      <c r="A90" s="850"/>
      <c r="B90" s="851" t="str">
        <f>+[5]ระบบการควบคุมฯ!B686</f>
        <v>ผูกพัน ครบ 16 กค 67</v>
      </c>
      <c r="C90" s="852">
        <f>+[5]ระบบการควบคุมฯ!C686</f>
        <v>4100385427</v>
      </c>
      <c r="D90" s="745"/>
      <c r="E90" s="773"/>
      <c r="F90" s="774"/>
      <c r="G90" s="775"/>
      <c r="H90" s="776"/>
      <c r="I90" s="777"/>
      <c r="J90" s="778">
        <f t="shared" si="40"/>
        <v>0</v>
      </c>
      <c r="K90" s="826"/>
    </row>
    <row r="91" spans="1:11" ht="21" hidden="1" customHeight="1" x14ac:dyDescent="0.6">
      <c r="A91" s="850" t="str">
        <f>+[5]ระบบการควบคุมฯ!A687</f>
        <v>2)</v>
      </c>
      <c r="B91" s="851" t="str">
        <f>+[5]ระบบการควบคุมฯ!B687</f>
        <v>โรงเรียนวัดชัยมังคลาราม</v>
      </c>
      <c r="C91" s="852" t="str">
        <f>+[5]ระบบการควบคุมฯ!C687</f>
        <v>20004350001003110491</v>
      </c>
      <c r="D91" s="745"/>
      <c r="E91" s="773"/>
      <c r="F91" s="774"/>
      <c r="G91" s="775"/>
      <c r="H91" s="776"/>
      <c r="I91" s="777"/>
      <c r="J91" s="778">
        <f t="shared" si="40"/>
        <v>0</v>
      </c>
      <c r="K91" s="833"/>
    </row>
    <row r="92" spans="1:11" ht="21" hidden="1" customHeight="1" x14ac:dyDescent="0.6">
      <c r="A92" s="850"/>
      <c r="B92" s="851" t="str">
        <f>+[5]ระบบการควบคุมฯ!B688</f>
        <v>ผูกพัน ครบ 16 กค 67</v>
      </c>
      <c r="C92" s="852">
        <f>+[5]ระบบการควบคุมฯ!C688</f>
        <v>4100398102</v>
      </c>
      <c r="D92" s="745"/>
      <c r="E92" s="773"/>
      <c r="F92" s="774"/>
      <c r="G92" s="775"/>
      <c r="H92" s="776"/>
      <c r="I92" s="777"/>
      <c r="J92" s="778">
        <f t="shared" si="40"/>
        <v>0</v>
      </c>
      <c r="K92" s="833"/>
    </row>
    <row r="93" spans="1:11" ht="21" hidden="1" customHeight="1" x14ac:dyDescent="0.6">
      <c r="A93" s="850" t="str">
        <f>+[5]ระบบการควบคุมฯ!A689</f>
        <v>3)</v>
      </c>
      <c r="B93" s="851" t="str">
        <f>+[5]ระบบการควบคุมฯ!B689</f>
        <v>โรงเรียนวัดดอนใหญ่</v>
      </c>
      <c r="C93" s="852" t="str">
        <f>+[5]ระบบการควบคุมฯ!C689</f>
        <v>20004350001003110492</v>
      </c>
      <c r="D93" s="745"/>
      <c r="E93" s="773"/>
      <c r="F93" s="774"/>
      <c r="G93" s="775"/>
      <c r="H93" s="776"/>
      <c r="I93" s="777"/>
      <c r="J93" s="778">
        <f t="shared" si="40"/>
        <v>0</v>
      </c>
      <c r="K93" s="833"/>
    </row>
    <row r="94" spans="1:11" ht="21" hidden="1" customHeight="1" x14ac:dyDescent="0.6">
      <c r="A94" s="850"/>
      <c r="B94" s="851" t="str">
        <f>+[5]ระบบการควบคุมฯ!B690</f>
        <v>ผูกพัน ครบ 19 กค 67</v>
      </c>
      <c r="C94" s="852">
        <f>+[5]ระบบการควบคุมฯ!C690</f>
        <v>410034351</v>
      </c>
      <c r="D94" s="745"/>
      <c r="E94" s="773"/>
      <c r="F94" s="774"/>
      <c r="G94" s="775"/>
      <c r="H94" s="776"/>
      <c r="I94" s="777"/>
      <c r="J94" s="778">
        <f t="shared" si="40"/>
        <v>0</v>
      </c>
      <c r="K94" s="833"/>
    </row>
    <row r="95" spans="1:11" ht="21" hidden="1" customHeight="1" x14ac:dyDescent="0.25">
      <c r="A95" s="845" t="str">
        <f>+[5]ระบบการควบคุมฯ!A697</f>
        <v>1.1.2</v>
      </c>
      <c r="B95" s="846" t="str">
        <f>+[5]ระบบการควบคุมฯ!B697</f>
        <v xml:space="preserve">เครื่องเล่นสนามระดับก่อนประถมศึกษา แบบ 1 </v>
      </c>
      <c r="C95" s="847" t="str">
        <f>+[5]ระบบการควบคุมฯ!C697</f>
        <v>ศธ04002/ว1802 ลว.8 พค 67 โอนครั้งที่ 7</v>
      </c>
      <c r="D95" s="848">
        <f>SUM(D96:D97)</f>
        <v>0</v>
      </c>
      <c r="E95" s="848">
        <f t="shared" ref="E95:J95" si="41">SUM(E96:E97)</f>
        <v>0</v>
      </c>
      <c r="F95" s="848">
        <f t="shared" si="41"/>
        <v>0</v>
      </c>
      <c r="G95" s="848">
        <f t="shared" si="41"/>
        <v>0</v>
      </c>
      <c r="H95" s="848">
        <f t="shared" si="41"/>
        <v>0</v>
      </c>
      <c r="I95" s="848">
        <f t="shared" si="41"/>
        <v>0</v>
      </c>
      <c r="J95" s="848">
        <f t="shared" si="41"/>
        <v>0</v>
      </c>
      <c r="K95" s="849"/>
    </row>
    <row r="96" spans="1:11" ht="42" hidden="1" customHeight="1" x14ac:dyDescent="0.6">
      <c r="A96" s="850" t="str">
        <f>+[5]ระบบการควบคุมฯ!A698</f>
        <v>1)</v>
      </c>
      <c r="B96" s="853" t="str">
        <f>+[5]ระบบการควบคุมฯ!B698</f>
        <v>โรงเรียนวัดแสงมณี</v>
      </c>
      <c r="C96" s="852" t="str">
        <f>+[5]ระบบการควบคุมฯ!C698</f>
        <v>20004350001003110493</v>
      </c>
      <c r="D96" s="745"/>
      <c r="E96" s="773"/>
      <c r="F96" s="774"/>
      <c r="G96" s="775"/>
      <c r="H96" s="776"/>
      <c r="I96" s="777"/>
      <c r="J96" s="778">
        <f t="shared" ref="J96:J97" si="42">D96-E96-F96-G96</f>
        <v>0</v>
      </c>
      <c r="K96" s="826"/>
    </row>
    <row r="97" spans="1:11" ht="21" hidden="1" customHeight="1" x14ac:dyDescent="0.6">
      <c r="A97" s="850"/>
      <c r="B97" s="853" t="str">
        <f>+[5]ระบบการควบคุมฯ!B699</f>
        <v>ผูกพัน ครบ 9 กค 67</v>
      </c>
      <c r="C97" s="852">
        <f>+[5]ระบบการควบคุมฯ!C699</f>
        <v>4100394811</v>
      </c>
      <c r="D97" s="745"/>
      <c r="E97" s="773"/>
      <c r="F97" s="774"/>
      <c r="G97" s="775"/>
      <c r="H97" s="776"/>
      <c r="I97" s="777"/>
      <c r="J97" s="778">
        <f t="shared" si="42"/>
        <v>0</v>
      </c>
      <c r="K97" s="826"/>
    </row>
    <row r="98" spans="1:11" ht="21" hidden="1" customHeight="1" x14ac:dyDescent="0.6">
      <c r="A98" s="850">
        <f>+[5]ระบบการควบคุมฯ!A691</f>
        <v>0</v>
      </c>
      <c r="B98" s="851">
        <f>+[5]ระบบการควบคุมฯ!B691</f>
        <v>0</v>
      </c>
      <c r="C98" s="852">
        <f>+[5]ระบบการควบคุมฯ!C691</f>
        <v>0</v>
      </c>
      <c r="D98" s="745" t="e">
        <f>+[5]ระบบการควบคุมฯ!#REF!</f>
        <v>#REF!</v>
      </c>
      <c r="E98" s="773" t="e">
        <f>+[5]ระบบการควบคุมฯ!#REF!+[5]ระบบการควบคุมฯ!#REF!</f>
        <v>#REF!</v>
      </c>
      <c r="F98" s="774">
        <f>+[5]ระบบการควบคุมฯ!J468</f>
        <v>0</v>
      </c>
      <c r="G98" s="775" t="e">
        <f>+[5]ระบบการควบคุมฯ!#REF!+[5]ระบบการควบคุมฯ!#REF!</f>
        <v>#REF!</v>
      </c>
      <c r="H98" s="776"/>
      <c r="I98" s="777"/>
      <c r="J98" s="778" t="e">
        <f t="shared" si="40"/>
        <v>#REF!</v>
      </c>
      <c r="K98" s="833"/>
    </row>
    <row r="99" spans="1:11" ht="21" hidden="1" customHeight="1" x14ac:dyDescent="0.6">
      <c r="A99" s="850"/>
      <c r="B99" s="851">
        <f>+[5]ระบบการควบคุมฯ!B692</f>
        <v>0</v>
      </c>
      <c r="C99" s="852">
        <f>+[5]ระบบการควบคุมฯ!C692</f>
        <v>0</v>
      </c>
      <c r="D99" s="745" t="e">
        <f>+[5]ระบบการควบคุมฯ!#REF!</f>
        <v>#REF!</v>
      </c>
      <c r="E99" s="773" t="e">
        <f>+[5]ระบบการควบคุมฯ!#REF!+[5]ระบบการควบคุมฯ!#REF!</f>
        <v>#REF!</v>
      </c>
      <c r="F99" s="774">
        <f>+[5]ระบบการควบคุมฯ!J469</f>
        <v>0</v>
      </c>
      <c r="G99" s="775" t="e">
        <f>+[5]ระบบการควบคุมฯ!#REF!+[5]ระบบการควบคุมฯ!#REF!</f>
        <v>#REF!</v>
      </c>
      <c r="H99" s="776"/>
      <c r="I99" s="777"/>
      <c r="J99" s="778" t="e">
        <f t="shared" si="40"/>
        <v>#REF!</v>
      </c>
      <c r="K99" s="833"/>
    </row>
    <row r="100" spans="1:11" ht="21" customHeight="1" x14ac:dyDescent="0.25">
      <c r="A100" s="854">
        <f>+[5]ระบบการควบคุมฯ!A712</f>
        <v>0</v>
      </c>
      <c r="B100" s="855" t="str">
        <f>+[5]ระบบการควบคุมฯ!B712</f>
        <v>ผลผลิตผู้จบการศึกษาขั้นพื้นฐาน</v>
      </c>
      <c r="C100" s="767" t="str">
        <f>+[5]ระบบการควบคุมฯ!C712</f>
        <v>20004 3720 1000 2000000</v>
      </c>
      <c r="D100" s="518">
        <f>SUM(D101:D102)</f>
        <v>20585050</v>
      </c>
      <c r="E100" s="518">
        <f t="shared" ref="E100:J100" si="43">SUM(E101:E102)</f>
        <v>1152000</v>
      </c>
      <c r="F100" s="518">
        <f t="shared" si="43"/>
        <v>0</v>
      </c>
      <c r="G100" s="518">
        <f t="shared" si="43"/>
        <v>18790975.41</v>
      </c>
      <c r="H100" s="518" t="e">
        <f t="shared" ca="1" si="43"/>
        <v>#REF!</v>
      </c>
      <c r="I100" s="518" t="e">
        <f t="shared" ca="1" si="43"/>
        <v>#REF!</v>
      </c>
      <c r="J100" s="518">
        <f t="shared" si="43"/>
        <v>642074.58999999985</v>
      </c>
      <c r="K100" s="519"/>
    </row>
    <row r="101" spans="1:11" ht="42" customHeight="1" x14ac:dyDescent="0.6">
      <c r="A101" s="204"/>
      <c r="B101" s="205" t="str">
        <f>+[5]ระบบการควบคุมฯ!B716</f>
        <v>งบลงทุน ครุภัณฑ์ 6911310</v>
      </c>
      <c r="C101" s="520"/>
      <c r="D101" s="14">
        <f>+D104+D135+D146+D281+D315</f>
        <v>1033250</v>
      </c>
      <c r="E101" s="14">
        <f t="shared" ref="E101:J101" si="44">+E104+E135+E146+E281+E315</f>
        <v>0</v>
      </c>
      <c r="F101" s="14">
        <f t="shared" si="44"/>
        <v>0</v>
      </c>
      <c r="G101" s="14">
        <f t="shared" si="44"/>
        <v>1033250</v>
      </c>
      <c r="H101" s="14">
        <f t="shared" ca="1" si="44"/>
        <v>1041000</v>
      </c>
      <c r="I101" s="14">
        <f t="shared" ca="1" si="44"/>
        <v>1041000</v>
      </c>
      <c r="J101" s="14">
        <f t="shared" si="44"/>
        <v>0</v>
      </c>
      <c r="K101" s="206"/>
    </row>
    <row r="102" spans="1:11" ht="42" customHeight="1" x14ac:dyDescent="0.25">
      <c r="A102" s="856"/>
      <c r="B102" s="734" t="str">
        <f>+[5]ระบบการควบคุมฯ!B717</f>
        <v>งบลงทุน สิ่งก่อสร้าง 6911320</v>
      </c>
      <c r="C102" s="857"/>
      <c r="D102" s="15">
        <f>+D177+D282+D316</f>
        <v>19551800</v>
      </c>
      <c r="E102" s="15">
        <f t="shared" ref="E102:J102" si="45">+E177+E282+E316</f>
        <v>1152000</v>
      </c>
      <c r="F102" s="15">
        <f t="shared" si="45"/>
        <v>0</v>
      </c>
      <c r="G102" s="15">
        <f t="shared" si="45"/>
        <v>17757725.41</v>
      </c>
      <c r="H102" s="15">
        <f t="shared" si="45"/>
        <v>0</v>
      </c>
      <c r="I102" s="15">
        <f t="shared" si="45"/>
        <v>0</v>
      </c>
      <c r="J102" s="15">
        <f t="shared" si="45"/>
        <v>642074.58999999985</v>
      </c>
      <c r="K102" s="207"/>
    </row>
    <row r="103" spans="1:11" ht="42" customHeight="1" x14ac:dyDescent="0.25">
      <c r="A103" s="758">
        <f>+[5]ระบบการควบคุมฯ!A862</f>
        <v>1.5</v>
      </c>
      <c r="B103" s="759" t="str">
        <f>+[5]ระบบการควบคุมฯ!B862</f>
        <v>กิจกรรมการจัดการศึกษาประถมศึกษาสำหรับโรงเรียนปกติ</v>
      </c>
      <c r="C103" s="517" t="s">
        <v>129</v>
      </c>
      <c r="D103" s="17">
        <f>+D104</f>
        <v>3600</v>
      </c>
      <c r="E103" s="17">
        <f t="shared" ref="E103:J103" si="46">+E104</f>
        <v>0</v>
      </c>
      <c r="F103" s="17">
        <f t="shared" si="46"/>
        <v>0</v>
      </c>
      <c r="G103" s="17">
        <f t="shared" si="46"/>
        <v>3600</v>
      </c>
      <c r="H103" s="17">
        <f t="shared" si="46"/>
        <v>0</v>
      </c>
      <c r="I103" s="17">
        <f t="shared" si="46"/>
        <v>0</v>
      </c>
      <c r="J103" s="17">
        <f t="shared" si="46"/>
        <v>0</v>
      </c>
      <c r="K103" s="200"/>
    </row>
    <row r="104" spans="1:11" ht="21" customHeight="1" x14ac:dyDescent="0.6">
      <c r="A104" s="204"/>
      <c r="B104" s="209" t="str">
        <f>+[5]ระบบการควบคุมฯ!B951</f>
        <v>งบลงทุน  ค่าครุภัณฑ์  6911310</v>
      </c>
      <c r="C104" s="520"/>
      <c r="D104" s="14">
        <f>+D105+D114+D123</f>
        <v>3600</v>
      </c>
      <c r="E104" s="14">
        <f t="shared" ref="E104:J104" si="47">+E105+E114+E123</f>
        <v>0</v>
      </c>
      <c r="F104" s="14">
        <f t="shared" si="47"/>
        <v>0</v>
      </c>
      <c r="G104" s="14">
        <f t="shared" si="47"/>
        <v>3600</v>
      </c>
      <c r="H104" s="14">
        <f t="shared" si="47"/>
        <v>0</v>
      </c>
      <c r="I104" s="14">
        <f t="shared" si="47"/>
        <v>0</v>
      </c>
      <c r="J104" s="14">
        <f t="shared" si="47"/>
        <v>0</v>
      </c>
      <c r="K104" s="210"/>
    </row>
    <row r="105" spans="1:11" ht="21" customHeight="1" x14ac:dyDescent="0.6">
      <c r="A105" s="858" t="str">
        <f>+[5]ระบบการควบคุมฯ!A975</f>
        <v>2.1.5.2</v>
      </c>
      <c r="B105" s="859" t="str">
        <f>+[5]ระบบการควบคุมฯ!B1043</f>
        <v>ครุภัณฑ์โฆษณาและเผยแพร่ 120604</v>
      </c>
      <c r="C105" s="860"/>
      <c r="D105" s="861">
        <f>+D106</f>
        <v>0</v>
      </c>
      <c r="E105" s="861">
        <f t="shared" ref="E105:K105" si="48">+E106</f>
        <v>0</v>
      </c>
      <c r="F105" s="861">
        <f t="shared" si="48"/>
        <v>0</v>
      </c>
      <c r="G105" s="861">
        <f t="shared" si="48"/>
        <v>0</v>
      </c>
      <c r="H105" s="861">
        <f t="shared" si="48"/>
        <v>0</v>
      </c>
      <c r="I105" s="861">
        <f t="shared" si="48"/>
        <v>0</v>
      </c>
      <c r="J105" s="861">
        <f t="shared" si="48"/>
        <v>0</v>
      </c>
      <c r="K105" s="862">
        <f t="shared" si="48"/>
        <v>0</v>
      </c>
    </row>
    <row r="106" spans="1:11" ht="42" hidden="1" customHeight="1" x14ac:dyDescent="0.25">
      <c r="A106" s="863" t="str">
        <f>+[5]ระบบการควบคุมฯ!A976</f>
        <v>2.1.5.2.1</v>
      </c>
      <c r="B106" s="864" t="str">
        <f>+[5]ระบบการควบคุมฯ!B976</f>
        <v>โทรทัศน์แอลอีดี(LEDTV)แบบSmartTVระดับความละเอียดจอภาพ3840x2160พิกเซล ขนาด 55 นิ้ว เครื่องละ 23,3000 บาท</v>
      </c>
      <c r="C106" s="516" t="str">
        <f>+[5]ระบบการควบคุมฯ!C976</f>
        <v>ศธ04002/ว1802 ลว.8 พค 67 โอนครั้งที่ 7</v>
      </c>
      <c r="D106" s="865">
        <f>SUM(D107:D112)</f>
        <v>0</v>
      </c>
      <c r="E106" s="865">
        <f t="shared" ref="E106:G106" si="49">SUM(E107:E112)</f>
        <v>0</v>
      </c>
      <c r="F106" s="865">
        <f t="shared" si="49"/>
        <v>0</v>
      </c>
      <c r="G106" s="865">
        <f t="shared" si="49"/>
        <v>0</v>
      </c>
      <c r="H106" s="866"/>
      <c r="I106" s="867"/>
      <c r="J106" s="868">
        <f t="shared" ref="J106:J107" si="50">D106-E106-F106-G106</f>
        <v>0</v>
      </c>
      <c r="K106" s="869"/>
    </row>
    <row r="107" spans="1:11" ht="21" hidden="1" customHeight="1" x14ac:dyDescent="0.25">
      <c r="A107" s="870" t="str">
        <f>+[5]ระบบการควบคุมฯ!A977</f>
        <v>1)</v>
      </c>
      <c r="B107" s="871" t="str">
        <f>+[5]ระบบการควบคุมฯ!B977</f>
        <v>โรงเรียนวัดทศทิศ</v>
      </c>
      <c r="C107" s="525" t="str">
        <f>+[5]ระบบการควบคุมฯ!C977</f>
        <v>20004350002003112042</v>
      </c>
      <c r="D107" s="745"/>
      <c r="E107" s="773"/>
      <c r="F107" s="774"/>
      <c r="G107" s="775"/>
      <c r="H107" s="776"/>
      <c r="I107" s="777"/>
      <c r="J107" s="778">
        <f t="shared" si="50"/>
        <v>0</v>
      </c>
      <c r="K107" s="872"/>
    </row>
    <row r="108" spans="1:11" ht="21" hidden="1" customHeight="1" x14ac:dyDescent="0.25">
      <c r="A108" s="870">
        <f>+[5]ระบบการควบคุมฯ!A978</f>
        <v>0</v>
      </c>
      <c r="B108" s="871" t="str">
        <f>+[5]ระบบการควบคุมฯ!B978</f>
        <v>ผูกพัน ครบ 26 มิย 67</v>
      </c>
      <c r="C108" s="525">
        <f>+[5]ระบบการควบคุมฯ!C978</f>
        <v>4100395240</v>
      </c>
      <c r="D108" s="774"/>
      <c r="E108" s="774"/>
      <c r="F108" s="774"/>
      <c r="G108" s="781"/>
      <c r="H108" s="776"/>
      <c r="I108" s="777"/>
      <c r="J108" s="774"/>
      <c r="K108" s="872"/>
    </row>
    <row r="109" spans="1:11" ht="40.799999999999997" hidden="1" customHeight="1" x14ac:dyDescent="0.25">
      <c r="A109" s="870" t="str">
        <f>+[5]ระบบการควบคุมฯ!A980</f>
        <v>2)</v>
      </c>
      <c r="B109" s="871" t="str">
        <f>+[5]ระบบการควบคุมฯ!B980</f>
        <v>โรงเรียนวัดนิเทศน์</v>
      </c>
      <c r="C109" s="525" t="str">
        <f>+[5]ระบบการควบคุมฯ!C980</f>
        <v>20004350002003112043</v>
      </c>
      <c r="D109" s="745"/>
      <c r="E109" s="773"/>
      <c r="F109" s="774"/>
      <c r="G109" s="775"/>
      <c r="H109" s="776"/>
      <c r="I109" s="777"/>
      <c r="J109" s="778">
        <f t="shared" ref="J109" si="51">D109-E109-F109-G109</f>
        <v>0</v>
      </c>
      <c r="K109" s="872"/>
    </row>
    <row r="110" spans="1:11" ht="21" hidden="1" customHeight="1" x14ac:dyDescent="0.25">
      <c r="A110" s="870">
        <f>+[5]ระบบการควบคุมฯ!A981</f>
        <v>0</v>
      </c>
      <c r="B110" s="871" t="str">
        <f>+[5]ระบบการควบคุมฯ!B981</f>
        <v>ผูกพัน ครบ 27 พค 67</v>
      </c>
      <c r="C110" s="525">
        <f>+[5]ระบบการควบคุมฯ!C981</f>
        <v>4100397975</v>
      </c>
      <c r="D110" s="774"/>
      <c r="E110" s="774"/>
      <c r="F110" s="774"/>
      <c r="G110" s="781"/>
      <c r="H110" s="776"/>
      <c r="I110" s="777"/>
      <c r="J110" s="774"/>
      <c r="K110" s="872"/>
    </row>
    <row r="111" spans="1:11" ht="63" hidden="1" customHeight="1" x14ac:dyDescent="0.25">
      <c r="A111" s="870" t="str">
        <f>+[5]ระบบการควบคุมฯ!A982</f>
        <v>3)</v>
      </c>
      <c r="B111" s="871" t="str">
        <f>+[5]ระบบการควบคุมฯ!B982</f>
        <v>โรงเรียนวัดสอนดีศรีเจริญ</v>
      </c>
      <c r="C111" s="525" t="str">
        <f>+[5]ระบบการควบคุมฯ!C982</f>
        <v>20004350002003112047</v>
      </c>
      <c r="D111" s="745"/>
      <c r="E111" s="773"/>
      <c r="F111" s="774"/>
      <c r="G111" s="775"/>
      <c r="H111" s="776"/>
      <c r="I111" s="777"/>
      <c r="J111" s="778">
        <f t="shared" ref="J111" si="52">D111-E111-F111-G111</f>
        <v>0</v>
      </c>
      <c r="K111" s="872"/>
    </row>
    <row r="112" spans="1:11" ht="42" hidden="1" customHeight="1" x14ac:dyDescent="0.25">
      <c r="A112" s="870">
        <f>+[5]ระบบการควบคุมฯ!A983</f>
        <v>0</v>
      </c>
      <c r="B112" s="871" t="str">
        <f>+[5]ระบบการควบคุมฯ!B983</f>
        <v>ผูกพัน ครบ 27 พค 67</v>
      </c>
      <c r="C112" s="525">
        <f>+[5]ระบบการควบคุมฯ!C983</f>
        <v>4100396028</v>
      </c>
      <c r="D112" s="774"/>
      <c r="E112" s="774"/>
      <c r="F112" s="774"/>
      <c r="G112" s="781"/>
      <c r="H112" s="776"/>
      <c r="I112" s="777"/>
      <c r="J112" s="774"/>
      <c r="K112" s="872"/>
    </row>
    <row r="113" spans="1:11" ht="42" hidden="1" customHeight="1" x14ac:dyDescent="0.25">
      <c r="A113" s="873"/>
      <c r="B113" s="777"/>
      <c r="C113" s="874"/>
      <c r="D113" s="774"/>
      <c r="E113" s="774"/>
      <c r="F113" s="774"/>
      <c r="G113" s="781"/>
      <c r="H113" s="776"/>
      <c r="I113" s="777"/>
      <c r="J113" s="774"/>
      <c r="K113" s="872"/>
    </row>
    <row r="114" spans="1:11" ht="42" customHeight="1" x14ac:dyDescent="0.6">
      <c r="A114" s="858">
        <f>+[5]ระบบการควบคุมฯ!A1001</f>
        <v>0</v>
      </c>
      <c r="B114" s="859" t="str">
        <f>+[5]ระบบการควบคุมฯ!B1001</f>
        <v>ครุภัณฑ์สำนักงาน 120601</v>
      </c>
      <c r="C114" s="860"/>
      <c r="D114" s="861">
        <f>+D115+D118</f>
        <v>3600</v>
      </c>
      <c r="E114" s="861">
        <f t="shared" ref="E114:K114" si="53">+E115+E118</f>
        <v>0</v>
      </c>
      <c r="F114" s="861">
        <f t="shared" si="53"/>
        <v>0</v>
      </c>
      <c r="G114" s="861">
        <f t="shared" si="53"/>
        <v>3600</v>
      </c>
      <c r="H114" s="861">
        <f t="shared" si="53"/>
        <v>0</v>
      </c>
      <c r="I114" s="861">
        <f t="shared" si="53"/>
        <v>0</v>
      </c>
      <c r="J114" s="861">
        <f t="shared" si="53"/>
        <v>0</v>
      </c>
      <c r="K114" s="862">
        <f t="shared" si="53"/>
        <v>0</v>
      </c>
    </row>
    <row r="115" spans="1:11" ht="42" customHeight="1" x14ac:dyDescent="0.25">
      <c r="A115" s="863" t="str">
        <f>+[5]ระบบการควบคุมฯ!A1002</f>
        <v>1.5.2.1</v>
      </c>
      <c r="B115" s="875" t="str">
        <f>+[5]ระบบการควบคุมฯ!B1002</f>
        <v>พัดลม แบบโคจรติดเพดาน ขนาดไม่น้อยกว่า 16 นิ้ว (400 มิลลิเมตร) เครื่องละ 1,200 บาท</v>
      </c>
      <c r="C115" s="516" t="str">
        <f>+[5]ระบบการควบคุมฯ!C1002</f>
        <v xml:space="preserve">ศธ04002/ว47350 ลว. 27 ตค 68 โอนครั้งที่ 14 </v>
      </c>
      <c r="D115" s="865">
        <f>SUM(D116:D117)</f>
        <v>3600</v>
      </c>
      <c r="E115" s="865">
        <f t="shared" ref="E115:J115" si="54">SUM(E116:E117)</f>
        <v>0</v>
      </c>
      <c r="F115" s="865">
        <f t="shared" si="54"/>
        <v>0</v>
      </c>
      <c r="G115" s="865">
        <f t="shared" si="54"/>
        <v>3600</v>
      </c>
      <c r="H115" s="865">
        <f t="shared" si="54"/>
        <v>0</v>
      </c>
      <c r="I115" s="865">
        <f t="shared" si="54"/>
        <v>0</v>
      </c>
      <c r="J115" s="865">
        <f t="shared" si="54"/>
        <v>0</v>
      </c>
      <c r="K115" s="876"/>
    </row>
    <row r="116" spans="1:11" ht="42" customHeight="1" x14ac:dyDescent="0.25">
      <c r="A116" s="870" t="str">
        <f>+[5]ระบบการควบคุมฯ!A1003</f>
        <v>1)</v>
      </c>
      <c r="B116" s="791" t="str">
        <f>+[5]ระบบการควบคุมฯ!B1003</f>
        <v xml:space="preserve">โรงเรียนวัดแจ้งลําหิน (พูนราษฎร์อุปถัมภ์) </v>
      </c>
      <c r="C116" s="523" t="str">
        <f>+[5]ระบบการควบคุมฯ!C1003</f>
        <v>20004370010003111473</v>
      </c>
      <c r="D116" s="745">
        <f>+[5]ระบบการควบคุมฯ!F1003</f>
        <v>3600</v>
      </c>
      <c r="E116" s="773">
        <f>+[5]ระบบการควบคุมฯ!G1003+[5]ระบบการควบคุมฯ!H1003</f>
        <v>0</v>
      </c>
      <c r="F116" s="774">
        <f>+[5]ระบบการควบคุมฯ!I1003+[5]ระบบการควบคุมฯ!J1003</f>
        <v>0</v>
      </c>
      <c r="G116" s="775">
        <f>+[5]ระบบการควบคุมฯ!K1003+[5]ระบบการควบคุมฯ!L1003</f>
        <v>3600</v>
      </c>
      <c r="H116" s="776"/>
      <c r="I116" s="777"/>
      <c r="J116" s="778">
        <f t="shared" ref="J116" si="55">D116-E116-F116-G116</f>
        <v>0</v>
      </c>
      <c r="K116" s="746"/>
    </row>
    <row r="117" spans="1:11" ht="42" hidden="1" customHeight="1" x14ac:dyDescent="0.25">
      <c r="A117" s="870">
        <f>+[5]ระบบการควบคุมฯ!A1004</f>
        <v>0</v>
      </c>
      <c r="B117" s="791">
        <f>+[5]ระบบการควบคุมฯ!B1004</f>
        <v>0</v>
      </c>
      <c r="C117" s="523">
        <f>+[5]ระบบการควบคุมฯ!C1004</f>
        <v>0</v>
      </c>
      <c r="D117" s="774"/>
      <c r="E117" s="774"/>
      <c r="F117" s="774"/>
      <c r="G117" s="781"/>
      <c r="H117" s="776"/>
      <c r="I117" s="777"/>
      <c r="J117" s="774"/>
      <c r="K117" s="746"/>
    </row>
    <row r="118" spans="1:11" ht="42" hidden="1" customHeight="1" x14ac:dyDescent="0.25">
      <c r="A118" s="863" t="str">
        <f>+[5]ระบบการควบคุมฯ!A1007</f>
        <v>1.5.2.2</v>
      </c>
      <c r="B118" s="875" t="str">
        <f>+[5]ระบบการควบคุมฯ!B1007</f>
        <v xml:space="preserve">เครื่องตัดแต่งพุ่มไม้ ขนาด 29.5 นิ้ว </v>
      </c>
      <c r="C118" s="516" t="str">
        <f>+[5]ระบบการควบคุมฯ!C1007</f>
        <v xml:space="preserve">ศธ04002/ว47350 ลว. 27 ตค 68 โอนครั้งที่ 14 </v>
      </c>
      <c r="D118" s="865">
        <f>SUM(D119:D120)</f>
        <v>0</v>
      </c>
      <c r="E118" s="865">
        <f t="shared" ref="E118:J118" si="56">SUM(E119:E120)</f>
        <v>0</v>
      </c>
      <c r="F118" s="865">
        <f t="shared" si="56"/>
        <v>0</v>
      </c>
      <c r="G118" s="865">
        <f t="shared" si="56"/>
        <v>0</v>
      </c>
      <c r="H118" s="865">
        <f t="shared" si="56"/>
        <v>0</v>
      </c>
      <c r="I118" s="865">
        <f t="shared" si="56"/>
        <v>0</v>
      </c>
      <c r="J118" s="865">
        <f t="shared" si="56"/>
        <v>0</v>
      </c>
      <c r="K118" s="876"/>
    </row>
    <row r="119" spans="1:11" ht="42" hidden="1" customHeight="1" x14ac:dyDescent="0.25">
      <c r="A119" s="870" t="str">
        <f>+[5]ระบบการควบคุมฯ!A1008</f>
        <v>1)</v>
      </c>
      <c r="B119" s="825" t="str">
        <f>+[5]ระบบการควบคุมฯ!B1008</f>
        <v>โรงเรียนวัดพวงแก้ว</v>
      </c>
      <c r="C119" s="525" t="str">
        <f>+[5]ระบบการควบคุมฯ!C1008</f>
        <v>20004370010003111466</v>
      </c>
      <c r="D119" s="745">
        <f>+[5]ระบบการควบคุมฯ!F1008</f>
        <v>0</v>
      </c>
      <c r="E119" s="773">
        <f>+[5]ระบบการควบคุมฯ!G1008+[5]ระบบการควบคุมฯ!H1008</f>
        <v>0</v>
      </c>
      <c r="F119" s="774">
        <f>+[5]ระบบการควบคุมฯ!I1008+[5]ระบบการควบคุมฯ!J1008</f>
        <v>0</v>
      </c>
      <c r="G119" s="775">
        <f>+[5]ระบบการควบคุมฯ!K1008+[5]ระบบการควบคุมฯ!L1008</f>
        <v>0</v>
      </c>
      <c r="H119" s="776"/>
      <c r="I119" s="777"/>
      <c r="J119" s="778">
        <f t="shared" ref="J119" si="57">D119-E119-F119-G119</f>
        <v>0</v>
      </c>
      <c r="K119" s="746"/>
    </row>
    <row r="120" spans="1:11" ht="42" hidden="1" customHeight="1" x14ac:dyDescent="0.25">
      <c r="A120" s="870"/>
      <c r="B120" s="825"/>
      <c r="C120" s="525"/>
      <c r="D120" s="774"/>
      <c r="E120" s="774"/>
      <c r="F120" s="774"/>
      <c r="G120" s="781"/>
      <c r="H120" s="776"/>
      <c r="I120" s="777"/>
      <c r="J120" s="774"/>
      <c r="K120" s="746"/>
    </row>
    <row r="121" spans="1:11" ht="42" hidden="1" customHeight="1" x14ac:dyDescent="0.25">
      <c r="A121" s="870"/>
      <c r="B121" s="871"/>
      <c r="C121" s="525"/>
      <c r="D121" s="745"/>
      <c r="E121" s="773"/>
      <c r="F121" s="774"/>
      <c r="G121" s="775"/>
      <c r="H121" s="776"/>
      <c r="I121" s="777"/>
      <c r="J121" s="778">
        <f t="shared" ref="J121" si="58">D121-E121-F121-G121</f>
        <v>0</v>
      </c>
      <c r="K121" s="872"/>
    </row>
    <row r="122" spans="1:11" ht="42" hidden="1" customHeight="1" x14ac:dyDescent="0.25">
      <c r="A122" s="870"/>
      <c r="B122" s="871">
        <f>+[5]ระบบการควบคุมฯ!B991</f>
        <v>0</v>
      </c>
      <c r="C122" s="525">
        <f>+[5]ระบบการควบคุมฯ!C991</f>
        <v>0</v>
      </c>
      <c r="D122" s="774"/>
      <c r="E122" s="774"/>
      <c r="F122" s="774"/>
      <c r="G122" s="781"/>
      <c r="H122" s="776"/>
      <c r="I122" s="777"/>
      <c r="J122" s="774"/>
      <c r="K122" s="872"/>
    </row>
    <row r="123" spans="1:11" ht="42" hidden="1" customHeight="1" x14ac:dyDescent="0.6">
      <c r="A123" s="877" t="s">
        <v>30</v>
      </c>
      <c r="B123" s="859" t="str">
        <f>+[5]ระบบการควบคุมฯ!B1060</f>
        <v xml:space="preserve">ครุภัณฑ์การศึกษา 120611 </v>
      </c>
      <c r="C123" s="860"/>
      <c r="D123" s="861">
        <f>+D124+D127</f>
        <v>0</v>
      </c>
      <c r="E123" s="861">
        <f t="shared" ref="E123:J123" si="59">+E124+E127</f>
        <v>0</v>
      </c>
      <c r="F123" s="861">
        <f t="shared" si="59"/>
        <v>0</v>
      </c>
      <c r="G123" s="861">
        <f>+G124+G127</f>
        <v>0</v>
      </c>
      <c r="H123" s="861">
        <f t="shared" si="59"/>
        <v>0</v>
      </c>
      <c r="I123" s="861">
        <f t="shared" si="59"/>
        <v>0</v>
      </c>
      <c r="J123" s="861">
        <f t="shared" si="59"/>
        <v>0</v>
      </c>
      <c r="K123" s="862">
        <f t="shared" ref="E123:K124" si="60">+K124</f>
        <v>0</v>
      </c>
    </row>
    <row r="124" spans="1:11" ht="42" hidden="1" customHeight="1" x14ac:dyDescent="0.25">
      <c r="A124" s="878" t="s">
        <v>130</v>
      </c>
      <c r="B124" s="879" t="str">
        <f>+[5]ระบบการควบคุมฯ!B1061</f>
        <v>ครุภัณฑ์งานอาชีพระดับประถมศึกษา แบบ 2 จำนวน 1 ชุด</v>
      </c>
      <c r="C124" s="880" t="str">
        <f>+[5]ระบบการควบคุมฯ!C1061</f>
        <v>ศธ04002/ว1802 ลว.8 พค 67 โอนครั้งที่ 7</v>
      </c>
      <c r="D124" s="881">
        <f>+D125</f>
        <v>0</v>
      </c>
      <c r="E124" s="881">
        <f t="shared" si="60"/>
        <v>0</v>
      </c>
      <c r="F124" s="881">
        <f t="shared" si="60"/>
        <v>0</v>
      </c>
      <c r="G124" s="881">
        <f t="shared" si="60"/>
        <v>0</v>
      </c>
      <c r="H124" s="881">
        <f t="shared" si="60"/>
        <v>0</v>
      </c>
      <c r="I124" s="881">
        <f t="shared" si="60"/>
        <v>0</v>
      </c>
      <c r="J124" s="881">
        <f t="shared" si="60"/>
        <v>0</v>
      </c>
      <c r="K124" s="882"/>
    </row>
    <row r="125" spans="1:11" ht="42" hidden="1" customHeight="1" x14ac:dyDescent="0.25">
      <c r="A125" s="711" t="str">
        <f>+[5]ระบบการควบคุมฯ!A1062</f>
        <v>1)</v>
      </c>
      <c r="B125" s="871" t="str">
        <f>+[5]ระบบการควบคุมฯ!B1062</f>
        <v>โรงเรียนกลางคลองสิบ</v>
      </c>
      <c r="C125" s="525" t="str">
        <f>+[5]ระบบการควบคุมฯ!C1062</f>
        <v>20004350002003112040</v>
      </c>
      <c r="D125" s="745"/>
      <c r="E125" s="773"/>
      <c r="F125" s="774"/>
      <c r="G125" s="775"/>
      <c r="H125" s="776"/>
      <c r="I125" s="777"/>
      <c r="J125" s="778">
        <f t="shared" ref="J125" si="61">D125-E125-F125-G125</f>
        <v>0</v>
      </c>
      <c r="K125" s="872"/>
    </row>
    <row r="126" spans="1:11" ht="21" hidden="1" customHeight="1" x14ac:dyDescent="0.25">
      <c r="A126" s="883">
        <f>+[5]ระบบการควบคุมฯ!A1063</f>
        <v>0</v>
      </c>
      <c r="B126" s="871" t="str">
        <f>+[5]ระบบการควบคุมฯ!B1063</f>
        <v>ผูกพัน ครบ 16 มิย 67</v>
      </c>
      <c r="C126" s="525">
        <f>+[5]ระบบการควบคุมฯ!C1063</f>
        <v>4100394375</v>
      </c>
      <c r="D126" s="774"/>
      <c r="E126" s="774"/>
      <c r="F126" s="774"/>
      <c r="G126" s="781"/>
      <c r="H126" s="776"/>
      <c r="I126" s="777"/>
      <c r="J126" s="774"/>
      <c r="K126" s="872"/>
    </row>
    <row r="127" spans="1:11" ht="21" hidden="1" customHeight="1" x14ac:dyDescent="0.25">
      <c r="A127" s="884" t="s">
        <v>131</v>
      </c>
      <c r="B127" s="885" t="str">
        <f>+[5]ระบบการควบคุมฯ!B1071</f>
        <v>โต๊ะเก้าอี้นักเรียน ระดับประถมศึกษา ชุดละ 1500 บาท</v>
      </c>
      <c r="C127" s="880" t="str">
        <f>+[5]ระบบการควบคุมฯ!C1071</f>
        <v>ศธ04002/ว1802 ลว.8 พค 67 โอนครั้งที่ 7</v>
      </c>
      <c r="D127" s="881">
        <f>SUM(D128:D132)</f>
        <v>0</v>
      </c>
      <c r="E127" s="881">
        <f t="shared" ref="E127:J127" si="62">SUM(E128:E132)</f>
        <v>0</v>
      </c>
      <c r="F127" s="881">
        <f t="shared" si="62"/>
        <v>0</v>
      </c>
      <c r="G127" s="881">
        <f t="shared" si="62"/>
        <v>0</v>
      </c>
      <c r="H127" s="881">
        <f t="shared" si="62"/>
        <v>0</v>
      </c>
      <c r="I127" s="881">
        <f t="shared" si="62"/>
        <v>0</v>
      </c>
      <c r="J127" s="881">
        <f t="shared" si="62"/>
        <v>0</v>
      </c>
      <c r="K127" s="882"/>
    </row>
    <row r="128" spans="1:11" ht="21" hidden="1" customHeight="1" x14ac:dyDescent="0.45">
      <c r="A128" s="883" t="str">
        <f>+[5]ระบบการควบคุมฯ!A1072</f>
        <v>1)</v>
      </c>
      <c r="B128" s="886" t="str">
        <f>+[5]ระบบการควบคุมฯ!B1072</f>
        <v>โรงเรียนคลองสิบสามผิวศรีราษฏร์บำรุง</v>
      </c>
      <c r="C128" s="523" t="str">
        <f>+[5]ระบบการควบคุมฯ!C1072</f>
        <v>20004350002003112045</v>
      </c>
      <c r="D128" s="745"/>
      <c r="E128" s="773"/>
      <c r="F128" s="774"/>
      <c r="G128" s="775"/>
      <c r="H128" s="776"/>
      <c r="I128" s="777"/>
      <c r="J128" s="778">
        <f t="shared" ref="J128" si="63">D128-E128-F128-G128</f>
        <v>0</v>
      </c>
      <c r="K128" s="833"/>
    </row>
    <row r="129" spans="1:11" ht="21" hidden="1" customHeight="1" x14ac:dyDescent="0.45">
      <c r="A129" s="883">
        <f>+[5]ระบบการควบคุมฯ!A1073</f>
        <v>0</v>
      </c>
      <c r="B129" s="886" t="str">
        <f>+[5]ระบบการควบคุมฯ!B1073</f>
        <v>ผูกพัน ครบ 19 มิย 67</v>
      </c>
      <c r="C129" s="523">
        <f>+[5]ระบบการควบคุมฯ!C1073</f>
        <v>4100395365</v>
      </c>
      <c r="D129" s="774"/>
      <c r="E129" s="774"/>
      <c r="F129" s="774"/>
      <c r="G129" s="781"/>
      <c r="H129" s="776"/>
      <c r="I129" s="777"/>
      <c r="J129" s="774"/>
      <c r="K129" s="833"/>
    </row>
    <row r="130" spans="1:11" ht="21" hidden="1" customHeight="1" x14ac:dyDescent="0.45">
      <c r="A130" s="883" t="str">
        <f>+[5]ระบบการควบคุมฯ!A1075</f>
        <v>2)</v>
      </c>
      <c r="B130" s="886" t="str">
        <f>+[5]ระบบการควบคุมฯ!B1075</f>
        <v>โรงเรียนวัดพวงแก้ว</v>
      </c>
      <c r="C130" s="523" t="str">
        <f>+[5]ระบบการควบคุมฯ!C1075</f>
        <v>20004350002003112046</v>
      </c>
      <c r="D130" s="745"/>
      <c r="E130" s="773"/>
      <c r="F130" s="774"/>
      <c r="G130" s="775"/>
      <c r="H130" s="776"/>
      <c r="I130" s="777"/>
      <c r="J130" s="778">
        <f t="shared" ref="J130" si="64">D130-E130-F130-G130</f>
        <v>0</v>
      </c>
      <c r="K130" s="833"/>
    </row>
    <row r="131" spans="1:11" ht="21" hidden="1" customHeight="1" x14ac:dyDescent="0.45">
      <c r="A131" s="883">
        <f>+[5]ระบบการควบคุมฯ!A1076</f>
        <v>0</v>
      </c>
      <c r="B131" s="886" t="str">
        <f>+[5]ระบบการควบคุมฯ!B1076</f>
        <v>ผูกพัน ครบ 26 มิย 67</v>
      </c>
      <c r="C131" s="523">
        <f>+[5]ระบบการควบคุมฯ!C1076</f>
        <v>4100395151</v>
      </c>
      <c r="D131" s="774"/>
      <c r="E131" s="774"/>
      <c r="F131" s="774"/>
      <c r="G131" s="781"/>
      <c r="H131" s="776"/>
      <c r="I131" s="777"/>
      <c r="J131" s="774"/>
      <c r="K131" s="833"/>
    </row>
    <row r="132" spans="1:11" ht="21" hidden="1" customHeight="1" x14ac:dyDescent="0.25">
      <c r="A132" s="883" t="str">
        <f>+[5]ระบบการควบคุมฯ!A1078</f>
        <v>3)</v>
      </c>
      <c r="B132" s="886" t="str">
        <f>+[5]ระบบการควบคุมฯ!B1078</f>
        <v>โรงเรียนหิรัญพงษ์อนุสรณ์</v>
      </c>
      <c r="C132" s="523" t="str">
        <f>+[5]ระบบการควบคุมฯ!C1078</f>
        <v>20004350002003112048</v>
      </c>
      <c r="D132" s="745"/>
      <c r="E132" s="773"/>
      <c r="F132" s="774"/>
      <c r="G132" s="775"/>
      <c r="H132" s="776"/>
      <c r="I132" s="777"/>
      <c r="J132" s="778">
        <f t="shared" ref="J132" si="65">D132-E132-F132-G132</f>
        <v>0</v>
      </c>
      <c r="K132" s="872"/>
    </row>
    <row r="133" spans="1:11" ht="21" hidden="1" customHeight="1" x14ac:dyDescent="0.45">
      <c r="A133" s="883">
        <f>+[5]ระบบการควบคุมฯ!A1079</f>
        <v>0</v>
      </c>
      <c r="B133" s="886" t="str">
        <f>+[5]ระบบการควบคุมฯ!B1079</f>
        <v>ผูกพัน ครบ 7 มิย 67</v>
      </c>
      <c r="C133" s="523">
        <f>+[5]ระบบการควบคุมฯ!C1079</f>
        <v>4100392574</v>
      </c>
      <c r="D133" s="774"/>
      <c r="E133" s="774"/>
      <c r="F133" s="774"/>
      <c r="G133" s="781"/>
      <c r="H133" s="776"/>
      <c r="I133" s="777"/>
      <c r="J133" s="774"/>
      <c r="K133" s="833"/>
    </row>
    <row r="134" spans="1:11" ht="21" customHeight="1" x14ac:dyDescent="0.6">
      <c r="A134" s="699" t="str">
        <f>+[5]ระบบการควบคุมฯ!A1085</f>
        <v>1.5.2</v>
      </c>
      <c r="B134" s="887" t="str">
        <f>+[5]ระบบการควบคุมฯ!B1085</f>
        <v xml:space="preserve">กิจกรรมรองเทคโนโลยีดิจิทัลเพื่อการศึกษาขั้นพื้นฐาน </v>
      </c>
      <c r="C134" s="517" t="str">
        <f>+[5]ระบบการควบคุมฯ!C1085</f>
        <v>20004 69 05164 00063</v>
      </c>
      <c r="D134" s="19">
        <f>+D135</f>
        <v>518600</v>
      </c>
      <c r="E134" s="19">
        <f t="shared" ref="E134:J134" si="66">+E135</f>
        <v>0</v>
      </c>
      <c r="F134" s="19">
        <f t="shared" si="66"/>
        <v>0</v>
      </c>
      <c r="G134" s="19">
        <f t="shared" si="66"/>
        <v>518600</v>
      </c>
      <c r="H134" s="19">
        <f t="shared" si="66"/>
        <v>0</v>
      </c>
      <c r="I134" s="19">
        <f t="shared" si="66"/>
        <v>0</v>
      </c>
      <c r="J134" s="19">
        <f t="shared" si="66"/>
        <v>0</v>
      </c>
      <c r="K134" s="208"/>
    </row>
    <row r="135" spans="1:11" ht="21" customHeight="1" x14ac:dyDescent="0.6">
      <c r="A135" s="204" t="str">
        <f>+[5]ระบบการควบคุมฯ!A1094</f>
        <v>15.2.2</v>
      </c>
      <c r="B135" s="205" t="str">
        <f>+[5]ระบบการควบคุมฯ!B1094</f>
        <v xml:space="preserve"> งบลงทุน ค่าครุภัณฑ์ 6911310</v>
      </c>
      <c r="C135" s="520" t="str">
        <f>+[5]ระบบการควบคุมฯ!C1094</f>
        <v>20004 37001 00031xxxxx</v>
      </c>
      <c r="D135" s="14">
        <f>SUM(D137:D138)</f>
        <v>518600</v>
      </c>
      <c r="E135" s="14">
        <f t="shared" ref="E135:J135" si="67">SUM(E137:E138)</f>
        <v>0</v>
      </c>
      <c r="F135" s="14">
        <f t="shared" si="67"/>
        <v>0</v>
      </c>
      <c r="G135" s="14">
        <f t="shared" si="67"/>
        <v>518600</v>
      </c>
      <c r="H135" s="14">
        <f t="shared" si="67"/>
        <v>0</v>
      </c>
      <c r="I135" s="14">
        <f t="shared" si="67"/>
        <v>0</v>
      </c>
      <c r="J135" s="14">
        <f t="shared" si="67"/>
        <v>0</v>
      </c>
      <c r="K135" s="210"/>
    </row>
    <row r="136" spans="1:11" ht="21" customHeight="1" x14ac:dyDescent="0.6">
      <c r="A136" s="722" t="str">
        <f>+[5]ระบบการควบคุมฯ!A1095</f>
        <v>15.2.2.1</v>
      </c>
      <c r="B136" s="723" t="str">
        <f>+[5]ระบบการควบคุมฯ!B1095</f>
        <v>ครุภัณฑ์คอมพิวเตอร์  120610</v>
      </c>
      <c r="C136" s="888" t="str">
        <f>+[5]ระบบการควบคุมฯ!C1095</f>
        <v>20004 69 05164 00063</v>
      </c>
      <c r="D136" s="725">
        <f>+D137</f>
        <v>0</v>
      </c>
      <c r="E136" s="725">
        <f t="shared" ref="E136:K136" si="68">+E137</f>
        <v>0</v>
      </c>
      <c r="F136" s="725">
        <f t="shared" si="68"/>
        <v>0</v>
      </c>
      <c r="G136" s="725">
        <f t="shared" si="68"/>
        <v>0</v>
      </c>
      <c r="H136" s="725">
        <f t="shared" si="68"/>
        <v>0</v>
      </c>
      <c r="I136" s="725">
        <f t="shared" si="68"/>
        <v>0</v>
      </c>
      <c r="J136" s="725">
        <f t="shared" si="68"/>
        <v>0</v>
      </c>
      <c r="K136" s="889">
        <f t="shared" si="68"/>
        <v>0</v>
      </c>
    </row>
    <row r="137" spans="1:11" ht="43.8" customHeight="1" x14ac:dyDescent="0.25">
      <c r="A137" s="711">
        <f>+[5]ระบบการควบคุมฯ!A1096</f>
        <v>1</v>
      </c>
      <c r="B137" s="890" t="str">
        <f>+[5]ระบบการควบคุมฯ!B1096</f>
        <v xml:space="preserve">ระบบคอมพิวเตอร์พร้อมอุปกรณ์สำหรับการเรียนการสอน IC 12 Type 2 โรงเรียนวัดโปรยฝน จำนวน 1 ชุด จำนวน 519,300 บาท                   </v>
      </c>
      <c r="C137" s="890" t="str">
        <f>+[5]ระบบการควบคุมฯ!C1096</f>
        <v>ศธ 04002/ว49497 ลว 26 พย 68 โอนครั้งที่ 108</v>
      </c>
      <c r="D137" s="745">
        <f>+[5]ระบบการควบคุมฯ!F1058</f>
        <v>0</v>
      </c>
      <c r="E137" s="745">
        <f>+[5]ระบบการควบคุมฯ!G1058+[5]ระบบการควบคุมฯ!H1058</f>
        <v>0</v>
      </c>
      <c r="F137" s="745">
        <f>+[5]ระบบการควบคุมฯ!I1058+[5]ระบบการควบคุมฯ!J1058</f>
        <v>0</v>
      </c>
      <c r="G137" s="745">
        <f>+[5]ระบบการควบคุมฯ!K1058+[5]ระบบการควบคุมฯ!L1058</f>
        <v>0</v>
      </c>
      <c r="H137" s="745">
        <f>+[5]ระบบการควบคุมฯ!J1058</f>
        <v>0</v>
      </c>
      <c r="I137" s="745">
        <f>+[5]ระบบการควบคุมฯ!K1058</f>
        <v>0</v>
      </c>
      <c r="J137" s="745">
        <f>+D137-E137-G137</f>
        <v>0</v>
      </c>
      <c r="K137" s="872"/>
    </row>
    <row r="138" spans="1:11" ht="21" customHeight="1" x14ac:dyDescent="0.25">
      <c r="A138" s="711" t="str">
        <f>+[5]ระบบการควบคุมฯ!A1097</f>
        <v>1)</v>
      </c>
      <c r="B138" s="890" t="str">
        <f>+[5]ระบบการควบคุมฯ!B1097</f>
        <v>โรงเรียนวัดโปรยฝน</v>
      </c>
      <c r="C138" s="891" t="str">
        <f>+[5]ระบบการควบคุมฯ!C1097</f>
        <v>20004 37001 0003110066</v>
      </c>
      <c r="D138" s="745">
        <f>+[5]ระบบการควบคุมฯ!D1097</f>
        <v>518600</v>
      </c>
      <c r="E138" s="774">
        <f>+[5]ระบบการควบคุมฯ!G1097+[5]ระบบการควบคุมฯ!H1097</f>
        <v>0</v>
      </c>
      <c r="F138" s="774">
        <f>+[5]ระบบการควบคุมฯ!I1097+[5]ระบบการควบคุมฯ!J1097</f>
        <v>0</v>
      </c>
      <c r="G138" s="781">
        <f>+[5]ระบบการควบคุมฯ!K1097+[5]ระบบการควบคุมฯ!L1097</f>
        <v>518600</v>
      </c>
      <c r="H138" s="789"/>
      <c r="I138" s="790"/>
      <c r="J138" s="745">
        <f>+D138-E138-G138</f>
        <v>0</v>
      </c>
      <c r="K138" s="872"/>
    </row>
    <row r="139" spans="1:11" ht="21" hidden="1" customHeight="1" x14ac:dyDescent="0.25">
      <c r="A139" s="873"/>
      <c r="B139" s="892"/>
      <c r="C139" s="874"/>
      <c r="D139" s="774"/>
      <c r="E139" s="774"/>
      <c r="F139" s="774"/>
      <c r="G139" s="781"/>
      <c r="H139" s="776"/>
      <c r="I139" s="777"/>
      <c r="J139" s="774"/>
      <c r="K139" s="872"/>
    </row>
    <row r="140" spans="1:11" ht="21" hidden="1" customHeight="1" x14ac:dyDescent="0.25">
      <c r="A140" s="873"/>
      <c r="B140" s="892"/>
      <c r="C140" s="874"/>
      <c r="D140" s="774"/>
      <c r="E140" s="774"/>
      <c r="F140" s="774"/>
      <c r="G140" s="781"/>
      <c r="H140" s="776"/>
      <c r="I140" s="777"/>
      <c r="J140" s="774"/>
      <c r="K140" s="872"/>
    </row>
    <row r="141" spans="1:11" ht="21" customHeight="1" x14ac:dyDescent="0.6">
      <c r="A141" s="893" t="str">
        <f>+[5]ระบบการควบคุมฯ!A1095</f>
        <v>15.2.2.1</v>
      </c>
      <c r="B141" s="894" t="str">
        <f>+[5]ระบบการควบคุมฯ!B1095</f>
        <v>ครุภัณฑ์คอมพิวเตอร์  120610</v>
      </c>
      <c r="C141" s="517"/>
      <c r="D141" s="895">
        <f>+D142</f>
        <v>0</v>
      </c>
      <c r="E141" s="895">
        <f t="shared" ref="E141:K142" si="69">+E142</f>
        <v>0</v>
      </c>
      <c r="F141" s="895">
        <f t="shared" si="69"/>
        <v>0</v>
      </c>
      <c r="G141" s="895">
        <f t="shared" si="69"/>
        <v>0</v>
      </c>
      <c r="H141" s="895">
        <f t="shared" si="69"/>
        <v>0</v>
      </c>
      <c r="I141" s="895">
        <f t="shared" si="69"/>
        <v>0</v>
      </c>
      <c r="J141" s="895">
        <f t="shared" si="69"/>
        <v>0</v>
      </c>
      <c r="K141" s="896">
        <f t="shared" si="69"/>
        <v>0</v>
      </c>
    </row>
    <row r="142" spans="1:11" ht="63" x14ac:dyDescent="0.25">
      <c r="A142" s="878" t="s">
        <v>130</v>
      </c>
      <c r="B142" s="885" t="str">
        <f>+[5]ระบบการควบคุมฯ!B1096</f>
        <v xml:space="preserve">ระบบคอมพิวเตอร์พร้อมอุปกรณ์สำหรับการเรียนการสอน IC 12 Type 2 โรงเรียนวัดโปรยฝน จำนวน 1 ชุด จำนวน 519,300 บาท                   </v>
      </c>
      <c r="C142" s="880" t="str">
        <f>+[5]ระบบการควบคุมฯ!C1096</f>
        <v>ศธ 04002/ว49497 ลว 26 พย 68 โอนครั้งที่ 108</v>
      </c>
      <c r="D142" s="881">
        <f>+D143</f>
        <v>0</v>
      </c>
      <c r="E142" s="881">
        <f t="shared" si="69"/>
        <v>0</v>
      </c>
      <c r="F142" s="881">
        <f t="shared" si="69"/>
        <v>0</v>
      </c>
      <c r="G142" s="881">
        <f t="shared" si="69"/>
        <v>0</v>
      </c>
      <c r="H142" s="881">
        <f t="shared" si="69"/>
        <v>0</v>
      </c>
      <c r="I142" s="881">
        <f t="shared" si="69"/>
        <v>0</v>
      </c>
      <c r="J142" s="881">
        <f t="shared" si="69"/>
        <v>0</v>
      </c>
      <c r="K142" s="882"/>
    </row>
    <row r="143" spans="1:11" ht="21" customHeight="1" x14ac:dyDescent="0.25">
      <c r="A143" s="711" t="str">
        <f>+[5]ระบบการควบคุมฯ!A1097</f>
        <v>1)</v>
      </c>
      <c r="B143" s="825" t="str">
        <f>+[5]ระบบการควบคุมฯ!B1097</f>
        <v>โรงเรียนวัดโปรยฝน</v>
      </c>
      <c r="C143" s="525" t="str">
        <f>+[5]ระบบการควบคุมฯ!C1097</f>
        <v>20004 37001 0003110066</v>
      </c>
      <c r="D143" s="745"/>
      <c r="E143" s="773"/>
      <c r="F143" s="774"/>
      <c r="G143" s="775"/>
      <c r="H143" s="776"/>
      <c r="I143" s="777"/>
      <c r="J143" s="778">
        <f t="shared" ref="J143" si="70">D143-E143-F143-G143</f>
        <v>0</v>
      </c>
      <c r="K143" s="897"/>
    </row>
    <row r="144" spans="1:11" ht="21" hidden="1" customHeight="1" x14ac:dyDescent="0.25">
      <c r="A144" s="711"/>
      <c r="B144" s="825"/>
      <c r="C144" s="525"/>
      <c r="D144" s="745"/>
      <c r="E144" s="898"/>
      <c r="F144" s="774"/>
      <c r="G144" s="781"/>
      <c r="H144" s="776"/>
      <c r="I144" s="777"/>
      <c r="J144" s="778"/>
      <c r="K144" s="897"/>
    </row>
    <row r="145" spans="1:11" ht="21" customHeight="1" x14ac:dyDescent="0.25">
      <c r="A145" s="758">
        <f>+[5]ระบบการควบคุมฯ!A1175</f>
        <v>1.6</v>
      </c>
      <c r="B145" s="759" t="str">
        <f>+[5]ระบบการควบคุมฯ!B1175</f>
        <v xml:space="preserve">กิจกรรมการจัดการศึกษามัธยมศึกษาตอนต้นสำหรับโรงเรียนปกติ  </v>
      </c>
      <c r="C145" s="517" t="s">
        <v>132</v>
      </c>
      <c r="D145" s="17">
        <f>+D146</f>
        <v>313200</v>
      </c>
      <c r="E145" s="17">
        <f t="shared" ref="E145:K145" si="71">+E146</f>
        <v>0</v>
      </c>
      <c r="F145" s="17">
        <f t="shared" si="71"/>
        <v>0</v>
      </c>
      <c r="G145" s="17">
        <f t="shared" si="71"/>
        <v>313200</v>
      </c>
      <c r="H145" s="17">
        <f t="shared" si="71"/>
        <v>0</v>
      </c>
      <c r="I145" s="17">
        <f t="shared" si="71"/>
        <v>0</v>
      </c>
      <c r="J145" s="17">
        <f t="shared" si="71"/>
        <v>0</v>
      </c>
      <c r="K145" s="17">
        <f t="shared" si="71"/>
        <v>0</v>
      </c>
    </row>
    <row r="146" spans="1:11" ht="21" customHeight="1" x14ac:dyDescent="0.6">
      <c r="A146" s="899"/>
      <c r="B146" s="843" t="str">
        <f>+[5]ระบบการควบคุมฯ!B1177</f>
        <v>งบลงทุน ค่าครุภัณฑ์ 6911310</v>
      </c>
      <c r="C146" s="520"/>
      <c r="D146" s="14">
        <f>+D147+D154+D160</f>
        <v>313200</v>
      </c>
      <c r="E146" s="14">
        <f t="shared" ref="E146:K146" si="72">+E147+E154+E160</f>
        <v>0</v>
      </c>
      <c r="F146" s="14">
        <f t="shared" si="72"/>
        <v>0</v>
      </c>
      <c r="G146" s="14">
        <f t="shared" si="72"/>
        <v>313200</v>
      </c>
      <c r="H146" s="14">
        <f t="shared" si="72"/>
        <v>0</v>
      </c>
      <c r="I146" s="14">
        <f t="shared" si="72"/>
        <v>0</v>
      </c>
      <c r="J146" s="14">
        <f t="shared" si="72"/>
        <v>0</v>
      </c>
      <c r="K146" s="14">
        <f t="shared" si="72"/>
        <v>0</v>
      </c>
    </row>
    <row r="147" spans="1:11" ht="21" customHeight="1" x14ac:dyDescent="0.6">
      <c r="A147" s="900">
        <f>+[5]ระบบการควบคุมฯ!A1178</f>
        <v>0</v>
      </c>
      <c r="B147" s="901" t="str">
        <f>+[5]ระบบการควบคุมฯ!B1178</f>
        <v>ครุภัณฑ์สำนักงาน 120601</v>
      </c>
      <c r="C147" s="902"/>
      <c r="D147" s="903">
        <f>+D148+D150+D152</f>
        <v>100200</v>
      </c>
      <c r="E147" s="903">
        <f t="shared" ref="E147:J147" si="73">+E148+E150+E152</f>
        <v>0</v>
      </c>
      <c r="F147" s="903">
        <f t="shared" si="73"/>
        <v>0</v>
      </c>
      <c r="G147" s="903">
        <f t="shared" si="73"/>
        <v>100200</v>
      </c>
      <c r="H147" s="903">
        <f t="shared" si="73"/>
        <v>0</v>
      </c>
      <c r="I147" s="903">
        <f t="shared" si="73"/>
        <v>0</v>
      </c>
      <c r="J147" s="903">
        <f t="shared" si="73"/>
        <v>0</v>
      </c>
      <c r="K147" s="904"/>
    </row>
    <row r="148" spans="1:11" ht="21" customHeight="1" x14ac:dyDescent="0.25">
      <c r="A148" s="884" t="str">
        <f>+[5]ระบบการควบคุมฯ!A1179</f>
        <v>1.6.1.1</v>
      </c>
      <c r="B148" s="885" t="str">
        <f>+[5]ระบบการควบคุมฯ!B1179</f>
        <v>เครื่องถ่ายเอกสารระบบดิจิทัล (ขาว-ดำ) ความเร็ว 20 แผ่นต่อนาที</v>
      </c>
      <c r="C148" s="880" t="str">
        <f>+[5]ระบบการควบคุมฯ!C1179</f>
        <v xml:space="preserve">ศธ04002/ว47350 ลว. 27 ตค 68 โอนครั้งที่ 14 </v>
      </c>
      <c r="D148" s="881">
        <f>+D149</f>
        <v>90000</v>
      </c>
      <c r="E148" s="881">
        <f t="shared" ref="E148:J152" si="74">+E149</f>
        <v>0</v>
      </c>
      <c r="F148" s="881">
        <f t="shared" si="74"/>
        <v>0</v>
      </c>
      <c r="G148" s="881">
        <f t="shared" si="74"/>
        <v>90000</v>
      </c>
      <c r="H148" s="881">
        <f t="shared" si="74"/>
        <v>0</v>
      </c>
      <c r="I148" s="881">
        <f t="shared" si="74"/>
        <v>0</v>
      </c>
      <c r="J148" s="881">
        <f t="shared" si="74"/>
        <v>0</v>
      </c>
      <c r="K148" s="882"/>
    </row>
    <row r="149" spans="1:11" ht="21" customHeight="1" x14ac:dyDescent="0.25">
      <c r="A149" s="905" t="str">
        <f>+[5]ระบบการควบคุมฯ!A1181</f>
        <v>1)</v>
      </c>
      <c r="B149" s="825" t="str">
        <f>+[5]ระบบการควบคุมฯ!B1181</f>
        <v>สพป.ปทุมธานี เขต 2</v>
      </c>
      <c r="C149" s="525" t="str">
        <f>+[5]ระบบการควบคุมฯ!C1181</f>
        <v>20004370010003112995</v>
      </c>
      <c r="D149" s="745">
        <f>+[5]ระบบการควบคุมฯ!F1181</f>
        <v>90000</v>
      </c>
      <c r="E149" s="745">
        <f>+[5]ระบบการควบคุมฯ!G1181+[5]ระบบการควบคุมฯ!H1181</f>
        <v>0</v>
      </c>
      <c r="F149" s="745">
        <f>+[5]ระบบการควบคุมฯ!I1181+[5]ระบบการควบคุมฯ!J1181</f>
        <v>0</v>
      </c>
      <c r="G149" s="808">
        <f>+[5]ระบบการควบคุมฯ!K1181+[5]ระบบการควบคุมฯ!L1181</f>
        <v>90000</v>
      </c>
      <c r="H149" s="789"/>
      <c r="I149" s="13"/>
      <c r="J149" s="745">
        <f>+D149-E149-G149</f>
        <v>0</v>
      </c>
      <c r="K149" s="872"/>
    </row>
    <row r="150" spans="1:11" ht="42" x14ac:dyDescent="0.25">
      <c r="A150" s="884" t="str">
        <f>+[5]ระบบการควบคุมฯ!A1183</f>
        <v>1.6.1.2</v>
      </c>
      <c r="B150" s="885" t="str">
        <f>+[5]ระบบการควบคุมฯ!B1183</f>
        <v>พัดลม แบบโคจรติดผนัง ขนาดไม่น้อยกว่า 16 นิ้ว (400 มิลลิเมตร) เครื่องละ 1,000 บาท</v>
      </c>
      <c r="C150" s="880" t="s">
        <v>221</v>
      </c>
      <c r="D150" s="881">
        <f>+D151</f>
        <v>9000</v>
      </c>
      <c r="E150" s="881">
        <f t="shared" si="74"/>
        <v>0</v>
      </c>
      <c r="F150" s="881">
        <f t="shared" si="74"/>
        <v>0</v>
      </c>
      <c r="G150" s="881">
        <f t="shared" si="74"/>
        <v>9000</v>
      </c>
      <c r="H150" s="881">
        <f t="shared" si="74"/>
        <v>0</v>
      </c>
      <c r="I150" s="881">
        <f t="shared" si="74"/>
        <v>0</v>
      </c>
      <c r="J150" s="881">
        <f t="shared" si="74"/>
        <v>0</v>
      </c>
      <c r="K150" s="882"/>
    </row>
    <row r="151" spans="1:11" ht="42" customHeight="1" x14ac:dyDescent="0.25">
      <c r="A151" s="905" t="str">
        <f>+[5]ระบบการควบคุมฯ!A1184</f>
        <v>1)</v>
      </c>
      <c r="B151" s="825" t="str">
        <f>+[5]ระบบการควบคุมฯ!B1184</f>
        <v>สพป.ปทุมธานี เขต 2</v>
      </c>
      <c r="C151" s="906" t="str">
        <f>+[5]ระบบการควบคุมฯ!C1187</f>
        <v>20004370010003112997</v>
      </c>
      <c r="D151" s="745">
        <f>+[5]ระบบการควบคุมฯ!D1184</f>
        <v>9000</v>
      </c>
      <c r="E151" s="745">
        <f>+[5]ระบบการควบคุมฯ!G1184+[5]ระบบการควบคุมฯ!H1184</f>
        <v>0</v>
      </c>
      <c r="F151" s="745"/>
      <c r="G151" s="808">
        <f>+[5]ระบบการควบคุมฯ!K1184+[5]ระบบการควบคุมฯ!L1184</f>
        <v>9000</v>
      </c>
      <c r="H151" s="789"/>
      <c r="I151" s="13"/>
      <c r="J151" s="745">
        <f>+D151-E151-G151</f>
        <v>0</v>
      </c>
      <c r="K151" s="872"/>
    </row>
    <row r="152" spans="1:11" ht="42" x14ac:dyDescent="0.25">
      <c r="A152" s="884" t="str">
        <f>+[5]ระบบการควบคุมฯ!A1185</f>
        <v>1.6.1.3</v>
      </c>
      <c r="B152" s="885" t="str">
        <f>+[5]ระบบการควบคุมฯ!B1185</f>
        <v xml:space="preserve">พัดลม แบบโคจรติดเพดาน ขนาดไม่น้อยกว่า 16 นิ้ว (400 มิลลิเมตร) </v>
      </c>
      <c r="C152" s="907" t="str">
        <f>+[5]ระบบการควบคุมฯ!C1185</f>
        <v xml:space="preserve">ศธ04002/ว47350 ลว. 27 ตค 68 โอนครั้งที่ 14 </v>
      </c>
      <c r="D152" s="881">
        <f>+D153</f>
        <v>1200</v>
      </c>
      <c r="E152" s="881">
        <f t="shared" si="74"/>
        <v>0</v>
      </c>
      <c r="F152" s="881">
        <f t="shared" si="74"/>
        <v>0</v>
      </c>
      <c r="G152" s="881">
        <f t="shared" si="74"/>
        <v>1200</v>
      </c>
      <c r="H152" s="881">
        <f t="shared" si="74"/>
        <v>0</v>
      </c>
      <c r="I152" s="881">
        <f t="shared" si="74"/>
        <v>0</v>
      </c>
      <c r="J152" s="881">
        <f t="shared" si="74"/>
        <v>0</v>
      </c>
      <c r="K152" s="882"/>
    </row>
    <row r="153" spans="1:11" x14ac:dyDescent="0.25">
      <c r="A153" s="905" t="str">
        <f>+[5]ระบบการควบคุมฯ!A1187</f>
        <v>1)</v>
      </c>
      <c r="B153" s="825" t="str">
        <f>+[5]ระบบการควบคุมฯ!B1187</f>
        <v>สพป.ปทุมธานี เขต 2</v>
      </c>
      <c r="C153" s="906" t="str">
        <f>+[5]ระบบการควบคุมฯ!C1187</f>
        <v>20004370010003112997</v>
      </c>
      <c r="D153" s="745">
        <f>+[5]ระบบการควบคุมฯ!D1187</f>
        <v>1200</v>
      </c>
      <c r="E153" s="745">
        <f>+[5]ระบบการควบคุมฯ!G1185+[5]ระบบการควบคุมฯ!H1185</f>
        <v>0</v>
      </c>
      <c r="F153" s="745">
        <f>+[5]ระบบการควบคุมฯ!I1185+[5]ระบบการควบคุมฯ!J1185</f>
        <v>0</v>
      </c>
      <c r="G153" s="808">
        <f>+[5]ระบบการควบคุมฯ!K1185+[5]ระบบการควบคุมฯ!L1185</f>
        <v>1200</v>
      </c>
      <c r="H153" s="789"/>
      <c r="I153" s="13"/>
      <c r="J153" s="745">
        <f>+D153-E153-G153</f>
        <v>0</v>
      </c>
      <c r="K153" s="872"/>
    </row>
    <row r="154" spans="1:11" ht="21" customHeight="1" x14ac:dyDescent="0.6">
      <c r="A154" s="908">
        <f>+[5]ระบบการควบคุมฯ!A1188</f>
        <v>0</v>
      </c>
      <c r="B154" s="901" t="str">
        <f>+[5]ระบบการควบคุมฯ!B1188</f>
        <v>ครุภัณฑ์โฆษณา 120604</v>
      </c>
      <c r="C154" s="902"/>
      <c r="D154" s="903">
        <f>+D155+D158</f>
        <v>198000</v>
      </c>
      <c r="E154" s="903">
        <f t="shared" ref="E154:J154" si="75">+E155+E158</f>
        <v>0</v>
      </c>
      <c r="F154" s="903">
        <f t="shared" si="75"/>
        <v>0</v>
      </c>
      <c r="G154" s="903">
        <f t="shared" si="75"/>
        <v>198000</v>
      </c>
      <c r="H154" s="903">
        <f t="shared" si="75"/>
        <v>0</v>
      </c>
      <c r="I154" s="903">
        <f t="shared" si="75"/>
        <v>0</v>
      </c>
      <c r="J154" s="903">
        <f t="shared" si="75"/>
        <v>0</v>
      </c>
      <c r="K154" s="904"/>
    </row>
    <row r="155" spans="1:11" ht="63" customHeight="1" x14ac:dyDescent="0.25">
      <c r="A155" s="884" t="str">
        <f>+[5]ระบบการควบคุมฯ!A1189</f>
        <v>1.6.1.4</v>
      </c>
      <c r="B155" s="885" t="str">
        <f>+[5]ระบบการควบคุมฯ!B1189</f>
        <v>โทรทัศน์ แอล อี ดี (LED TV) แบบ Smart TV ระดับความละเอียดจอภาพ 3840x2160 พิกเซล ขนาด 55 นิ้ว เครื่องละ 23,000 บาท</v>
      </c>
      <c r="C155" s="907" t="str">
        <f>+[5]ระบบการควบคุมฯ!C1189</f>
        <v xml:space="preserve">ศธ04002/ว47350 ลว. 27 ตค 68 โอนครั้งที่ 14 </v>
      </c>
      <c r="D155" s="881">
        <f>SUM(D156:D157)</f>
        <v>138000</v>
      </c>
      <c r="E155" s="881">
        <f t="shared" ref="E155:J155" si="76">SUM(E156:E157)</f>
        <v>0</v>
      </c>
      <c r="F155" s="881">
        <f t="shared" si="76"/>
        <v>0</v>
      </c>
      <c r="G155" s="881">
        <f t="shared" si="76"/>
        <v>138000</v>
      </c>
      <c r="H155" s="881">
        <f t="shared" si="76"/>
        <v>0</v>
      </c>
      <c r="I155" s="881">
        <f t="shared" si="76"/>
        <v>0</v>
      </c>
      <c r="J155" s="881">
        <f t="shared" si="76"/>
        <v>0</v>
      </c>
      <c r="K155" s="882"/>
    </row>
    <row r="156" spans="1:11" ht="21" customHeight="1" x14ac:dyDescent="0.25">
      <c r="A156" s="905" t="str">
        <f>+[5]ระบบการควบคุมฯ!A1191</f>
        <v>1)</v>
      </c>
      <c r="B156" s="825" t="str">
        <f>+[5]ระบบการควบคุมฯ!B1191</f>
        <v>โรงเรียนวัดเขียนเขต</v>
      </c>
      <c r="C156" s="825" t="str">
        <f>+[5]ระบบการควบคุมฯ!C1191</f>
        <v>20004370010003112991</v>
      </c>
      <c r="D156" s="909">
        <f>+[5]ระบบการควบคุมฯ!D1191</f>
        <v>92000</v>
      </c>
      <c r="E156" s="745">
        <f>+[5]ระบบการควบคุมฯ!G1191+[5]ระบบการควบคุมฯ!H1191</f>
        <v>0</v>
      </c>
      <c r="F156" s="745">
        <f>+[5]ระบบการควบคุมฯ!I1191+[5]ระบบการควบคุมฯ!J1191</f>
        <v>0</v>
      </c>
      <c r="G156" s="808">
        <f>+[5]ระบบการควบคุมฯ!K1191+[5]ระบบการควบคุมฯ!L1191</f>
        <v>92000</v>
      </c>
      <c r="H156" s="789"/>
      <c r="I156" s="13"/>
      <c r="J156" s="745">
        <f>+D156-E156-G156</f>
        <v>0</v>
      </c>
      <c r="K156" s="872"/>
    </row>
    <row r="157" spans="1:11" ht="21" customHeight="1" x14ac:dyDescent="0.25">
      <c r="A157" s="905" t="str">
        <f>+[5]ระบบการควบคุมฯ!A1192</f>
        <v>2)</v>
      </c>
      <c r="B157" s="825" t="str">
        <f>+[5]ระบบการควบคุมฯ!B1192</f>
        <v>โรงเรียนชุมชนเลิศพินิจพิทยาคม</v>
      </c>
      <c r="C157" s="825" t="str">
        <f>+[5]ระบบการควบคุมฯ!C1192</f>
        <v>20004370010003112992</v>
      </c>
      <c r="D157" s="909">
        <f>+[5]ระบบการควบคุมฯ!D1192</f>
        <v>46000</v>
      </c>
      <c r="E157" s="745">
        <f>+[5]ระบบการควบคุมฯ!G1192+[5]ระบบการควบคุมฯ!H1192</f>
        <v>0</v>
      </c>
      <c r="F157" s="745">
        <f>+[5]ระบบการควบคุมฯ!I1192+[5]ระบบการควบคุมฯ!J1192</f>
        <v>0</v>
      </c>
      <c r="G157" s="808">
        <f>+[5]ระบบการควบคุมฯ!K1192+[5]ระบบการควบคุมฯ!L1192</f>
        <v>46000</v>
      </c>
      <c r="H157" s="789"/>
      <c r="I157" s="13"/>
      <c r="J157" s="745">
        <f>+D157-E157-G157</f>
        <v>0</v>
      </c>
      <c r="K157" s="872"/>
    </row>
    <row r="158" spans="1:11" ht="63" x14ac:dyDescent="0.25">
      <c r="A158" s="884" t="str">
        <f>+[5]ระบบการควบคุมฯ!A1194</f>
        <v>1.6.1.4</v>
      </c>
      <c r="B158" s="885" t="str">
        <f>+[5]ระบบการควบคุมฯ!B1194</f>
        <v>โทรทัศน์ แอล อี ดี (LED TV) แบบ Smart TV ระดับความละเอียดจอภาพ 3840x2160 พิกเซล ขนาด 65 นิ้ว เครื่องละ 30,000 บาท</v>
      </c>
      <c r="C158" s="907" t="str">
        <f>+[5]ระบบการควบคุมฯ!C1194</f>
        <v xml:space="preserve">ศธ04002/ว47350 ลว. 27 ตค 68 โอนครั้งที่ 14 </v>
      </c>
      <c r="D158" s="881">
        <f>SUM(D159)</f>
        <v>60000</v>
      </c>
      <c r="E158" s="881">
        <f t="shared" ref="E158:J158" si="77">SUM(E159)</f>
        <v>0</v>
      </c>
      <c r="F158" s="881">
        <f t="shared" si="77"/>
        <v>0</v>
      </c>
      <c r="G158" s="881">
        <f t="shared" si="77"/>
        <v>60000</v>
      </c>
      <c r="H158" s="881">
        <f t="shared" si="77"/>
        <v>0</v>
      </c>
      <c r="I158" s="881">
        <f t="shared" si="77"/>
        <v>0</v>
      </c>
      <c r="J158" s="881">
        <f t="shared" si="77"/>
        <v>0</v>
      </c>
      <c r="K158" s="882"/>
    </row>
    <row r="159" spans="1:11" ht="21" customHeight="1" x14ac:dyDescent="0.25">
      <c r="A159" s="905" t="str">
        <f>+[5]ระบบการควบคุมฯ!A1196</f>
        <v>1)</v>
      </c>
      <c r="B159" s="825" t="str">
        <f>+[5]ระบบการควบคุมฯ!B1196</f>
        <v>โรงเรียนวัดชัยมังคลาราม</v>
      </c>
      <c r="C159" s="825" t="str">
        <f>+[5]ระบบการควบคุมฯ!C1196</f>
        <v>20004370010003112993</v>
      </c>
      <c r="D159" s="825">
        <f>+[5]ระบบการควบคุมฯ!D1196</f>
        <v>60000</v>
      </c>
      <c r="E159" s="745">
        <f>+[5]ระบบการควบคุมฯ!G1196+[5]ระบบการควบคุมฯ!H1196</f>
        <v>0</v>
      </c>
      <c r="F159" s="745">
        <f>+[5]ระบบการควบคุมฯ!I1196+[5]ระบบการควบคุมฯ!J1196</f>
        <v>0</v>
      </c>
      <c r="G159" s="808">
        <f>+[5]ระบบการควบคุมฯ!K1196+[5]ระบบการควบคุมฯ!L1196</f>
        <v>60000</v>
      </c>
      <c r="H159" s="789"/>
      <c r="I159" s="13"/>
      <c r="J159" s="745">
        <f>+D159-E159-G159</f>
        <v>0</v>
      </c>
      <c r="K159" s="872"/>
    </row>
    <row r="160" spans="1:11" ht="21" customHeight="1" x14ac:dyDescent="0.6">
      <c r="A160" s="900">
        <f>+[5]ระบบการควบคุมฯ!A1197</f>
        <v>0</v>
      </c>
      <c r="B160" s="901" t="str">
        <f>+[5]ระบบการควบคุมฯ!B1197</f>
        <v>ครุภัณฑ์การศึกษา 120611</v>
      </c>
      <c r="C160" s="902"/>
      <c r="D160" s="903">
        <f>+D161+D163+D166</f>
        <v>15000</v>
      </c>
      <c r="E160" s="903">
        <f t="shared" ref="E160:J160" si="78">+E161+E163+E166</f>
        <v>0</v>
      </c>
      <c r="F160" s="903">
        <f t="shared" si="78"/>
        <v>0</v>
      </c>
      <c r="G160" s="903">
        <f t="shared" si="78"/>
        <v>15000</v>
      </c>
      <c r="H160" s="903">
        <f t="shared" si="78"/>
        <v>0</v>
      </c>
      <c r="I160" s="903">
        <f t="shared" si="78"/>
        <v>0</v>
      </c>
      <c r="J160" s="903">
        <f t="shared" si="78"/>
        <v>0</v>
      </c>
      <c r="K160" s="904">
        <f>+K161</f>
        <v>0</v>
      </c>
    </row>
    <row r="161" spans="1:11" ht="21" customHeight="1" x14ac:dyDescent="0.25">
      <c r="A161" s="884" t="str">
        <f>+[5]ระบบการควบคุมฯ!A1198</f>
        <v>1.6.2.2</v>
      </c>
      <c r="B161" s="885" t="str">
        <f>+[5]ระบบการควบคุมฯ!B1198</f>
        <v>โต๊ะเก้าอี้นักเรียน สำหรับนักเรียนประถมศึกษา ชุดละ 1,500 บาท</v>
      </c>
      <c r="C161" s="880" t="str">
        <f>+[5]ระบบการควบคุมฯ!C1198</f>
        <v xml:space="preserve">ศธ04002/ว47350 ลว. 27 ตค 68 โอนครั้งที่ 14 </v>
      </c>
      <c r="D161" s="881">
        <f>+D162</f>
        <v>15000</v>
      </c>
      <c r="E161" s="881">
        <f t="shared" ref="E161:J161" si="79">+E162</f>
        <v>0</v>
      </c>
      <c r="F161" s="881">
        <f t="shared" si="79"/>
        <v>0</v>
      </c>
      <c r="G161" s="881">
        <f t="shared" si="79"/>
        <v>15000</v>
      </c>
      <c r="H161" s="881">
        <f t="shared" si="79"/>
        <v>0</v>
      </c>
      <c r="I161" s="881">
        <f t="shared" si="79"/>
        <v>0</v>
      </c>
      <c r="J161" s="881">
        <f t="shared" si="79"/>
        <v>0</v>
      </c>
      <c r="K161" s="882"/>
    </row>
    <row r="162" spans="1:11" ht="21" customHeight="1" x14ac:dyDescent="0.25">
      <c r="A162" s="905" t="str">
        <f>+[5]ระบบการควบคุมฯ!A1199</f>
        <v>1)</v>
      </c>
      <c r="B162" s="825" t="str">
        <f>+[5]ระบบการควบคุมฯ!B1199</f>
        <v>โรงเรียนอยู่ประชานุเคราะห์</v>
      </c>
      <c r="C162" s="525" t="str">
        <f>+[5]ระบบการควบคุมฯ!C1199</f>
        <v>20004370010003112994</v>
      </c>
      <c r="D162" s="745">
        <f>+[5]ระบบการควบคุมฯ!F1199</f>
        <v>15000</v>
      </c>
      <c r="E162" s="745">
        <f>+[5]ระบบการควบคุมฯ!G1199+[5]ระบบการควบคุมฯ!H1199</f>
        <v>0</v>
      </c>
      <c r="F162" s="745">
        <f>+[5]ระบบการควบคุมฯ!I1199+[5]ระบบการควบคุมฯ!J1199</f>
        <v>0</v>
      </c>
      <c r="G162" s="808">
        <f>+[5]ระบบการควบคุมฯ!K1199+[5]ระบบการควบคุมฯ!L1199</f>
        <v>15000</v>
      </c>
      <c r="H162" s="789"/>
      <c r="I162" s="13"/>
      <c r="J162" s="745">
        <f>+D162-E162-G162</f>
        <v>0</v>
      </c>
      <c r="K162" s="872"/>
    </row>
    <row r="163" spans="1:11" ht="21" hidden="1" customHeight="1" x14ac:dyDescent="0.25">
      <c r="A163" s="884" t="s">
        <v>131</v>
      </c>
      <c r="B163" s="885"/>
      <c r="C163" s="880"/>
      <c r="D163" s="881">
        <f>+D164+D165</f>
        <v>0</v>
      </c>
      <c r="E163" s="881">
        <f t="shared" ref="E163:J163" si="80">+E164+E165</f>
        <v>0</v>
      </c>
      <c r="F163" s="881">
        <f t="shared" si="80"/>
        <v>0</v>
      </c>
      <c r="G163" s="881">
        <f t="shared" si="80"/>
        <v>0</v>
      </c>
      <c r="H163" s="881">
        <f t="shared" si="80"/>
        <v>0</v>
      </c>
      <c r="I163" s="881">
        <f t="shared" si="80"/>
        <v>0</v>
      </c>
      <c r="J163" s="881">
        <f t="shared" si="80"/>
        <v>0</v>
      </c>
      <c r="K163" s="882"/>
    </row>
    <row r="164" spans="1:11" ht="21" hidden="1" customHeight="1" x14ac:dyDescent="0.25">
      <c r="A164" s="905"/>
      <c r="B164" s="886"/>
      <c r="C164" s="523"/>
      <c r="D164" s="745"/>
      <c r="E164" s="774"/>
      <c r="F164" s="774"/>
      <c r="G164" s="781"/>
      <c r="H164" s="910"/>
      <c r="I164" s="911"/>
      <c r="J164" s="745"/>
      <c r="K164" s="872"/>
    </row>
    <row r="165" spans="1:11" ht="21" hidden="1" customHeight="1" x14ac:dyDescent="0.25">
      <c r="A165" s="905"/>
      <c r="B165" s="886"/>
      <c r="C165" s="523"/>
      <c r="D165" s="745"/>
      <c r="E165" s="774"/>
      <c r="F165" s="774"/>
      <c r="G165" s="781"/>
      <c r="H165" s="910"/>
      <c r="I165" s="911"/>
      <c r="J165" s="912"/>
      <c r="K165" s="872"/>
    </row>
    <row r="166" spans="1:11" ht="21" hidden="1" customHeight="1" x14ac:dyDescent="0.25">
      <c r="A166" s="884"/>
      <c r="B166" s="885"/>
      <c r="C166" s="880"/>
      <c r="D166" s="881">
        <f>+D167</f>
        <v>0</v>
      </c>
      <c r="E166" s="881">
        <f t="shared" ref="E166:J166" si="81">+E167</f>
        <v>0</v>
      </c>
      <c r="F166" s="881">
        <f t="shared" si="81"/>
        <v>0</v>
      </c>
      <c r="G166" s="881">
        <f t="shared" si="81"/>
        <v>0</v>
      </c>
      <c r="H166" s="881">
        <f t="shared" si="81"/>
        <v>0</v>
      </c>
      <c r="I166" s="881">
        <f t="shared" si="81"/>
        <v>0</v>
      </c>
      <c r="J166" s="881">
        <f t="shared" si="81"/>
        <v>0</v>
      </c>
      <c r="K166" s="882"/>
    </row>
    <row r="167" spans="1:11" ht="21" hidden="1" customHeight="1" x14ac:dyDescent="0.45">
      <c r="A167" s="905"/>
      <c r="B167" s="913"/>
      <c r="C167" s="523"/>
      <c r="D167" s="745"/>
      <c r="E167" s="773"/>
      <c r="F167" s="774"/>
      <c r="G167" s="775"/>
      <c r="H167" s="776"/>
      <c r="I167" s="777"/>
      <c r="J167" s="778">
        <f t="shared" ref="J167" si="82">D167-E167-F167-G167</f>
        <v>0</v>
      </c>
      <c r="K167" s="833"/>
    </row>
    <row r="168" spans="1:11" ht="21" hidden="1" customHeight="1" x14ac:dyDescent="0.45">
      <c r="A168" s="905"/>
      <c r="B168" s="913"/>
      <c r="C168" s="523"/>
      <c r="D168" s="745"/>
      <c r="E168" s="898"/>
      <c r="F168" s="774"/>
      <c r="G168" s="781"/>
      <c r="H168" s="776"/>
      <c r="I168" s="777"/>
      <c r="J168" s="778"/>
      <c r="K168" s="833"/>
    </row>
    <row r="169" spans="1:11" ht="21" hidden="1" customHeight="1" x14ac:dyDescent="0.25">
      <c r="A169" s="884" t="str">
        <f>+[5]ระบบการควบคุมฯ!A1596</f>
        <v>3.2.1</v>
      </c>
      <c r="B169" s="885" t="str">
        <f>+[5]ระบบการควบคุมฯ!B1596</f>
        <v xml:space="preserve">ค่าก่อสร้าง ปรับปรุงซ่อมแซมอาคารเรียน อาคารประกอบและสิ่งก่อสร้างอื่นที่ทรุดโทรมและประสบอุบัติภัย   </v>
      </c>
      <c r="C169" s="880" t="str">
        <f>+[5]ระบบการควบคุมฯ!C1596</f>
        <v>ศธ04002/ว3478 ลว.21 ส.ค.66 โอนครั้งที่ 782</v>
      </c>
      <c r="D169" s="881">
        <f>SUM(D170:D171)</f>
        <v>0</v>
      </c>
      <c r="E169" s="881">
        <f t="shared" ref="E169:J169" si="83">SUM(E170:E171)</f>
        <v>0</v>
      </c>
      <c r="F169" s="881">
        <f t="shared" si="83"/>
        <v>0</v>
      </c>
      <c r="G169" s="881">
        <f t="shared" si="83"/>
        <v>0</v>
      </c>
      <c r="H169" s="881">
        <f t="shared" si="83"/>
        <v>0</v>
      </c>
      <c r="I169" s="881">
        <f t="shared" si="83"/>
        <v>0</v>
      </c>
      <c r="J169" s="881">
        <f t="shared" si="83"/>
        <v>0</v>
      </c>
      <c r="K169" s="882"/>
    </row>
    <row r="170" spans="1:11" ht="21" hidden="1" customHeight="1" x14ac:dyDescent="0.6">
      <c r="A170" s="914" t="str">
        <f>+[5]ระบบการควบคุมฯ!A1597</f>
        <v>1)</v>
      </c>
      <c r="B170" s="915" t="str">
        <f>+[5]ระบบการควบคุมฯ!B1597</f>
        <v>โรงเรียนวัดพืชอุดม</v>
      </c>
      <c r="C170" s="916" t="str">
        <f>+[5]ระบบการควบคุมฯ!C1597</f>
        <v xml:space="preserve">20004 35000300 321ZZZZ </v>
      </c>
      <c r="D170" s="774">
        <f>+[5]ระบบการควบคุมฯ!D1597</f>
        <v>0</v>
      </c>
      <c r="E170" s="774">
        <f>+[5]ระบบการควบคุมฯ!G1597+[5]ระบบการควบคุมฯ!H1597</f>
        <v>0</v>
      </c>
      <c r="F170" s="774">
        <f>+[5]ระบบการควบคุมฯ!I1597+[5]ระบบการควบคุมฯ!J1597</f>
        <v>0</v>
      </c>
      <c r="G170" s="781">
        <f>+[5]ระบบการควบคุมฯ!K1597+[5]ระบบการควบคุมฯ!L1597</f>
        <v>0</v>
      </c>
      <c r="H170" s="917"/>
      <c r="I170" s="918"/>
      <c r="J170" s="774">
        <f>+D170-E170-F170-G170</f>
        <v>0</v>
      </c>
      <c r="K170" s="833"/>
    </row>
    <row r="171" spans="1:11" hidden="1" x14ac:dyDescent="0.6">
      <c r="A171" s="914" t="str">
        <f>+[5]ระบบการควบคุมฯ!A1598</f>
        <v>2)</v>
      </c>
      <c r="B171" s="915" t="str">
        <f>+[5]ระบบการควบคุมฯ!B1598</f>
        <v>โรงเรียนรวมราษฎร์สามัคคี</v>
      </c>
      <c r="C171" s="916" t="str">
        <f>+[5]ระบบการควบคุมฯ!C1598</f>
        <v xml:space="preserve">20004 35000300 321ZZZZ </v>
      </c>
      <c r="D171" s="774">
        <f>+[5]ระบบการควบคุมฯ!D1598</f>
        <v>0</v>
      </c>
      <c r="E171" s="774">
        <f>+[5]ระบบการควบคุมฯ!G1598+[5]ระบบการควบคุมฯ!H1598</f>
        <v>0</v>
      </c>
      <c r="F171" s="774">
        <f>+[5]ระบบการควบคุมฯ!I1598+[5]ระบบการควบคุมฯ!J1598</f>
        <v>0</v>
      </c>
      <c r="G171" s="781">
        <f>+[5]ระบบการควบคุมฯ!K1598+[5]ระบบการควบคุมฯ!L1598</f>
        <v>0</v>
      </c>
      <c r="H171" s="917"/>
      <c r="I171" s="918"/>
      <c r="J171" s="774">
        <f>+D171-E171-F171-G171</f>
        <v>0</v>
      </c>
      <c r="K171" s="833"/>
    </row>
    <row r="172" spans="1:11" ht="63" x14ac:dyDescent="0.45">
      <c r="A172" s="919">
        <f>+[5]ระบบการควบคุมฯ!A1275</f>
        <v>1.7</v>
      </c>
      <c r="B172" s="920" t="str">
        <f>+[5]ระบบการควบคุมฯ!B1275</f>
        <v xml:space="preserve">กิจกรรมส่งเสริม สนับสนุนให้บุคคลได้รับสิทธิและโอกาสทางการศึกษาขั้นพื้นฐานอย่างทั่วถึงและเป็นธรรมสอดคล้องตามบริบท                </v>
      </c>
      <c r="C172" s="921" t="str">
        <f>+[5]ระบบการควบคุมฯ!C1275</f>
        <v>20004 69 52015 00000</v>
      </c>
      <c r="D172" s="922"/>
      <c r="E172" s="922"/>
      <c r="F172" s="922"/>
      <c r="G172" s="923"/>
      <c r="H172" s="924"/>
      <c r="I172" s="924"/>
      <c r="J172" s="922"/>
      <c r="K172" s="812"/>
    </row>
    <row r="173" spans="1:11" ht="21" customHeight="1" x14ac:dyDescent="0.45">
      <c r="A173" s="925">
        <f>+[5]ระบบการควบคุมฯ!A1276</f>
        <v>0</v>
      </c>
      <c r="B173" s="920" t="str">
        <f>+[5]ระบบการควบคุมฯ!B1276</f>
        <v xml:space="preserve"> งบดำเนินงาน 69112xx</v>
      </c>
      <c r="C173" s="921"/>
      <c r="D173" s="922"/>
      <c r="E173" s="922"/>
      <c r="F173" s="922"/>
      <c r="G173" s="923"/>
      <c r="H173" s="924"/>
      <c r="I173" s="924"/>
      <c r="J173" s="922"/>
      <c r="K173" s="812"/>
    </row>
    <row r="174" spans="1:11" ht="21" customHeight="1" x14ac:dyDescent="0.45">
      <c r="A174" s="919">
        <f>+[5]ระบบการควบคุมฯ!A1299</f>
        <v>1.8</v>
      </c>
      <c r="B174" s="920" t="str">
        <f>+[5]ระบบการควบคุมฯ!B1299</f>
        <v xml:space="preserve">กิจกรรมช่วยเหลือกลุ่มเป้าหมายทางสังคม  </v>
      </c>
      <c r="C174" s="921" t="str">
        <f>+[5]ระบบการควบคุมฯ!C1299</f>
        <v>20004 69 62408 00000</v>
      </c>
      <c r="D174" s="922"/>
      <c r="E174" s="922"/>
      <c r="F174" s="922"/>
      <c r="G174" s="923"/>
      <c r="H174" s="924"/>
      <c r="I174" s="924"/>
      <c r="J174" s="922"/>
      <c r="K174" s="812"/>
    </row>
    <row r="175" spans="1:11" ht="21" hidden="1" customHeight="1" x14ac:dyDescent="0.45">
      <c r="A175" s="914"/>
      <c r="B175" s="926"/>
      <c r="C175" s="916"/>
      <c r="D175" s="774"/>
      <c r="E175" s="774"/>
      <c r="F175" s="774"/>
      <c r="G175" s="781"/>
      <c r="H175" s="917"/>
      <c r="I175" s="918"/>
      <c r="J175" s="774"/>
      <c r="K175" s="833"/>
    </row>
    <row r="176" spans="1:11" ht="42" x14ac:dyDescent="0.25">
      <c r="A176" s="215">
        <f>+[5]ระบบการควบคุมฯ!A1314</f>
        <v>1.9</v>
      </c>
      <c r="B176" s="216" t="str">
        <f>+[5]ระบบการควบคุมฯ!B1314</f>
        <v xml:space="preserve">กิจกรรมก่อสร้างปรับปรุง ซ่อมแซมอาคารเรียนและสิ่งก่อสร้างประกอบสำหรับโรงเรียนปกติ </v>
      </c>
      <c r="C176" s="521" t="str">
        <f>+[5]ระบบการควบคุมฯ!C1314</f>
        <v>20004  69 01056 00000</v>
      </c>
      <c r="D176" s="217">
        <f t="shared" ref="D176:J176" si="84">+D177</f>
        <v>19154800</v>
      </c>
      <c r="E176" s="217">
        <f t="shared" si="84"/>
        <v>1152000</v>
      </c>
      <c r="F176" s="217">
        <f t="shared" si="84"/>
        <v>0</v>
      </c>
      <c r="G176" s="217">
        <f t="shared" si="84"/>
        <v>17360725.41</v>
      </c>
      <c r="H176" s="217">
        <f t="shared" si="84"/>
        <v>0</v>
      </c>
      <c r="I176" s="217">
        <f t="shared" si="84"/>
        <v>0</v>
      </c>
      <c r="J176" s="217">
        <f t="shared" si="84"/>
        <v>642074.58999999985</v>
      </c>
      <c r="K176" s="200"/>
    </row>
    <row r="177" spans="1:11" ht="21" customHeight="1" x14ac:dyDescent="0.6">
      <c r="A177" s="204"/>
      <c r="B177" s="927" t="str">
        <f>+[5]ระบบการควบคุมฯ!B1315</f>
        <v>ค่าที่ดินและสิ่งก่อสร้าง 6911320</v>
      </c>
      <c r="C177" s="520"/>
      <c r="D177" s="14">
        <f>+D178+D184+D225+D229+D236+D253+D255+D277</f>
        <v>19154800</v>
      </c>
      <c r="E177" s="14">
        <f t="shared" ref="E177:J177" si="85">+E178+E184+E225+E229+E236+E253+E255+E277</f>
        <v>1152000</v>
      </c>
      <c r="F177" s="14">
        <f t="shared" si="85"/>
        <v>0</v>
      </c>
      <c r="G177" s="14">
        <f t="shared" si="85"/>
        <v>17360725.41</v>
      </c>
      <c r="H177" s="14">
        <f t="shared" si="85"/>
        <v>0</v>
      </c>
      <c r="I177" s="14">
        <f t="shared" si="85"/>
        <v>0</v>
      </c>
      <c r="J177" s="14">
        <f t="shared" si="85"/>
        <v>642074.58999999985</v>
      </c>
      <c r="K177" s="210"/>
    </row>
    <row r="178" spans="1:11" ht="42" x14ac:dyDescent="0.25">
      <c r="A178" s="218" t="str">
        <f>+[5]ระบบการควบคุมฯ!A1316</f>
        <v>1.9.1</v>
      </c>
      <c r="B178" s="219" t="str">
        <f>+[5]ระบบการควบคุมฯ!B1316</f>
        <v xml:space="preserve">ปรับปรุงซ่อมแซมอาคารเรียนอาคารประกอบและสิ่งก่อสร้างอื่น 4 โรงเรียน </v>
      </c>
      <c r="C178" s="516" t="str">
        <f>+[5]ระบบการควบคุมฯ!C1316</f>
        <v>ศธ 04002/ว47118 ลว 21 ตค 67 ครั้งที่ 11</v>
      </c>
      <c r="D178" s="18">
        <f>SUM(D179:D183)</f>
        <v>1995000</v>
      </c>
      <c r="E178" s="18">
        <f t="shared" ref="E178:J178" si="86">SUM(E179:E183)</f>
        <v>1152000</v>
      </c>
      <c r="F178" s="18">
        <f t="shared" si="86"/>
        <v>0</v>
      </c>
      <c r="G178" s="18">
        <f t="shared" si="86"/>
        <v>843000</v>
      </c>
      <c r="H178" s="18">
        <f t="shared" si="86"/>
        <v>0</v>
      </c>
      <c r="I178" s="18">
        <f t="shared" si="86"/>
        <v>0</v>
      </c>
      <c r="J178" s="18">
        <f t="shared" si="86"/>
        <v>0</v>
      </c>
      <c r="K178" s="203"/>
    </row>
    <row r="179" spans="1:11" ht="21" customHeight="1" x14ac:dyDescent="0.55000000000000004">
      <c r="A179" s="928" t="str">
        <f>+[5]ระบบการควบคุมฯ!A1317</f>
        <v>1)</v>
      </c>
      <c r="B179" s="790" t="str">
        <f>+[5]ระบบการควบคุมฯ!B1317</f>
        <v>โรงเรียนวัดลานนา</v>
      </c>
      <c r="C179" s="525" t="str">
        <f>+[5]ระบบการควบคุมฯ!C1317</f>
        <v>20004370010003212306</v>
      </c>
      <c r="D179" s="929">
        <f>+[5]ระบบการควบคุมฯ!D1317</f>
        <v>398000</v>
      </c>
      <c r="E179" s="773">
        <f>+[5]ระบบการควบคุมฯ!G1317+[5]ระบบการควบคุมฯ!H1317</f>
        <v>0</v>
      </c>
      <c r="F179" s="774">
        <f>+[5]ระบบการควบคุมฯ!I1317+[5]ระบบการควบคุมฯ!J1317</f>
        <v>0</v>
      </c>
      <c r="G179" s="775">
        <f>+[5]ระบบการควบคุมฯ!K1317+[5]ระบบการควบคุมฯ!L1317</f>
        <v>398000</v>
      </c>
      <c r="H179" s="776"/>
      <c r="I179" s="777"/>
      <c r="J179" s="778">
        <f t="shared" ref="J179:J224" si="87">D179-E179-F179-G179</f>
        <v>0</v>
      </c>
      <c r="K179" s="872"/>
    </row>
    <row r="180" spans="1:11" ht="21" customHeight="1" x14ac:dyDescent="0.55000000000000004">
      <c r="A180" s="928"/>
      <c r="B180" s="13" t="str">
        <f>+[5]ระบบการควบคุมฯ!B1318</f>
        <v>ผูกพัน 16 ธ.ค. 68</v>
      </c>
      <c r="C180" s="525">
        <f>+[5]ระบบการควบคุมฯ!C1318</f>
        <v>4100743313</v>
      </c>
      <c r="D180" s="745"/>
      <c r="E180" s="773"/>
      <c r="F180" s="774"/>
      <c r="G180" s="775"/>
      <c r="H180" s="776"/>
      <c r="I180" s="777"/>
      <c r="J180" s="778">
        <f t="shared" si="87"/>
        <v>0</v>
      </c>
      <c r="K180" s="872"/>
    </row>
    <row r="181" spans="1:11" ht="21" customHeight="1" x14ac:dyDescent="0.55000000000000004">
      <c r="A181" s="928" t="str">
        <f>+[5]ระบบการควบคุมฯ!A1319</f>
        <v>2)</v>
      </c>
      <c r="B181" s="13" t="str">
        <f>+[5]ระบบการควบคุมฯ!B1319</f>
        <v xml:space="preserve">โรงเรียนนิกรราษฎร์บูรณะ (เหราปัตย์อุทิศ) </v>
      </c>
      <c r="C181" s="525" t="str">
        <f>+[5]ระบบการควบคุมฯ!C1319</f>
        <v>20004370010003212307</v>
      </c>
      <c r="D181" s="929">
        <f>+[5]ระบบการควบคุมฯ!D1319</f>
        <v>184000</v>
      </c>
      <c r="E181" s="773">
        <f>+[5]ระบบการควบคุมฯ!G1319+[5]ระบบการควบคุมฯ!H1319</f>
        <v>0</v>
      </c>
      <c r="F181" s="774">
        <f>+[5]ระบบการควบคุมฯ!I1319+[5]ระบบการควบคุมฯ!J1319</f>
        <v>0</v>
      </c>
      <c r="G181" s="775">
        <f>+[5]ระบบการควบคุมฯ!K1319+[5]ระบบการควบคุมฯ!L1319</f>
        <v>184000</v>
      </c>
      <c r="H181" s="776"/>
      <c r="I181" s="777"/>
      <c r="J181" s="778">
        <f t="shared" si="87"/>
        <v>0</v>
      </c>
      <c r="K181" s="872"/>
    </row>
    <row r="182" spans="1:11" ht="21" customHeight="1" x14ac:dyDescent="0.6">
      <c r="A182" s="930" t="str">
        <f>+[5]ระบบการควบคุมฯ!A1320</f>
        <v>3)</v>
      </c>
      <c r="B182" s="13" t="str">
        <f>+[5]ระบบการควบคุมฯ!B1320</f>
        <v xml:space="preserve">โรงเรียนศาลาลอย </v>
      </c>
      <c r="C182" s="525" t="str">
        <f>+[5]ระบบการควบคุมฯ!C1320</f>
        <v>20004370010003212308</v>
      </c>
      <c r="D182" s="929">
        <f>+[5]ระบบการควบคุมฯ!D1320</f>
        <v>1152000</v>
      </c>
      <c r="E182" s="773">
        <f>+[5]ระบบการควบคุมฯ!G1320+[5]ระบบการควบคุมฯ!H1320</f>
        <v>1152000</v>
      </c>
      <c r="F182" s="774">
        <f>+[5]ระบบการควบคุมฯ!I1320+[5]ระบบการควบคุมฯ!J1320</f>
        <v>0</v>
      </c>
      <c r="G182" s="775">
        <f>+[5]ระบบการควบคุมฯ!K1320+[5]ระบบการควบคุมฯ!L1320</f>
        <v>0</v>
      </c>
      <c r="H182" s="776"/>
      <c r="I182" s="777"/>
      <c r="J182" s="778">
        <f t="shared" si="87"/>
        <v>0</v>
      </c>
      <c r="K182" s="872"/>
    </row>
    <row r="183" spans="1:11" ht="21" customHeight="1" x14ac:dyDescent="0.6">
      <c r="A183" s="930" t="str">
        <f>+[5]ระบบการควบคุมฯ!A1322</f>
        <v>4)</v>
      </c>
      <c r="B183" s="13" t="str">
        <f>+[5]ระบบการควบคุมฯ!B1322</f>
        <v>โรงเรียนวัดแสงมณี</v>
      </c>
      <c r="C183" s="525" t="str">
        <f>+[5]ระบบการควบคุมฯ!C1322</f>
        <v>20004370010003212309</v>
      </c>
      <c r="D183" s="929">
        <f>+[5]ระบบการควบคุมฯ!D1322</f>
        <v>261000</v>
      </c>
      <c r="E183" s="773">
        <f>+[5]ระบบการควบคุมฯ!G1322+[5]ระบบการควบคุมฯ!H1322</f>
        <v>0</v>
      </c>
      <c r="F183" s="774">
        <f>+[5]ระบบการควบคุมฯ!I1322+[5]ระบบการควบคุมฯ!J1322</f>
        <v>0</v>
      </c>
      <c r="G183" s="775">
        <f>+[5]ระบบการควบคุมฯ!K1322+[5]ระบบการควบคุมฯ!L1322</f>
        <v>261000</v>
      </c>
      <c r="H183" s="776"/>
      <c r="I183" s="777"/>
      <c r="J183" s="778">
        <f t="shared" si="87"/>
        <v>0</v>
      </c>
      <c r="K183" s="872"/>
    </row>
    <row r="184" spans="1:11" ht="21" hidden="1" customHeight="1" x14ac:dyDescent="0.25">
      <c r="A184" s="218" t="str">
        <f>+[5]ระบบการควบคุมฯ!A1323</f>
        <v>1.9.2</v>
      </c>
      <c r="B184" s="219" t="str">
        <f>+[5]ระบบการควบคุมฯ!B1323</f>
        <v xml:space="preserve">ปรับปรุงซ่อมแซมห้องน้ำห้องส้วม 2 โรงเรียน </v>
      </c>
      <c r="C184" s="516" t="str">
        <f>+[5]ระบบการควบคุมฯ!C1323</f>
        <v>ศธ 04002/ว5174 ลว 21 ตค 67 ครั้งที่ 4</v>
      </c>
      <c r="D184" s="18">
        <f>SUM(D185:D188)</f>
        <v>0</v>
      </c>
      <c r="E184" s="18">
        <f t="shared" ref="E184:J184" si="88">SUM(E185:E188)</f>
        <v>0</v>
      </c>
      <c r="F184" s="18">
        <f t="shared" si="88"/>
        <v>0</v>
      </c>
      <c r="G184" s="18">
        <f t="shared" si="88"/>
        <v>0</v>
      </c>
      <c r="H184" s="18">
        <f t="shared" si="88"/>
        <v>0</v>
      </c>
      <c r="I184" s="18">
        <f t="shared" si="88"/>
        <v>0</v>
      </c>
      <c r="J184" s="18">
        <f t="shared" si="88"/>
        <v>0</v>
      </c>
      <c r="K184" s="203"/>
    </row>
    <row r="185" spans="1:11" ht="21" hidden="1" customHeight="1" x14ac:dyDescent="0.25">
      <c r="A185" s="711" t="str">
        <f>+[5]ระบบการควบคุมฯ!A1324</f>
        <v>3)</v>
      </c>
      <c r="B185" s="790" t="str">
        <f>+[5]ระบบการควบคุมฯ!B1324</f>
        <v>โรงเรียนนิกรราษฎร์บูรณะ (เหราบัตย์อุทิศ)</v>
      </c>
      <c r="C185" s="525" t="str">
        <f>+[5]ระบบการควบคุมฯ!C1324</f>
        <v>20004370010003213244</v>
      </c>
      <c r="D185" s="929">
        <f>+[5]ระบบการควบคุมฯ!D1324</f>
        <v>0</v>
      </c>
      <c r="E185" s="773">
        <f>+[5]ระบบการควบคุมฯ!G1324+[5]ระบบการควบคุมฯ!H1324</f>
        <v>0</v>
      </c>
      <c r="F185" s="774">
        <f>+[5]ระบบการควบคุมฯ!I1324+[5]ระบบการควบคุมฯ!J1324</f>
        <v>0</v>
      </c>
      <c r="G185" s="775">
        <f>+[5]ระบบการควบคุมฯ!K1324+[5]ระบบการควบคุมฯ!L1324</f>
        <v>0</v>
      </c>
      <c r="H185" s="776"/>
      <c r="I185" s="777"/>
      <c r="J185" s="778">
        <f t="shared" si="87"/>
        <v>0</v>
      </c>
      <c r="K185" s="872"/>
    </row>
    <row r="186" spans="1:11" ht="21" hidden="1" customHeight="1" x14ac:dyDescent="0.25">
      <c r="A186" s="711"/>
      <c r="B186" s="790">
        <f>+[5]ระบบการควบคุมฯ!B1325</f>
        <v>0</v>
      </c>
      <c r="C186" s="525">
        <f>+[5]ระบบการควบคุมฯ!C1325</f>
        <v>0</v>
      </c>
      <c r="D186" s="745"/>
      <c r="E186" s="773"/>
      <c r="F186" s="774"/>
      <c r="G186" s="775"/>
      <c r="H186" s="776"/>
      <c r="I186" s="777"/>
      <c r="J186" s="778">
        <f t="shared" si="87"/>
        <v>0</v>
      </c>
      <c r="K186" s="872"/>
    </row>
    <row r="187" spans="1:11" ht="21" hidden="1" customHeight="1" x14ac:dyDescent="0.25">
      <c r="A187" s="711" t="str">
        <f>+[5]ระบบการควบคุมฯ!A1326</f>
        <v>4)</v>
      </c>
      <c r="B187" s="790" t="str">
        <f>+[5]ระบบการควบคุมฯ!B1326</f>
        <v>โรงเรียนวัดนพรัตนาราม</v>
      </c>
      <c r="C187" s="525" t="str">
        <f>+[5]ระบบการควบคุมฯ!C1326</f>
        <v>20004370010003213243</v>
      </c>
      <c r="D187" s="929">
        <f>+[5]ระบบการควบคุมฯ!D1326</f>
        <v>0</v>
      </c>
      <c r="E187" s="773">
        <f>+[5]ระบบการควบคุมฯ!G1326+[5]ระบบการควบคุมฯ!H1326</f>
        <v>0</v>
      </c>
      <c r="F187" s="774">
        <f>+[5]ระบบการควบคุมฯ!I1326+[5]ระบบการควบคุมฯ!J1326</f>
        <v>0</v>
      </c>
      <c r="G187" s="775">
        <f>+[5]ระบบการควบคุมฯ!K1326+[5]ระบบการควบคุมฯ!L1326</f>
        <v>0</v>
      </c>
      <c r="H187" s="776"/>
      <c r="I187" s="777"/>
      <c r="J187" s="778">
        <f t="shared" si="87"/>
        <v>0</v>
      </c>
      <c r="K187" s="872"/>
    </row>
    <row r="188" spans="1:11" ht="21" hidden="1" customHeight="1" x14ac:dyDescent="0.25">
      <c r="A188" s="711"/>
      <c r="B188" s="790" t="str">
        <f>+[5]ระบบการควบคุมฯ!B1327</f>
        <v>ครบ 26 มค 68</v>
      </c>
      <c r="C188" s="525">
        <f>+[5]ระบบการควบคุมฯ!C1327</f>
        <v>45988</v>
      </c>
      <c r="D188" s="745"/>
      <c r="E188" s="773"/>
      <c r="F188" s="774"/>
      <c r="G188" s="775"/>
      <c r="H188" s="776"/>
      <c r="I188" s="777"/>
      <c r="J188" s="778">
        <f t="shared" si="87"/>
        <v>0</v>
      </c>
      <c r="K188" s="872"/>
    </row>
    <row r="189" spans="1:11" ht="21" hidden="1" customHeight="1" x14ac:dyDescent="0.25">
      <c r="A189" s="711" t="str">
        <f>+[5]ระบบการควบคุมฯ!A1329</f>
        <v>5)</v>
      </c>
      <c r="B189" s="790" t="str">
        <f>+[5]ระบบการควบคุมฯ!B1329</f>
        <v>วัดกลางคลองสี่</v>
      </c>
      <c r="C189" s="525" t="str">
        <f>+[5]ระบบการควบคุมฯ!C1329</f>
        <v>20004350002003214513</v>
      </c>
      <c r="D189" s="745"/>
      <c r="E189" s="773"/>
      <c r="F189" s="774"/>
      <c r="G189" s="775"/>
      <c r="H189" s="776"/>
      <c r="I189" s="777"/>
      <c r="J189" s="778">
        <f t="shared" si="87"/>
        <v>0</v>
      </c>
      <c r="K189" s="872"/>
    </row>
    <row r="190" spans="1:11" ht="21" hidden="1" customHeight="1" x14ac:dyDescent="0.25">
      <c r="A190" s="711"/>
      <c r="B190" s="790" t="str">
        <f>+[5]ระบบการควบคุมฯ!B1330</f>
        <v>ครบ 15 มิย 67</v>
      </c>
      <c r="C190" s="525">
        <f>+[5]ระบบการควบคุมฯ!C1330</f>
        <v>4100396155</v>
      </c>
      <c r="D190" s="745"/>
      <c r="E190" s="773"/>
      <c r="F190" s="774"/>
      <c r="G190" s="775"/>
      <c r="H190" s="776"/>
      <c r="I190" s="777"/>
      <c r="J190" s="778">
        <f t="shared" si="87"/>
        <v>0</v>
      </c>
      <c r="K190" s="872"/>
    </row>
    <row r="191" spans="1:11" ht="63" hidden="1" customHeight="1" x14ac:dyDescent="0.25">
      <c r="A191" s="711" t="str">
        <f>+[5]ระบบการควบคุมฯ!A1331</f>
        <v>6)</v>
      </c>
      <c r="B191" s="790" t="str">
        <f>+[5]ระบบการควบคุมฯ!B1331</f>
        <v>วัดนิเทศน์</v>
      </c>
      <c r="C191" s="525" t="str">
        <f>+[5]ระบบการควบคุมฯ!C1331</f>
        <v>20004350002003214514</v>
      </c>
      <c r="D191" s="745"/>
      <c r="E191" s="773"/>
      <c r="F191" s="774"/>
      <c r="G191" s="775"/>
      <c r="H191" s="776"/>
      <c r="I191" s="777"/>
      <c r="J191" s="778">
        <f t="shared" si="87"/>
        <v>0</v>
      </c>
      <c r="K191" s="872"/>
    </row>
    <row r="192" spans="1:11" ht="21" hidden="1" customHeight="1" x14ac:dyDescent="0.25">
      <c r="A192" s="711"/>
      <c r="B192" s="790" t="str">
        <f>+[5]ระบบการควบคุมฯ!B1332</f>
        <v>ครบ 27 สค 67</v>
      </c>
      <c r="C192" s="525">
        <f>+[5]ระบบการควบคุมฯ!C1332</f>
        <v>4100402151</v>
      </c>
      <c r="D192" s="745"/>
      <c r="E192" s="773"/>
      <c r="F192" s="774"/>
      <c r="G192" s="775"/>
      <c r="H192" s="776"/>
      <c r="I192" s="777"/>
      <c r="J192" s="778">
        <f t="shared" si="87"/>
        <v>0</v>
      </c>
      <c r="K192" s="872"/>
    </row>
    <row r="193" spans="1:11" ht="21" hidden="1" customHeight="1" x14ac:dyDescent="0.25">
      <c r="A193" s="711"/>
      <c r="B193" s="790" t="str">
        <f>+[5]ระบบการควบคุมฯ!B1333</f>
        <v>ผูกพัน งวด 1 222,000 บาท</v>
      </c>
      <c r="C193" s="525">
        <f>+[5]ระบบการควบคุมฯ!C1333</f>
        <v>0</v>
      </c>
      <c r="D193" s="745"/>
      <c r="E193" s="773"/>
      <c r="F193" s="774"/>
      <c r="G193" s="775"/>
      <c r="H193" s="776"/>
      <c r="I193" s="777"/>
      <c r="J193" s="778">
        <f t="shared" si="87"/>
        <v>0</v>
      </c>
      <c r="K193" s="872"/>
    </row>
    <row r="194" spans="1:11" ht="42" hidden="1" customHeight="1" x14ac:dyDescent="0.25">
      <c r="A194" s="711"/>
      <c r="B194" s="790" t="str">
        <f>+[5]ระบบการควบคุมฯ!B1334</f>
        <v>งวด 2 518,000 บาท</v>
      </c>
      <c r="C194" s="525">
        <f>+[5]ระบบการควบคุมฯ!C1334</f>
        <v>0</v>
      </c>
      <c r="D194" s="745"/>
      <c r="E194" s="773"/>
      <c r="F194" s="774"/>
      <c r="G194" s="775"/>
      <c r="H194" s="776"/>
      <c r="I194" s="777"/>
      <c r="J194" s="778">
        <f t="shared" si="87"/>
        <v>0</v>
      </c>
      <c r="K194" s="872"/>
    </row>
    <row r="195" spans="1:11" ht="21" hidden="1" customHeight="1" x14ac:dyDescent="0.25">
      <c r="A195" s="711" t="str">
        <f>+[5]ระบบการควบคุมฯ!A1336</f>
        <v>7)</v>
      </c>
      <c r="B195" s="790" t="str">
        <f>+[5]ระบบการควบคุมฯ!B1336</f>
        <v>วัดประชุมราษฏร์</v>
      </c>
      <c r="C195" s="525" t="str">
        <f>+[5]ระบบการควบคุมฯ!C1336</f>
        <v>20004350002003214515</v>
      </c>
      <c r="D195" s="745"/>
      <c r="E195" s="773"/>
      <c r="F195" s="774"/>
      <c r="G195" s="775"/>
      <c r="H195" s="776"/>
      <c r="I195" s="777"/>
      <c r="J195" s="778">
        <f t="shared" si="87"/>
        <v>0</v>
      </c>
      <c r="K195" s="872"/>
    </row>
    <row r="196" spans="1:11" ht="21" hidden="1" customHeight="1" x14ac:dyDescent="0.25">
      <c r="A196" s="711"/>
      <c r="B196" s="790" t="str">
        <f>+[5]ระบบการควบคุมฯ!B1334</f>
        <v>งวด 2 518,000 บาท</v>
      </c>
      <c r="C196" s="525">
        <f>+[5]ระบบการควบคุมฯ!C1334</f>
        <v>0</v>
      </c>
      <c r="D196" s="745"/>
      <c r="E196" s="773"/>
      <c r="F196" s="774"/>
      <c r="G196" s="775"/>
      <c r="H196" s="776"/>
      <c r="I196" s="777"/>
      <c r="J196" s="778">
        <f t="shared" si="87"/>
        <v>0</v>
      </c>
      <c r="K196" s="872"/>
    </row>
    <row r="197" spans="1:11" ht="42" hidden="1" customHeight="1" x14ac:dyDescent="0.25">
      <c r="A197" s="711" t="str">
        <f>+[5]ระบบการควบคุมฯ!A1338</f>
        <v>8)</v>
      </c>
      <c r="B197" s="790" t="str">
        <f>+[5]ระบบการควบคุมฯ!B1338</f>
        <v>วัดประยูรธรรมาราม</v>
      </c>
      <c r="C197" s="525" t="str">
        <f>+[5]ระบบการควบคุมฯ!C1338</f>
        <v>20004350002003214516</v>
      </c>
      <c r="D197" s="745"/>
      <c r="E197" s="773"/>
      <c r="F197" s="774"/>
      <c r="G197" s="775"/>
      <c r="H197" s="776"/>
      <c r="I197" s="777"/>
      <c r="J197" s="778">
        <f t="shared" si="87"/>
        <v>0</v>
      </c>
      <c r="K197" s="872"/>
    </row>
    <row r="198" spans="1:11" ht="21" hidden="1" customHeight="1" x14ac:dyDescent="0.25">
      <c r="A198" s="711"/>
      <c r="B198" s="790" t="str">
        <f>+[5]ระบบการควบคุมฯ!B1337</f>
        <v>ครบ 19 มิย 67</v>
      </c>
      <c r="C198" s="525">
        <f>+[5]ระบบการควบคุมฯ!C1337</f>
        <v>4100395245</v>
      </c>
      <c r="D198" s="745"/>
      <c r="E198" s="773"/>
      <c r="F198" s="774"/>
      <c r="G198" s="775"/>
      <c r="H198" s="776"/>
      <c r="I198" s="777"/>
      <c r="J198" s="778">
        <f t="shared" si="87"/>
        <v>0</v>
      </c>
      <c r="K198" s="872"/>
    </row>
    <row r="199" spans="1:11" ht="21" hidden="1" customHeight="1" x14ac:dyDescent="0.25">
      <c r="A199" s="711" t="str">
        <f>+[5]ระบบการควบคุมฯ!A1340</f>
        <v>9)</v>
      </c>
      <c r="B199" s="790" t="str">
        <f>+[5]ระบบการควบคุมฯ!B1340</f>
        <v>วัดลานนา</v>
      </c>
      <c r="C199" s="525" t="str">
        <f>+[5]ระบบการควบคุมฯ!C1340</f>
        <v>20004350002003214517</v>
      </c>
      <c r="D199" s="745"/>
      <c r="E199" s="773"/>
      <c r="F199" s="774"/>
      <c r="G199" s="775"/>
      <c r="H199" s="776"/>
      <c r="I199" s="777"/>
      <c r="J199" s="778">
        <f t="shared" si="87"/>
        <v>0</v>
      </c>
      <c r="K199" s="872"/>
    </row>
    <row r="200" spans="1:11" ht="21" hidden="1" customHeight="1" x14ac:dyDescent="0.25">
      <c r="A200" s="711"/>
      <c r="B200" s="790" t="str">
        <f>+[5]ระบบการควบคุมฯ!B1339</f>
        <v>ครบ 26 มิย 67</v>
      </c>
      <c r="C200" s="525">
        <f>+[5]ระบบการควบคุมฯ!C1339</f>
        <v>4100397176</v>
      </c>
      <c r="D200" s="745"/>
      <c r="E200" s="773"/>
      <c r="F200" s="774"/>
      <c r="G200" s="775"/>
      <c r="H200" s="776"/>
      <c r="I200" s="777"/>
      <c r="J200" s="778">
        <f t="shared" si="87"/>
        <v>0</v>
      </c>
      <c r="K200" s="872"/>
    </row>
    <row r="201" spans="1:11" ht="21" hidden="1" customHeight="1" x14ac:dyDescent="0.25">
      <c r="A201" s="711" t="str">
        <f>+[5]ระบบการควบคุมฯ!A1342</f>
        <v>10)</v>
      </c>
      <c r="B201" s="790" t="str">
        <f>+[5]ระบบการควบคุมฯ!B1342</f>
        <v>วัดอดิศร</v>
      </c>
      <c r="C201" s="525" t="str">
        <f>+[5]ระบบการควบคุมฯ!C1342</f>
        <v>20004350002003214518</v>
      </c>
      <c r="D201" s="745"/>
      <c r="E201" s="773"/>
      <c r="F201" s="774"/>
      <c r="G201" s="775"/>
      <c r="H201" s="776"/>
      <c r="I201" s="777"/>
      <c r="J201" s="778">
        <f t="shared" si="87"/>
        <v>0</v>
      </c>
      <c r="K201" s="872"/>
    </row>
    <row r="202" spans="1:11" ht="21" hidden="1" customHeight="1" x14ac:dyDescent="0.25">
      <c r="A202" s="711"/>
      <c r="B202" s="790" t="str">
        <f>+[5]ระบบการควบคุมฯ!B1341</f>
        <v>ครบ 19 มิ.ย.67</v>
      </c>
      <c r="C202" s="525" t="str">
        <f>+[5]ระบบการควบคุมฯ!C1341</f>
        <v>ครบ 19 มิย 67</v>
      </c>
      <c r="D202" s="745"/>
      <c r="E202" s="773"/>
      <c r="F202" s="774"/>
      <c r="G202" s="775"/>
      <c r="H202" s="776"/>
      <c r="I202" s="777"/>
      <c r="J202" s="778">
        <f t="shared" si="87"/>
        <v>0</v>
      </c>
      <c r="K202" s="872"/>
    </row>
    <row r="203" spans="1:11" ht="21" hidden="1" customHeight="1" x14ac:dyDescent="0.25">
      <c r="A203" s="711" t="str">
        <f>+[5]ระบบการควบคุมฯ!A1344</f>
        <v>11)</v>
      </c>
      <c r="B203" s="790" t="str">
        <f>+[5]ระบบการควบคุมฯ!B1344</f>
        <v>สหราษฎร์บํารุง</v>
      </c>
      <c r="C203" s="525" t="str">
        <f>+[5]ระบบการควบคุมฯ!C1344</f>
        <v>20004350002003214519</v>
      </c>
      <c r="D203" s="745"/>
      <c r="E203" s="773"/>
      <c r="F203" s="774"/>
      <c r="G203" s="775"/>
      <c r="H203" s="776"/>
      <c r="I203" s="777"/>
      <c r="J203" s="778">
        <f t="shared" si="87"/>
        <v>0</v>
      </c>
      <c r="K203" s="872"/>
    </row>
    <row r="204" spans="1:11" ht="21" hidden="1" customHeight="1" x14ac:dyDescent="0.25">
      <c r="A204" s="711"/>
      <c r="B204" s="790" t="str">
        <f>+[5]ระบบการควบคุมฯ!B1343</f>
        <v>ครบ 26 กค 67</v>
      </c>
      <c r="C204" s="525" t="str">
        <f>+[5]ระบบการควบคุมฯ!C1343</f>
        <v>4100393861</v>
      </c>
      <c r="D204" s="745"/>
      <c r="E204" s="773"/>
      <c r="F204" s="774"/>
      <c r="G204" s="775"/>
      <c r="H204" s="776"/>
      <c r="I204" s="777"/>
      <c r="J204" s="778">
        <f t="shared" si="87"/>
        <v>0</v>
      </c>
      <c r="K204" s="872"/>
    </row>
    <row r="205" spans="1:11" ht="21" hidden="1" customHeight="1" x14ac:dyDescent="0.25">
      <c r="A205" s="711" t="str">
        <f>+[5]ระบบการควบคุมฯ!A1346</f>
        <v>12)</v>
      </c>
      <c r="B205" s="790" t="str">
        <f>+[5]ระบบการควบคุมฯ!B1346</f>
        <v>คลอง 11 ศาลาครุ (เทียมอุปถัมภ์)</v>
      </c>
      <c r="C205" s="525" t="str">
        <f>+[5]ระบบการควบคุมฯ!C1346</f>
        <v>20004350002003214520</v>
      </c>
      <c r="D205" s="745"/>
      <c r="E205" s="773"/>
      <c r="F205" s="774"/>
      <c r="G205" s="775"/>
      <c r="H205" s="776"/>
      <c r="I205" s="777"/>
      <c r="J205" s="778">
        <f t="shared" si="87"/>
        <v>0</v>
      </c>
      <c r="K205" s="872"/>
    </row>
    <row r="206" spans="1:11" ht="21" hidden="1" customHeight="1" x14ac:dyDescent="0.25">
      <c r="A206" s="711"/>
      <c r="B206" s="790" t="str">
        <f>+[5]ระบบการควบคุมฯ!B1345</f>
        <v>ครบ 14 มิย 67</v>
      </c>
      <c r="C206" s="525" t="str">
        <f>+[5]ระบบการควบคุมฯ!C1345</f>
        <v>4100394897</v>
      </c>
      <c r="D206" s="745"/>
      <c r="E206" s="773"/>
      <c r="F206" s="774"/>
      <c r="G206" s="775"/>
      <c r="H206" s="776"/>
      <c r="I206" s="777"/>
      <c r="J206" s="778">
        <f t="shared" si="87"/>
        <v>0</v>
      </c>
      <c r="K206" s="872"/>
    </row>
    <row r="207" spans="1:11" ht="21" hidden="1" customHeight="1" x14ac:dyDescent="0.25">
      <c r="A207" s="711" t="str">
        <f>+[5]ระบบการควบคุมฯ!A1348</f>
        <v>13)</v>
      </c>
      <c r="B207" s="790" t="str">
        <f>+[5]ระบบการควบคุมฯ!B1348</f>
        <v>คลองสิบสามผิวศรีราษฏร์บำรุง</v>
      </c>
      <c r="C207" s="525" t="str">
        <f>+[5]ระบบการควบคุมฯ!C1348</f>
        <v>20004350002003214521</v>
      </c>
      <c r="D207" s="745"/>
      <c r="E207" s="773"/>
      <c r="F207" s="774"/>
      <c r="G207" s="775"/>
      <c r="H207" s="776"/>
      <c r="I207" s="777"/>
      <c r="J207" s="778">
        <f t="shared" si="87"/>
        <v>0</v>
      </c>
      <c r="K207" s="872"/>
    </row>
    <row r="208" spans="1:11" ht="42" hidden="1" customHeight="1" x14ac:dyDescent="0.25">
      <c r="A208" s="711"/>
      <c r="B208" s="790" t="str">
        <f>+[5]ระบบการควบคุมฯ!B1347</f>
        <v>ครบ 15 กค 67</v>
      </c>
      <c r="C208" s="525" t="str">
        <f>+[5]ระบบการควบคุมฯ!C1347</f>
        <v>4100398138</v>
      </c>
      <c r="D208" s="745"/>
      <c r="E208" s="773"/>
      <c r="F208" s="774"/>
      <c r="G208" s="775"/>
      <c r="H208" s="776"/>
      <c r="I208" s="777"/>
      <c r="J208" s="778">
        <f t="shared" si="87"/>
        <v>0</v>
      </c>
      <c r="K208" s="872"/>
    </row>
    <row r="209" spans="1:11" ht="21" hidden="1" customHeight="1" x14ac:dyDescent="0.25">
      <c r="A209" s="711" t="str">
        <f>+[5]ระบบการควบคุมฯ!A1351</f>
        <v>14)</v>
      </c>
      <c r="B209" s="790" t="str">
        <f>+[5]ระบบการควบคุมฯ!B1351</f>
        <v>วัดเจริญบุญ</v>
      </c>
      <c r="C209" s="525" t="str">
        <f>+[5]ระบบการควบคุมฯ!C1351</f>
        <v>20004350002003214522</v>
      </c>
      <c r="D209" s="745"/>
      <c r="E209" s="773"/>
      <c r="F209" s="774"/>
      <c r="G209" s="775"/>
      <c r="H209" s="776"/>
      <c r="I209" s="777"/>
      <c r="J209" s="778">
        <f t="shared" si="87"/>
        <v>0</v>
      </c>
      <c r="K209" s="872"/>
    </row>
    <row r="210" spans="1:11" ht="21" hidden="1" customHeight="1" x14ac:dyDescent="0.25">
      <c r="A210" s="711"/>
      <c r="B210" s="790" t="str">
        <f>+[5]ระบบการควบคุมฯ!B1352</f>
        <v>ครบ 17 กค 67</v>
      </c>
      <c r="C210" s="525" t="str">
        <f>+[5]ระบบการควบคุมฯ!C1352</f>
        <v>4100396212</v>
      </c>
      <c r="D210" s="745"/>
      <c r="E210" s="773"/>
      <c r="F210" s="774"/>
      <c r="G210" s="775"/>
      <c r="H210" s="776"/>
      <c r="I210" s="777"/>
      <c r="J210" s="778">
        <f t="shared" si="87"/>
        <v>0</v>
      </c>
      <c r="K210" s="872"/>
    </row>
    <row r="211" spans="1:11" ht="21" hidden="1" customHeight="1" x14ac:dyDescent="0.25">
      <c r="A211" s="711" t="str">
        <f>+[5]ระบบการควบคุมฯ!A1353</f>
        <v>15)</v>
      </c>
      <c r="B211" s="790" t="str">
        <f>+[5]ระบบการควบคุมฯ!B1353</f>
        <v>วัดนพรัตนาราม</v>
      </c>
      <c r="C211" s="525" t="str">
        <f>+[5]ระบบการควบคุมฯ!C1353</f>
        <v>20004350002003214523</v>
      </c>
      <c r="D211" s="929">
        <f>+[5]ระบบการควบคุมฯ!D1353</f>
        <v>0</v>
      </c>
      <c r="E211" s="773">
        <f>+[5]ระบบการควบคุมฯ!G1348+[5]ระบบการควบคุมฯ!H1348</f>
        <v>0</v>
      </c>
      <c r="F211" s="774">
        <f>+[5]ระบบการควบคุมฯ!I1348+[5]ระบบการควบคุมฯ!J1348</f>
        <v>0</v>
      </c>
      <c r="G211" s="775">
        <f>+[5]ระบบการควบคุมฯ!K1348+[5]ระบบการควบคุมฯ!L1348</f>
        <v>0</v>
      </c>
      <c r="H211" s="776"/>
      <c r="I211" s="777"/>
      <c r="J211" s="778">
        <f t="shared" si="87"/>
        <v>0</v>
      </c>
      <c r="K211" s="872"/>
    </row>
    <row r="212" spans="1:11" ht="21" hidden="1" customHeight="1" x14ac:dyDescent="0.25">
      <c r="A212" s="711"/>
      <c r="B212" s="931" t="str">
        <f>+[5]ระบบการควบคุมฯ!B1354</f>
        <v>งวด 1  174,000 บาท ครบ 16 กค 67</v>
      </c>
      <c r="C212" s="932">
        <f>+[5]ระบบการควบคุมฯ!C1354</f>
        <v>4100426445</v>
      </c>
      <c r="D212" s="745"/>
      <c r="E212" s="773"/>
      <c r="F212" s="774"/>
      <c r="G212" s="775"/>
      <c r="H212" s="776"/>
      <c r="I212" s="777"/>
      <c r="J212" s="778">
        <f t="shared" si="87"/>
        <v>0</v>
      </c>
      <c r="K212" s="872"/>
    </row>
    <row r="213" spans="1:11" ht="21" hidden="1" customHeight="1" x14ac:dyDescent="0.25">
      <c r="A213" s="711"/>
      <c r="B213" s="931" t="str">
        <f>+[5]ระบบการควบคุมฯ!B1355</f>
        <v>งวด 2 406,000 ครบ 14 กย 67</v>
      </c>
      <c r="C213" s="933"/>
      <c r="D213" s="745"/>
      <c r="E213" s="773"/>
      <c r="F213" s="774"/>
      <c r="G213" s="775"/>
      <c r="H213" s="776"/>
      <c r="I213" s="777"/>
      <c r="J213" s="778"/>
      <c r="K213" s="872"/>
    </row>
    <row r="214" spans="1:11" ht="21" hidden="1" customHeight="1" x14ac:dyDescent="0.25">
      <c r="A214" s="711" t="str">
        <f>+[5]ระบบการควบคุมฯ!A1357</f>
        <v>16)</v>
      </c>
      <c r="B214" s="790" t="str">
        <f>+[5]ระบบการควบคุมฯ!B1357</f>
        <v>วัดพวงแก้ว</v>
      </c>
      <c r="C214" s="525" t="str">
        <f>+[5]ระบบการควบคุมฯ!C1357</f>
        <v>20004350002003214524</v>
      </c>
      <c r="D214" s="745"/>
      <c r="E214" s="773"/>
      <c r="F214" s="774"/>
      <c r="G214" s="775"/>
      <c r="H214" s="776"/>
      <c r="I214" s="777"/>
      <c r="J214" s="778">
        <f t="shared" si="87"/>
        <v>0</v>
      </c>
      <c r="K214" s="872"/>
    </row>
    <row r="215" spans="1:11" ht="21" hidden="1" customHeight="1" x14ac:dyDescent="0.25">
      <c r="A215" s="711"/>
      <c r="B215" s="790" t="str">
        <f>+[5]ระบบการควบคุมฯ!B1358</f>
        <v>ครบ 2 สค 67</v>
      </c>
      <c r="C215" s="525" t="str">
        <f>+[5]ระบบการควบคุมฯ!C1358</f>
        <v>4100402841</v>
      </c>
      <c r="D215" s="745"/>
      <c r="E215" s="773"/>
      <c r="F215" s="774"/>
      <c r="G215" s="775"/>
      <c r="H215" s="776"/>
      <c r="I215" s="777"/>
      <c r="J215" s="778">
        <f t="shared" si="87"/>
        <v>0</v>
      </c>
      <c r="K215" s="872"/>
    </row>
    <row r="216" spans="1:11" ht="21" hidden="1" customHeight="1" x14ac:dyDescent="0.25">
      <c r="A216" s="711" t="str">
        <f>+[5]ระบบการควบคุมฯ!A1359</f>
        <v>17)</v>
      </c>
      <c r="B216" s="790" t="str">
        <f>+[5]ระบบการควบคุมฯ!B1359</f>
        <v>วัดสุขบุญฑริการาม</v>
      </c>
      <c r="C216" s="525" t="str">
        <f>+[5]ระบบการควบคุมฯ!C1359</f>
        <v>20004350002003214525</v>
      </c>
      <c r="D216" s="745"/>
      <c r="E216" s="773"/>
      <c r="F216" s="774"/>
      <c r="G216" s="775"/>
      <c r="H216" s="776"/>
      <c r="I216" s="777"/>
      <c r="J216" s="778">
        <f t="shared" si="87"/>
        <v>0</v>
      </c>
      <c r="K216" s="872"/>
    </row>
    <row r="217" spans="1:11" ht="21" hidden="1" customHeight="1" x14ac:dyDescent="0.25">
      <c r="A217" s="711"/>
      <c r="B217" s="790" t="str">
        <f>+[5]ระบบการควบคุมฯ!B1360</f>
        <v>ครบ 27 มิย 67</v>
      </c>
      <c r="C217" s="525" t="str">
        <f>+[5]ระบบการควบคุมฯ!C1360</f>
        <v>4100396195</v>
      </c>
      <c r="D217" s="745"/>
      <c r="E217" s="773"/>
      <c r="F217" s="774"/>
      <c r="G217" s="775"/>
      <c r="H217" s="776"/>
      <c r="I217" s="777"/>
      <c r="J217" s="778">
        <f t="shared" si="87"/>
        <v>0</v>
      </c>
      <c r="K217" s="872"/>
    </row>
    <row r="218" spans="1:11" ht="21" hidden="1" customHeight="1" x14ac:dyDescent="0.25">
      <c r="A218" s="711" t="str">
        <f>+[5]ระบบการควบคุมฯ!A1361</f>
        <v>18)</v>
      </c>
      <c r="B218" s="790" t="str">
        <f>+[5]ระบบการควบคุมฯ!B1361</f>
        <v>วัดแสงมณี</v>
      </c>
      <c r="C218" s="525" t="str">
        <f>+[5]ระบบการควบคุมฯ!C1361</f>
        <v>20004350002003214526</v>
      </c>
      <c r="D218" s="745"/>
      <c r="E218" s="773"/>
      <c r="F218" s="774"/>
      <c r="G218" s="775"/>
      <c r="H218" s="776"/>
      <c r="I218" s="777"/>
      <c r="J218" s="778">
        <f t="shared" si="87"/>
        <v>0</v>
      </c>
      <c r="K218" s="872"/>
    </row>
    <row r="219" spans="1:11" ht="21" hidden="1" customHeight="1" x14ac:dyDescent="0.25">
      <c r="A219" s="711"/>
      <c r="B219" s="790" t="str">
        <f>+[5]ระบบการควบคุมฯ!B1362</f>
        <v>ครบ 30 กค 67</v>
      </c>
      <c r="C219" s="525" t="str">
        <f>+[5]ระบบการควบคุมฯ!C1362</f>
        <v>4100400728</v>
      </c>
      <c r="D219" s="745"/>
      <c r="E219" s="773"/>
      <c r="F219" s="774"/>
      <c r="G219" s="775"/>
      <c r="H219" s="776"/>
      <c r="I219" s="777"/>
      <c r="J219" s="778">
        <f t="shared" si="87"/>
        <v>0</v>
      </c>
      <c r="K219" s="872"/>
    </row>
    <row r="220" spans="1:11" ht="21" hidden="1" customHeight="1" x14ac:dyDescent="0.25">
      <c r="A220" s="711" t="str">
        <f>+[5]ระบบการควบคุมฯ!A1363</f>
        <v>19)</v>
      </c>
      <c r="B220" s="790" t="str">
        <f>+[5]ระบบการควบคุมฯ!B1363</f>
        <v>หิรัญพงษ์อนุสรณ์</v>
      </c>
      <c r="C220" s="525" t="str">
        <f>+[5]ระบบการควบคุมฯ!C1363</f>
        <v>20004350002003214527</v>
      </c>
      <c r="D220" s="745"/>
      <c r="E220" s="773"/>
      <c r="F220" s="774"/>
      <c r="G220" s="775"/>
      <c r="H220" s="776"/>
      <c r="I220" s="777"/>
      <c r="J220" s="778">
        <f t="shared" si="87"/>
        <v>0</v>
      </c>
      <c r="K220" s="872"/>
    </row>
    <row r="221" spans="1:11" ht="21" hidden="1" customHeight="1" x14ac:dyDescent="0.25">
      <c r="A221" s="711"/>
      <c r="B221" s="790" t="str">
        <f>+[5]ระบบการควบคุมฯ!B1364</f>
        <v>ครบ 22 มิย 67</v>
      </c>
      <c r="C221" s="525" t="str">
        <f>+[5]ระบบการควบคุมฯ!C1364</f>
        <v>4100402448</v>
      </c>
      <c r="D221" s="745"/>
      <c r="E221" s="773"/>
      <c r="F221" s="774"/>
      <c r="G221" s="775"/>
      <c r="H221" s="776"/>
      <c r="I221" s="777"/>
      <c r="J221" s="778">
        <f t="shared" si="87"/>
        <v>0</v>
      </c>
      <c r="K221" s="872"/>
    </row>
    <row r="222" spans="1:11" ht="21" hidden="1" customHeight="1" x14ac:dyDescent="0.25">
      <c r="A222" s="711" t="str">
        <f>+[5]ระบบการควบคุมฯ!A1366</f>
        <v>20)</v>
      </c>
      <c r="B222" s="790" t="str">
        <f>+[5]ระบบการควบคุมฯ!B1366</f>
        <v>อยู่ประชานุเคราะห์</v>
      </c>
      <c r="C222" s="525" t="str">
        <f>+[5]ระบบการควบคุมฯ!C1366</f>
        <v>20004350002003214528</v>
      </c>
      <c r="D222" s="745"/>
      <c r="E222" s="773"/>
      <c r="F222" s="774"/>
      <c r="G222" s="775"/>
      <c r="H222" s="776"/>
      <c r="I222" s="777"/>
      <c r="J222" s="778">
        <f t="shared" si="87"/>
        <v>0</v>
      </c>
      <c r="K222" s="872"/>
    </row>
    <row r="223" spans="1:11" ht="21" hidden="1" customHeight="1" x14ac:dyDescent="0.25">
      <c r="A223" s="883">
        <f>+[5]ระบบการควบคุมฯ!A1367</f>
        <v>0</v>
      </c>
      <c r="B223" s="790" t="str">
        <f>+[5]ระบบการควบคุมฯ!B1367</f>
        <v>ครบ 6 มิย 67</v>
      </c>
      <c r="C223" s="525" t="str">
        <f>+[5]ระบบการควบคุมฯ!C1367</f>
        <v>4100402861</v>
      </c>
      <c r="D223" s="745"/>
      <c r="E223" s="773"/>
      <c r="F223" s="774"/>
      <c r="G223" s="775"/>
      <c r="H223" s="776"/>
      <c r="I223" s="777"/>
      <c r="J223" s="778">
        <f t="shared" si="87"/>
        <v>0</v>
      </c>
      <c r="K223" s="872"/>
    </row>
    <row r="224" spans="1:11" ht="21" hidden="1" customHeight="1" x14ac:dyDescent="0.25">
      <c r="A224" s="883">
        <f>+[5]ระบบการควบคุมฯ!A1368</f>
        <v>0</v>
      </c>
      <c r="B224" s="934" t="str">
        <f>+[5]ระบบการควบคุมฯ!B1368</f>
        <v>โอนกลับส่วนกลาง</v>
      </c>
      <c r="C224" s="525" t="str">
        <f>+[5]ระบบการควบคุมฯ!C1368</f>
        <v>ศธ04002/ว4285 ลว.13 กย 67 โอนครั้งที่ 401</v>
      </c>
      <c r="D224" s="745"/>
      <c r="E224" s="773"/>
      <c r="F224" s="774"/>
      <c r="G224" s="775"/>
      <c r="H224" s="776"/>
      <c r="I224" s="777"/>
      <c r="J224" s="778">
        <f t="shared" si="87"/>
        <v>0</v>
      </c>
      <c r="K224" s="872"/>
    </row>
    <row r="225" spans="1:11" ht="294" hidden="1" customHeight="1" x14ac:dyDescent="0.25">
      <c r="A225" s="935" t="str">
        <f>+[5]ระบบการควบคุมฯ!A1370</f>
        <v>1.9.3</v>
      </c>
      <c r="B225" s="864" t="str">
        <f>+[5]ระบบการควบคุมฯ!B1370</f>
        <v>ห้องส้วม OBEC 4 ที่/61 ชาย-หญิง (ชาย 2 ที่ หญิง 2 ที่)</v>
      </c>
      <c r="C225" s="516" t="str">
        <f>+[5]ระบบการควบคุมฯ!C1370</f>
        <v>ศธ 04002/ว47118 ลว 21 ตค 67 ครั้งที่ 11</v>
      </c>
      <c r="D225" s="865">
        <f>+D226</f>
        <v>0</v>
      </c>
      <c r="E225" s="865">
        <f t="shared" ref="E225:J225" si="89">+E226</f>
        <v>0</v>
      </c>
      <c r="F225" s="865">
        <f t="shared" si="89"/>
        <v>0</v>
      </c>
      <c r="G225" s="865">
        <f t="shared" si="89"/>
        <v>0</v>
      </c>
      <c r="H225" s="865">
        <f t="shared" si="89"/>
        <v>0</v>
      </c>
      <c r="I225" s="865">
        <f t="shared" si="89"/>
        <v>0</v>
      </c>
      <c r="J225" s="865">
        <f t="shared" si="89"/>
        <v>0</v>
      </c>
      <c r="K225" s="869"/>
    </row>
    <row r="226" spans="1:11" ht="21" hidden="1" customHeight="1" x14ac:dyDescent="0.25">
      <c r="A226" s="711" t="str">
        <f>+[5]ระบบการควบคุมฯ!A1372</f>
        <v>1)</v>
      </c>
      <c r="B226" s="936" t="str">
        <f>+[5]ระบบการควบคุมฯ!B1372</f>
        <v>โรงเรียนวัดราษฎรบำรุง</v>
      </c>
      <c r="C226" s="525" t="str">
        <f>+[5]ระบบการควบคุมฯ!C1372</f>
        <v>20004370010003213242</v>
      </c>
      <c r="D226" s="929">
        <f>+[5]ระบบการควบคุมฯ!D1372</f>
        <v>0</v>
      </c>
      <c r="E226" s="929">
        <f>+[5]ระบบการควบคุมฯ!G1372+[5]ระบบการควบคุมฯ!H1372</f>
        <v>0</v>
      </c>
      <c r="F226" s="774">
        <f>+[5]ระบบการควบคุมฯ!I1372+[5]ระบบการควบคุมฯ!J1372</f>
        <v>0</v>
      </c>
      <c r="G226" s="775">
        <f>+[5]ระบบการควบคุมฯ!K1372+[5]ระบบการควบคุมฯ!L1372</f>
        <v>0</v>
      </c>
      <c r="H226" s="776"/>
      <c r="I226" s="777"/>
      <c r="J226" s="778">
        <f t="shared" ref="J226:J228" si="90">D226-E226-F226-G226</f>
        <v>0</v>
      </c>
      <c r="K226" s="872"/>
    </row>
    <row r="227" spans="1:11" ht="21" hidden="1" customHeight="1" x14ac:dyDescent="0.25">
      <c r="A227" s="711"/>
      <c r="B227" s="936" t="str">
        <f>+[5]ระบบการควบคุมฯ!B1373</f>
        <v>ครบ 26 มค 68</v>
      </c>
      <c r="C227" s="525" t="str">
        <f>+[5]ระบบการควบคุมฯ!C1373</f>
        <v>งวด 1 จำนวน 137067 บาท</v>
      </c>
      <c r="D227" s="745"/>
      <c r="E227" s="773"/>
      <c r="F227" s="774"/>
      <c r="G227" s="775"/>
      <c r="H227" s="776"/>
      <c r="I227" s="777"/>
      <c r="J227" s="778">
        <f t="shared" si="90"/>
        <v>0</v>
      </c>
      <c r="K227" s="872"/>
    </row>
    <row r="228" spans="1:11" ht="21" hidden="1" customHeight="1" x14ac:dyDescent="0.25">
      <c r="A228" s="711"/>
      <c r="B228" s="936" t="str">
        <f>+[5]ระบบการควบคุมฯ!B1374</f>
        <v>ครบ 25 กพ 68</v>
      </c>
      <c r="C228" s="525" t="str">
        <f>+[5]ระบบการควบคุมฯ!C1374</f>
        <v>งวด 2 จำนวน 137067 บาท</v>
      </c>
      <c r="D228" s="745"/>
      <c r="E228" s="773"/>
      <c r="F228" s="774"/>
      <c r="G228" s="775"/>
      <c r="H228" s="776"/>
      <c r="I228" s="777"/>
      <c r="J228" s="778">
        <f t="shared" si="90"/>
        <v>0</v>
      </c>
      <c r="K228" s="872"/>
    </row>
    <row r="229" spans="1:11" ht="21" hidden="1" customHeight="1" x14ac:dyDescent="0.25">
      <c r="A229" s="935"/>
      <c r="B229" s="10"/>
      <c r="C229" s="516"/>
      <c r="D229" s="865"/>
      <c r="E229" s="865"/>
      <c r="F229" s="865"/>
      <c r="G229" s="865"/>
      <c r="H229" s="865">
        <f t="shared" ref="H229:I229" si="91">SUM(H230:H235)</f>
        <v>0</v>
      </c>
      <c r="I229" s="865">
        <f t="shared" si="91"/>
        <v>0</v>
      </c>
      <c r="J229" s="865">
        <f>+D229-E229-G229</f>
        <v>0</v>
      </c>
      <c r="K229" s="869"/>
    </row>
    <row r="230" spans="1:11" ht="21" hidden="1" customHeight="1" x14ac:dyDescent="0.25">
      <c r="A230" s="711"/>
      <c r="B230" s="937"/>
      <c r="C230" s="525"/>
      <c r="D230" s="745"/>
      <c r="E230" s="773"/>
      <c r="F230" s="774"/>
      <c r="G230" s="775"/>
      <c r="H230" s="776"/>
      <c r="I230" s="777"/>
      <c r="J230" s="778">
        <f t="shared" ref="J230:J232" si="92">D230-E230-F230-G230</f>
        <v>0</v>
      </c>
      <c r="K230" s="872"/>
    </row>
    <row r="231" spans="1:11" ht="21" hidden="1" customHeight="1" x14ac:dyDescent="0.25">
      <c r="A231" s="711"/>
      <c r="B231" s="938"/>
      <c r="C231" s="523"/>
      <c r="D231" s="745"/>
      <c r="E231" s="773"/>
      <c r="F231" s="774"/>
      <c r="G231" s="775"/>
      <c r="H231" s="776"/>
      <c r="I231" s="777"/>
      <c r="J231" s="778"/>
      <c r="K231" s="872"/>
    </row>
    <row r="232" spans="1:11" ht="21" hidden="1" customHeight="1" x14ac:dyDescent="0.25">
      <c r="A232" s="711"/>
      <c r="B232" s="938"/>
      <c r="C232" s="523"/>
      <c r="D232" s="745"/>
      <c r="E232" s="773"/>
      <c r="F232" s="774"/>
      <c r="G232" s="775"/>
      <c r="H232" s="776"/>
      <c r="I232" s="777"/>
      <c r="J232" s="778">
        <f t="shared" si="92"/>
        <v>0</v>
      </c>
      <c r="K232" s="872"/>
    </row>
    <row r="233" spans="1:11" ht="21" hidden="1" customHeight="1" x14ac:dyDescent="0.25">
      <c r="A233" s="711"/>
      <c r="B233" s="938"/>
      <c r="C233" s="525"/>
      <c r="D233" s="745"/>
      <c r="E233" s="745"/>
      <c r="F233" s="745"/>
      <c r="G233" s="808"/>
      <c r="H233" s="13"/>
      <c r="I233" s="790"/>
      <c r="J233" s="745"/>
      <c r="K233" s="872"/>
    </row>
    <row r="234" spans="1:11" ht="21" hidden="1" customHeight="1" x14ac:dyDescent="0.25">
      <c r="A234" s="883"/>
      <c r="B234" s="934"/>
      <c r="C234" s="525"/>
      <c r="D234" s="745"/>
      <c r="E234" s="745"/>
      <c r="F234" s="745"/>
      <c r="G234" s="808"/>
      <c r="H234" s="13"/>
      <c r="I234" s="13"/>
      <c r="J234" s="745">
        <f>+D234-E234-F234-G234</f>
        <v>0</v>
      </c>
      <c r="K234" s="234"/>
    </row>
    <row r="235" spans="1:11" ht="21" hidden="1" customHeight="1" x14ac:dyDescent="0.25">
      <c r="A235" s="883"/>
      <c r="B235" s="934"/>
      <c r="C235" s="525"/>
      <c r="D235" s="745"/>
      <c r="E235" s="745"/>
      <c r="F235" s="745"/>
      <c r="G235" s="808"/>
      <c r="H235" s="13"/>
      <c r="I235" s="13"/>
      <c r="J235" s="745">
        <f>+D235-E235-F235-G235</f>
        <v>0</v>
      </c>
      <c r="K235" s="234"/>
    </row>
    <row r="236" spans="1:11" ht="21" hidden="1" customHeight="1" x14ac:dyDescent="0.45">
      <c r="A236" s="727" t="str">
        <f>+[5]ระบบการควบคุมฯ!A1377</f>
        <v>1.9.4</v>
      </c>
      <c r="B236" s="739" t="str">
        <f>+[5]ระบบการควบคุมฯ!B1377</f>
        <v xml:space="preserve">อาคารเรียน 318 ล./55-ข เขตแผ่นดินไหว โรงเรียนชุมชนเลิศพินิจพิทยาคม (ชดเชยงบประมาณที่พับไป) </v>
      </c>
      <c r="C236" s="708" t="str">
        <f>+[5]ระบบการควบคุมฯ!C1377</f>
        <v>ที่ ศธ 04002/ว5187/21 ตค 67 ครั้งที่ 5</v>
      </c>
      <c r="D236" s="709">
        <f t="shared" ref="D236:I236" si="93">SUM(D237)</f>
        <v>0</v>
      </c>
      <c r="E236" s="709">
        <f t="shared" si="93"/>
        <v>0</v>
      </c>
      <c r="F236" s="709">
        <f t="shared" si="93"/>
        <v>0</v>
      </c>
      <c r="G236" s="709">
        <f t="shared" si="93"/>
        <v>0</v>
      </c>
      <c r="H236" s="709">
        <f t="shared" si="93"/>
        <v>0</v>
      </c>
      <c r="I236" s="709">
        <f t="shared" si="93"/>
        <v>0</v>
      </c>
      <c r="J236" s="709">
        <f>+D236-E236-F236-G236</f>
        <v>0</v>
      </c>
      <c r="K236" s="939"/>
    </row>
    <row r="237" spans="1:11" ht="21" hidden="1" customHeight="1" x14ac:dyDescent="0.25">
      <c r="A237" s="711" t="str">
        <f>+[5]ระบบการควบคุมฯ!A1378</f>
        <v>1)</v>
      </c>
      <c r="B237" s="871" t="str">
        <f>+[5]ระบบการควบคุมฯ!B1378</f>
        <v xml:space="preserve">โรงเรียนชุมชนเลิศพินิจพิทยาคม (ชดเชยงบประมาณที่พับไป) </v>
      </c>
      <c r="C237" s="523" t="str">
        <f>+[5]ระบบการควบคุมฯ!C1378</f>
        <v>20004370010003220010</v>
      </c>
      <c r="D237" s="745">
        <f>+[5]ระบบการควบคุมฯ!F1378</f>
        <v>0</v>
      </c>
      <c r="E237" s="745">
        <f>+[5]ระบบการควบคุมฯ!G1378+[5]ระบบการควบคุมฯ!H1378</f>
        <v>0</v>
      </c>
      <c r="F237" s="745">
        <f>+[5]ระบบการควบคุมฯ!I1378+[5]ระบบการควบคุมฯ!J1378</f>
        <v>0</v>
      </c>
      <c r="G237" s="808">
        <f>+[5]ระบบการควบคุมฯ!K1378+[5]ระบบการควบคุมฯ!L1378</f>
        <v>0</v>
      </c>
      <c r="H237" s="789"/>
      <c r="I237" s="790"/>
      <c r="J237" s="745">
        <f>+D237-E237-G237</f>
        <v>0</v>
      </c>
      <c r="K237" s="872"/>
    </row>
    <row r="238" spans="1:11" ht="21" hidden="1" customHeight="1" x14ac:dyDescent="0.6">
      <c r="A238" s="711"/>
      <c r="B238" s="790">
        <f>+[5]ระบบการควบคุมฯ!B1486</f>
        <v>0</v>
      </c>
      <c r="C238" s="523"/>
      <c r="D238" s="713"/>
      <c r="E238" s="713"/>
      <c r="F238" s="713"/>
      <c r="G238" s="930"/>
      <c r="H238" s="11"/>
      <c r="I238" s="831"/>
      <c r="J238" s="831"/>
      <c r="K238" s="714"/>
    </row>
    <row r="239" spans="1:11" ht="21" hidden="1" customHeight="1" x14ac:dyDescent="0.6">
      <c r="A239" s="711"/>
      <c r="B239" s="790">
        <f>+[5]ระบบการควบคุมฯ!B1487</f>
        <v>0</v>
      </c>
      <c r="C239" s="523"/>
      <c r="D239" s="713"/>
      <c r="E239" s="713"/>
      <c r="F239" s="713"/>
      <c r="G239" s="930"/>
      <c r="H239" s="11"/>
      <c r="I239" s="831"/>
      <c r="J239" s="831"/>
      <c r="K239" s="714"/>
    </row>
    <row r="240" spans="1:11" ht="21" hidden="1" customHeight="1" x14ac:dyDescent="0.6">
      <c r="A240" s="711"/>
      <c r="B240" s="790">
        <f>+[5]ระบบการควบคุมฯ!B1488</f>
        <v>0</v>
      </c>
      <c r="C240" s="523">
        <f>1155600*4</f>
        <v>4622400</v>
      </c>
      <c r="D240" s="713"/>
      <c r="E240" s="713"/>
      <c r="F240" s="713"/>
      <c r="G240" s="930"/>
      <c r="H240" s="11"/>
      <c r="I240" s="831"/>
      <c r="J240" s="831"/>
      <c r="K240" s="714"/>
    </row>
    <row r="241" spans="1:11" ht="21" hidden="1" customHeight="1" x14ac:dyDescent="0.6">
      <c r="A241" s="711"/>
      <c r="B241" s="790">
        <f>+[5]ระบบการควบคุมฯ!B1489</f>
        <v>0</v>
      </c>
      <c r="C241" s="523"/>
      <c r="D241" s="713"/>
      <c r="E241" s="713"/>
      <c r="F241" s="713"/>
      <c r="G241" s="930"/>
      <c r="H241" s="11"/>
      <c r="I241" s="831"/>
      <c r="J241" s="831"/>
      <c r="K241" s="714"/>
    </row>
    <row r="242" spans="1:11" ht="21" hidden="1" customHeight="1" x14ac:dyDescent="0.6">
      <c r="A242" s="711"/>
      <c r="B242" s="790">
        <f>+[5]ระบบการควบคุมฯ!B1490</f>
        <v>0</v>
      </c>
      <c r="C242" s="523"/>
      <c r="D242" s="713"/>
      <c r="E242" s="713"/>
      <c r="F242" s="713"/>
      <c r="G242" s="930"/>
      <c r="H242" s="11"/>
      <c r="I242" s="831"/>
      <c r="J242" s="831"/>
      <c r="K242" s="714"/>
    </row>
    <row r="243" spans="1:11" ht="21" hidden="1" customHeight="1" x14ac:dyDescent="0.6">
      <c r="A243" s="711"/>
      <c r="B243" s="790">
        <f>+[5]ระบบการควบคุมฯ!B1491</f>
        <v>0</v>
      </c>
      <c r="C243" s="523"/>
      <c r="D243" s="713"/>
      <c r="E243" s="713"/>
      <c r="F243" s="713"/>
      <c r="G243" s="930"/>
      <c r="H243" s="11"/>
      <c r="I243" s="831"/>
      <c r="J243" s="831"/>
      <c r="K243" s="714"/>
    </row>
    <row r="244" spans="1:11" ht="21" hidden="1" customHeight="1" x14ac:dyDescent="0.6">
      <c r="A244" s="711"/>
      <c r="B244" s="790">
        <f>+[5]ระบบการควบคุมฯ!B1492</f>
        <v>0</v>
      </c>
      <c r="C244" s="523"/>
      <c r="D244" s="713"/>
      <c r="E244" s="713"/>
      <c r="F244" s="713"/>
      <c r="G244" s="930"/>
      <c r="H244" s="11"/>
      <c r="I244" s="831"/>
      <c r="J244" s="831"/>
      <c r="K244" s="714"/>
    </row>
    <row r="245" spans="1:11" ht="21" hidden="1" customHeight="1" x14ac:dyDescent="0.6">
      <c r="A245" s="711" t="s">
        <v>133</v>
      </c>
      <c r="B245" s="790">
        <f>+[5]ระบบการควบคุมฯ!B1493</f>
        <v>0</v>
      </c>
      <c r="C245" s="523"/>
      <c r="D245" s="713"/>
      <c r="E245" s="713"/>
      <c r="F245" s="713"/>
      <c r="G245" s="930"/>
      <c r="H245" s="11"/>
      <c r="I245" s="831"/>
      <c r="J245" s="831"/>
      <c r="K245" s="714"/>
    </row>
    <row r="246" spans="1:11" ht="21" hidden="1" customHeight="1" x14ac:dyDescent="0.6">
      <c r="A246" s="711"/>
      <c r="B246" s="790">
        <f>+[5]ระบบการควบคุมฯ!B1494</f>
        <v>0</v>
      </c>
      <c r="C246" s="523"/>
      <c r="D246" s="713"/>
      <c r="E246" s="713"/>
      <c r="F246" s="713"/>
      <c r="G246" s="930"/>
      <c r="H246" s="11"/>
      <c r="I246" s="831"/>
      <c r="J246" s="831"/>
      <c r="K246" s="714"/>
    </row>
    <row r="247" spans="1:11" ht="21" hidden="1" customHeight="1" x14ac:dyDescent="0.6">
      <c r="A247" s="711"/>
      <c r="B247" s="790">
        <f>+[5]ระบบการควบคุมฯ!B1495</f>
        <v>0</v>
      </c>
      <c r="C247" s="523"/>
      <c r="D247" s="713"/>
      <c r="E247" s="713"/>
      <c r="F247" s="713"/>
      <c r="G247" s="930"/>
      <c r="H247" s="11"/>
      <c r="I247" s="831"/>
      <c r="J247" s="831"/>
      <c r="K247" s="714"/>
    </row>
    <row r="248" spans="1:11" ht="21" hidden="1" customHeight="1" x14ac:dyDescent="0.6">
      <c r="A248" s="711"/>
      <c r="B248" s="790">
        <f>+[5]ระบบการควบคุมฯ!B1496</f>
        <v>0</v>
      </c>
      <c r="C248" s="523"/>
      <c r="D248" s="713"/>
      <c r="E248" s="713"/>
      <c r="F248" s="713"/>
      <c r="G248" s="930"/>
      <c r="H248" s="11"/>
      <c r="I248" s="831"/>
      <c r="J248" s="831"/>
      <c r="K248" s="714"/>
    </row>
    <row r="249" spans="1:11" ht="21" hidden="1" customHeight="1" x14ac:dyDescent="0.6">
      <c r="A249" s="711"/>
      <c r="B249" s="790">
        <f>+[5]ระบบการควบคุมฯ!B1497</f>
        <v>0</v>
      </c>
      <c r="C249" s="523"/>
      <c r="D249" s="713"/>
      <c r="E249" s="713"/>
      <c r="F249" s="713"/>
      <c r="G249" s="930"/>
      <c r="H249" s="11"/>
      <c r="I249" s="831"/>
      <c r="J249" s="831"/>
      <c r="K249" s="714"/>
    </row>
    <row r="250" spans="1:11" ht="21" hidden="1" customHeight="1" x14ac:dyDescent="0.6">
      <c r="A250" s="711"/>
      <c r="B250" s="790">
        <f>+[5]ระบบการควบคุมฯ!B1498</f>
        <v>0</v>
      </c>
      <c r="C250" s="523"/>
      <c r="D250" s="713"/>
      <c r="E250" s="713"/>
      <c r="F250" s="713"/>
      <c r="G250" s="930"/>
      <c r="H250" s="11"/>
      <c r="I250" s="831"/>
      <c r="J250" s="831"/>
      <c r="K250" s="714"/>
    </row>
    <row r="251" spans="1:11" ht="21" hidden="1" customHeight="1" x14ac:dyDescent="0.6">
      <c r="A251" s="711"/>
      <c r="B251" s="790">
        <f>+[5]ระบบการควบคุมฯ!B1499</f>
        <v>0</v>
      </c>
      <c r="C251" s="523"/>
      <c r="D251" s="713"/>
      <c r="E251" s="713"/>
      <c r="F251" s="713"/>
      <c r="G251" s="930"/>
      <c r="H251" s="11"/>
      <c r="I251" s="831"/>
      <c r="J251" s="831"/>
      <c r="K251" s="714"/>
    </row>
    <row r="252" spans="1:11" ht="21" hidden="1" customHeight="1" x14ac:dyDescent="0.6">
      <c r="A252" s="711"/>
      <c r="B252" s="790">
        <f>+[5]ระบบการควบคุมฯ!B1500</f>
        <v>0</v>
      </c>
      <c r="C252" s="523"/>
      <c r="D252" s="713"/>
      <c r="E252" s="713"/>
      <c r="F252" s="713"/>
      <c r="G252" s="930"/>
      <c r="H252" s="11"/>
      <c r="I252" s="831"/>
      <c r="J252" s="831"/>
      <c r="K252" s="714"/>
    </row>
    <row r="253" spans="1:11" ht="21" hidden="1" customHeight="1" x14ac:dyDescent="0.45">
      <c r="A253" s="727" t="s">
        <v>134</v>
      </c>
      <c r="B253" s="739" t="str">
        <f>+[5]ระบบการควบคุมฯ!B1405</f>
        <v>อาคารเรียนอนุบาล ขนาด 2 ห้องเรียน โรงเรียนนิกรราษฎร์บํารุงวิทย์ ตำบลบึงบอน อำเภอหนองเสือ จังหวัดปทุมธานี</v>
      </c>
      <c r="C253" s="708"/>
      <c r="D253" s="709">
        <f t="shared" ref="D253:I253" si="94">SUM(D254)</f>
        <v>0</v>
      </c>
      <c r="E253" s="709">
        <f t="shared" si="94"/>
        <v>0</v>
      </c>
      <c r="F253" s="709">
        <f t="shared" si="94"/>
        <v>0</v>
      </c>
      <c r="G253" s="709">
        <f t="shared" si="94"/>
        <v>0</v>
      </c>
      <c r="H253" s="709">
        <f t="shared" si="94"/>
        <v>0</v>
      </c>
      <c r="I253" s="709">
        <f t="shared" si="94"/>
        <v>0</v>
      </c>
      <c r="J253" s="709">
        <f>+D253-E253-F253-G253</f>
        <v>0</v>
      </c>
      <c r="K253" s="939"/>
    </row>
    <row r="254" spans="1:11" ht="21" hidden="1" customHeight="1" x14ac:dyDescent="0.25">
      <c r="A254" s="711" t="str">
        <f>+[5]ระบบการควบคุมฯ!A1406</f>
        <v>1)</v>
      </c>
      <c r="B254" s="790" t="str">
        <f>+[5]ระบบการควบคุมฯ!B1406</f>
        <v xml:space="preserve"> โรงเรียนวัดกลางคลองสี่ </v>
      </c>
      <c r="C254" s="523" t="str">
        <f>+[5]ระบบการควบคุมฯ!C1406</f>
        <v>20004350002003214557</v>
      </c>
      <c r="D254" s="745">
        <f>+[5]ระบบการควบคุมฯ!F1406</f>
        <v>0</v>
      </c>
      <c r="E254" s="745">
        <f>+[5]ระบบการควบคุมฯ!G1406+[5]ระบบการควบคุมฯ!H1406</f>
        <v>0</v>
      </c>
      <c r="F254" s="745">
        <f>+[5]ระบบการควบคุมฯ!I1406+[5]ระบบการควบคุมฯ!J1406</f>
        <v>0</v>
      </c>
      <c r="G254" s="808">
        <f>+[5]ระบบการควบคุมฯ!K1406+[5]ระบบการควบคุมฯ!L1406</f>
        <v>0</v>
      </c>
      <c r="H254" s="789"/>
      <c r="I254" s="790"/>
      <c r="J254" s="745">
        <f>+D254-E254-G254</f>
        <v>0</v>
      </c>
      <c r="K254" s="872" t="s">
        <v>135</v>
      </c>
    </row>
    <row r="255" spans="1:11" ht="21" customHeight="1" x14ac:dyDescent="0.25">
      <c r="A255" s="940" t="s">
        <v>222</v>
      </c>
      <c r="B255" s="941" t="str">
        <f>+[5]ระบบการควบคุมฯ!B1407</f>
        <v>อาคารเรียนแบบพิเศษ โรงเรียนวัดลาดสนุ่น</v>
      </c>
      <c r="C255" s="942" t="str">
        <f>+[5]ระบบการควบคุมฯ!C1407</f>
        <v>ศธ 04002/ว5187 ลว 21 ตค 67ครั้งที่ 5</v>
      </c>
      <c r="D255" s="943">
        <f>+D256</f>
        <v>17159800</v>
      </c>
      <c r="E255" s="943">
        <f t="shared" ref="E255:J255" si="95">+E256</f>
        <v>0</v>
      </c>
      <c r="F255" s="943">
        <f t="shared" si="95"/>
        <v>0</v>
      </c>
      <c r="G255" s="943">
        <f t="shared" si="95"/>
        <v>16517725.41</v>
      </c>
      <c r="H255" s="943">
        <f t="shared" si="95"/>
        <v>0</v>
      </c>
      <c r="I255" s="943">
        <f t="shared" si="95"/>
        <v>0</v>
      </c>
      <c r="J255" s="943">
        <f t="shared" si="95"/>
        <v>642074.58999999985</v>
      </c>
      <c r="K255" s="944"/>
    </row>
    <row r="256" spans="1:11" ht="21" customHeight="1" x14ac:dyDescent="0.25">
      <c r="A256" s="711" t="str">
        <f>+[5]ระบบการควบคุมฯ!A1409</f>
        <v>1)</v>
      </c>
      <c r="B256" s="790" t="str">
        <f>+[5]ระบบการควบคุมฯ!B1409</f>
        <v xml:space="preserve"> โรงเรียนวัดลาดสนุ่น</v>
      </c>
      <c r="C256" s="523" t="str">
        <f>+[5]ระบบการควบคุมฯ!C1409</f>
        <v>20004370010003220011</v>
      </c>
      <c r="D256" s="745">
        <f>+[5]ระบบการควบคุมฯ!D1409</f>
        <v>17159800</v>
      </c>
      <c r="E256" s="745">
        <f>+[5]ระบบการควบคุมฯ!G1409+[5]ระบบการควบคุมฯ!H1409</f>
        <v>0</v>
      </c>
      <c r="F256" s="745">
        <f>+[5]ระบบการควบคุมฯ!I1409+[5]ระบบการควบคุมฯ!J1409</f>
        <v>0</v>
      </c>
      <c r="G256" s="745">
        <f>+[5]ระบบการควบคุมฯ!K1409+[5]ระบบการควบคุมฯ!L1409</f>
        <v>16517725.41</v>
      </c>
      <c r="H256" s="776"/>
      <c r="I256" s="777"/>
      <c r="J256" s="778">
        <f t="shared" ref="J256" si="96">D256-E256-F256-G256</f>
        <v>642074.58999999985</v>
      </c>
      <c r="K256" s="872"/>
    </row>
    <row r="257" spans="1:11" x14ac:dyDescent="0.25">
      <c r="A257" s="711"/>
      <c r="B257" s="945" t="s">
        <v>264</v>
      </c>
      <c r="C257" s="946" t="s">
        <v>136</v>
      </c>
      <c r="D257" s="745"/>
      <c r="E257" s="773"/>
      <c r="F257" s="774"/>
      <c r="G257" s="775"/>
      <c r="H257" s="776"/>
      <c r="I257" s="777"/>
      <c r="J257" s="778"/>
      <c r="K257" s="872"/>
    </row>
    <row r="258" spans="1:11" ht="21" customHeight="1" x14ac:dyDescent="0.25">
      <c r="A258" s="711"/>
      <c r="B258" s="936" t="s">
        <v>137</v>
      </c>
      <c r="C258" s="947">
        <v>4100533888</v>
      </c>
      <c r="D258" s="745"/>
      <c r="E258" s="773"/>
      <c r="F258" s="774"/>
      <c r="G258" s="775"/>
      <c r="H258" s="776"/>
      <c r="I258" s="777"/>
      <c r="J258" s="778"/>
      <c r="K258" s="872"/>
    </row>
    <row r="259" spans="1:11" ht="21" customHeight="1" x14ac:dyDescent="0.25">
      <c r="A259" s="711"/>
      <c r="B259" s="936" t="s">
        <v>138</v>
      </c>
      <c r="C259" s="947" t="s">
        <v>139</v>
      </c>
      <c r="D259" s="745"/>
      <c r="E259" s="773"/>
      <c r="F259" s="774"/>
      <c r="G259" s="775"/>
      <c r="H259" s="776"/>
      <c r="I259" s="777"/>
      <c r="J259" s="778"/>
      <c r="K259" s="872"/>
    </row>
    <row r="260" spans="1:11" x14ac:dyDescent="0.25">
      <c r="A260" s="711"/>
      <c r="B260" s="936" t="s">
        <v>265</v>
      </c>
      <c r="C260" s="523"/>
      <c r="D260" s="745"/>
      <c r="E260" s="773"/>
      <c r="F260" s="774"/>
      <c r="G260" s="775"/>
      <c r="H260" s="776"/>
      <c r="I260" s="777"/>
      <c r="J260" s="778"/>
      <c r="K260" s="872"/>
    </row>
    <row r="261" spans="1:11" ht="21" customHeight="1" x14ac:dyDescent="0.25">
      <c r="A261" s="711"/>
      <c r="B261" s="936" t="s">
        <v>140</v>
      </c>
      <c r="C261" s="523"/>
      <c r="D261" s="745"/>
      <c r="E261" s="773"/>
      <c r="F261" s="774"/>
      <c r="G261" s="775"/>
      <c r="H261" s="776"/>
      <c r="I261" s="777"/>
      <c r="J261" s="778"/>
      <c r="K261" s="872"/>
    </row>
    <row r="262" spans="1:11" ht="40.799999999999997" customHeight="1" x14ac:dyDescent="0.25">
      <c r="A262" s="711"/>
      <c r="B262" s="936" t="s">
        <v>141</v>
      </c>
      <c r="C262" s="523"/>
      <c r="D262" s="745"/>
      <c r="E262" s="773"/>
      <c r="F262" s="774"/>
      <c r="G262" s="775"/>
      <c r="H262" s="776"/>
      <c r="I262" s="777"/>
      <c r="J262" s="778"/>
      <c r="K262" s="872"/>
    </row>
    <row r="263" spans="1:11" ht="21" customHeight="1" x14ac:dyDescent="0.25">
      <c r="A263" s="711"/>
      <c r="B263" s="936" t="s">
        <v>142</v>
      </c>
      <c r="C263" s="523"/>
      <c r="D263" s="745"/>
      <c r="E263" s="773"/>
      <c r="F263" s="774"/>
      <c r="G263" s="775"/>
      <c r="H263" s="776"/>
      <c r="I263" s="777"/>
      <c r="J263" s="778"/>
      <c r="K263" s="872"/>
    </row>
    <row r="264" spans="1:11" ht="21" customHeight="1" x14ac:dyDescent="0.25">
      <c r="A264" s="711"/>
      <c r="B264" s="936" t="s">
        <v>143</v>
      </c>
      <c r="C264" s="523"/>
      <c r="D264" s="745"/>
      <c r="E264" s="773"/>
      <c r="F264" s="774"/>
      <c r="G264" s="775"/>
      <c r="H264" s="776"/>
      <c r="I264" s="777"/>
      <c r="J264" s="778"/>
      <c r="K264" s="872"/>
    </row>
    <row r="265" spans="1:11" ht="21" customHeight="1" x14ac:dyDescent="0.25">
      <c r="A265" s="711"/>
      <c r="B265" s="936" t="s">
        <v>144</v>
      </c>
      <c r="C265" s="523"/>
      <c r="D265" s="745"/>
      <c r="E265" s="773"/>
      <c r="F265" s="774"/>
      <c r="G265" s="775"/>
      <c r="H265" s="776"/>
      <c r="I265" s="777"/>
      <c r="J265" s="778"/>
      <c r="K265" s="872"/>
    </row>
    <row r="266" spans="1:11" ht="21" customHeight="1" x14ac:dyDescent="0.25">
      <c r="A266" s="711"/>
      <c r="B266" s="936" t="s">
        <v>145</v>
      </c>
      <c r="C266" s="523"/>
      <c r="D266" s="745"/>
      <c r="E266" s="773"/>
      <c r="F266" s="774"/>
      <c r="G266" s="775"/>
      <c r="H266" s="776"/>
      <c r="I266" s="777"/>
      <c r="J266" s="778"/>
      <c r="K266" s="872"/>
    </row>
    <row r="267" spans="1:11" ht="21" customHeight="1" x14ac:dyDescent="0.25">
      <c r="A267" s="711"/>
      <c r="B267" s="936" t="s">
        <v>146</v>
      </c>
      <c r="C267" s="523"/>
      <c r="D267" s="745"/>
      <c r="E267" s="773"/>
      <c r="F267" s="774"/>
      <c r="G267" s="775"/>
      <c r="H267" s="776"/>
      <c r="I267" s="777"/>
      <c r="J267" s="778"/>
      <c r="K267" s="872"/>
    </row>
    <row r="268" spans="1:11" ht="21" customHeight="1" x14ac:dyDescent="0.25">
      <c r="A268" s="711"/>
      <c r="B268" s="548" t="s">
        <v>205</v>
      </c>
      <c r="C268" s="523"/>
      <c r="D268" s="745"/>
      <c r="E268" s="773"/>
      <c r="F268" s="774"/>
      <c r="G268" s="775"/>
      <c r="H268" s="776"/>
      <c r="I268" s="777"/>
      <c r="J268" s="778"/>
      <c r="K268" s="872"/>
    </row>
    <row r="269" spans="1:11" ht="21" customHeight="1" x14ac:dyDescent="0.25">
      <c r="A269" s="711"/>
      <c r="B269" s="548" t="s">
        <v>147</v>
      </c>
      <c r="C269" s="523"/>
      <c r="D269" s="745"/>
      <c r="E269" s="773"/>
      <c r="F269" s="774"/>
      <c r="G269" s="775"/>
      <c r="H269" s="776"/>
      <c r="I269" s="777"/>
      <c r="J269" s="778"/>
      <c r="K269" s="872"/>
    </row>
    <row r="270" spans="1:11" ht="21" customHeight="1" x14ac:dyDescent="0.25">
      <c r="A270" s="711"/>
      <c r="B270" s="548" t="s">
        <v>148</v>
      </c>
      <c r="C270" s="523"/>
      <c r="D270" s="745"/>
      <c r="E270" s="773"/>
      <c r="F270" s="774"/>
      <c r="G270" s="775"/>
      <c r="H270" s="776"/>
      <c r="I270" s="777"/>
      <c r="J270" s="778"/>
      <c r="K270" s="872"/>
    </row>
    <row r="271" spans="1:11" ht="21" customHeight="1" x14ac:dyDescent="0.25">
      <c r="A271" s="711"/>
      <c r="B271" s="548" t="s">
        <v>149</v>
      </c>
      <c r="C271" s="523"/>
      <c r="D271" s="745"/>
      <c r="E271" s="773"/>
      <c r="F271" s="774"/>
      <c r="G271" s="775"/>
      <c r="H271" s="776"/>
      <c r="I271" s="777"/>
      <c r="J271" s="778"/>
      <c r="K271" s="872"/>
    </row>
    <row r="272" spans="1:11" ht="21" customHeight="1" x14ac:dyDescent="0.25">
      <c r="A272" s="711"/>
      <c r="B272" s="548" t="s">
        <v>150</v>
      </c>
      <c r="C272" s="523"/>
      <c r="D272" s="745"/>
      <c r="E272" s="773"/>
      <c r="F272" s="774"/>
      <c r="G272" s="775"/>
      <c r="H272" s="776"/>
      <c r="I272" s="777"/>
      <c r="J272" s="778"/>
      <c r="K272" s="872"/>
    </row>
    <row r="273" spans="1:11" ht="21" customHeight="1" x14ac:dyDescent="0.25">
      <c r="A273" s="711"/>
      <c r="B273" s="936" t="s">
        <v>151</v>
      </c>
      <c r="C273" s="523"/>
      <c r="D273" s="745"/>
      <c r="E273" s="773"/>
      <c r="F273" s="774"/>
      <c r="G273" s="775"/>
      <c r="H273" s="776"/>
      <c r="I273" s="777"/>
      <c r="J273" s="778"/>
      <c r="K273" s="872"/>
    </row>
    <row r="274" spans="1:11" ht="21" customHeight="1" x14ac:dyDescent="0.25">
      <c r="A274" s="711"/>
      <c r="B274" s="936" t="s">
        <v>152</v>
      </c>
      <c r="C274" s="523"/>
      <c r="D274" s="745"/>
      <c r="E274" s="773"/>
      <c r="F274" s="774"/>
      <c r="G274" s="775"/>
      <c r="H274" s="776"/>
      <c r="I274" s="777"/>
      <c r="J274" s="778"/>
      <c r="K274" s="872"/>
    </row>
    <row r="275" spans="1:11" ht="21" hidden="1" customHeight="1" x14ac:dyDescent="0.25">
      <c r="A275" s="711"/>
      <c r="B275" s="936"/>
      <c r="C275" s="523"/>
      <c r="D275" s="745"/>
      <c r="E275" s="773"/>
      <c r="F275" s="774"/>
      <c r="G275" s="775"/>
      <c r="H275" s="776"/>
      <c r="I275" s="777"/>
      <c r="J275" s="778"/>
      <c r="K275" s="872"/>
    </row>
    <row r="276" spans="1:11" ht="21" hidden="1" customHeight="1" x14ac:dyDescent="0.25">
      <c r="A276" s="711"/>
      <c r="B276" s="936"/>
      <c r="C276" s="523"/>
      <c r="D276" s="745"/>
      <c r="E276" s="898"/>
      <c r="F276" s="774"/>
      <c r="G276" s="781"/>
      <c r="H276" s="776"/>
      <c r="I276" s="777"/>
      <c r="J276" s="778"/>
      <c r="K276" s="872"/>
    </row>
    <row r="277" spans="1:11" ht="21" hidden="1" customHeight="1" x14ac:dyDescent="0.25">
      <c r="A277" s="940" t="s">
        <v>213</v>
      </c>
      <c r="B277" s="948" t="str">
        <f>+[5]ระบบการควบคุมฯ!B1432</f>
        <v>อาคารเรียนน๊อคดาวน์</v>
      </c>
      <c r="C277" s="949" t="str">
        <f>+[5]ระบบการควบคุมฯ!C1432</f>
        <v>ศธ 04002/ว5187 ลว 21 ตค 67ครั้งที่ 5</v>
      </c>
      <c r="D277" s="943">
        <f>+D278</f>
        <v>0</v>
      </c>
      <c r="E277" s="943">
        <f t="shared" ref="E277:J277" si="97">+E278</f>
        <v>0</v>
      </c>
      <c r="F277" s="943">
        <f t="shared" si="97"/>
        <v>0</v>
      </c>
      <c r="G277" s="943">
        <f t="shared" si="97"/>
        <v>0</v>
      </c>
      <c r="H277" s="943">
        <f t="shared" si="97"/>
        <v>0</v>
      </c>
      <c r="I277" s="943">
        <f t="shared" si="97"/>
        <v>0</v>
      </c>
      <c r="J277" s="943">
        <f t="shared" si="97"/>
        <v>0</v>
      </c>
      <c r="K277" s="944"/>
    </row>
    <row r="278" spans="1:11" ht="21" hidden="1" customHeight="1" x14ac:dyDescent="0.25">
      <c r="A278" s="711" t="str">
        <f>+[5]ระบบการควบคุมฯ!A1432</f>
        <v>1.9.6</v>
      </c>
      <c r="B278" s="950" t="str">
        <f>+[5]ระบบการควบคุมฯ!B1433</f>
        <v xml:space="preserve"> โรงเรียนวัดดอนใหญ่</v>
      </c>
      <c r="C278" s="732" t="str">
        <f>+[5]ระบบการควบคุมฯ!C1433</f>
        <v>2000437001000321ZZZZ</v>
      </c>
      <c r="D278" s="745">
        <f>+[5]ระบบการควบคุมฯ!D1432</f>
        <v>0</v>
      </c>
      <c r="E278" s="745">
        <f>+[5]ระบบการควบคุมฯ!G1432+[5]ระบบการควบคุมฯ!H1432</f>
        <v>0</v>
      </c>
      <c r="F278" s="745">
        <f>+[5]ระบบการควบคุมฯ!I1432+[5]ระบบการควบคุมฯ!J1432</f>
        <v>0</v>
      </c>
      <c r="G278" s="745">
        <f>+[5]ระบบการควบคุมฯ!K1432+[5]ระบบการควบคุมฯ!L1432</f>
        <v>0</v>
      </c>
      <c r="H278" s="776"/>
      <c r="I278" s="777"/>
      <c r="J278" s="778">
        <f t="shared" ref="J278" si="98">D278-E278-F278-G278</f>
        <v>0</v>
      </c>
      <c r="K278" s="872"/>
    </row>
    <row r="279" spans="1:11" ht="21" hidden="1" customHeight="1" x14ac:dyDescent="0.25">
      <c r="A279" s="711"/>
      <c r="B279" s="951" t="str">
        <f>+[5]ระบบการควบคุมฯ!B1434</f>
        <v>ครบ 28 พ.ย. 68</v>
      </c>
      <c r="C279" s="952" t="str">
        <f>+[5]ระบบการควบคุมฯ!C1434</f>
        <v>Po4100728818</v>
      </c>
      <c r="D279" s="745"/>
      <c r="E279" s="773"/>
      <c r="F279" s="774"/>
      <c r="G279" s="775"/>
      <c r="H279" s="776"/>
      <c r="I279" s="777"/>
      <c r="J279" s="778"/>
      <c r="K279" s="872"/>
    </row>
    <row r="280" spans="1:11" ht="21" customHeight="1" x14ac:dyDescent="0.25">
      <c r="A280" s="215">
        <f>+[5]ระบบการควบคุมฯ!A1511</f>
        <v>1.1000000000000001</v>
      </c>
      <c r="B280" s="221" t="str">
        <f>+[5]ระบบการควบคุมฯ!B1511</f>
        <v>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v>
      </c>
      <c r="C280" s="522" t="str">
        <f>+[5]ระบบการควบคุมฯ!C1511</f>
        <v>20004 69 85806 00000</v>
      </c>
      <c r="D280" s="217">
        <f>SUM(D281:D282)</f>
        <v>594850</v>
      </c>
      <c r="E280" s="217">
        <f t="shared" ref="E280:J280" si="99">SUM(E281:E282)</f>
        <v>0</v>
      </c>
      <c r="F280" s="217">
        <f t="shared" si="99"/>
        <v>0</v>
      </c>
      <c r="G280" s="217">
        <f t="shared" si="99"/>
        <v>594850</v>
      </c>
      <c r="H280" s="217" t="e">
        <f t="shared" ca="1" si="99"/>
        <v>#REF!</v>
      </c>
      <c r="I280" s="217" t="e">
        <f t="shared" ca="1" si="99"/>
        <v>#REF!</v>
      </c>
      <c r="J280" s="217">
        <f t="shared" si="99"/>
        <v>0</v>
      </c>
      <c r="K280" s="200"/>
    </row>
    <row r="281" spans="1:11" ht="21" customHeight="1" x14ac:dyDescent="0.6">
      <c r="A281" s="204"/>
      <c r="B281" s="927" t="str">
        <f>+[5]ระบบการควบคุมฯ!B1512</f>
        <v>งบลงทุน  ค่าครุภัณฑ์ 6911310</v>
      </c>
      <c r="C281" s="520"/>
      <c r="D281" s="14">
        <f>+D283+D296+D299</f>
        <v>197850</v>
      </c>
      <c r="E281" s="14">
        <f t="shared" ref="E281:J281" si="100">+E283+E296+E299</f>
        <v>0</v>
      </c>
      <c r="F281" s="14">
        <f t="shared" si="100"/>
        <v>0</v>
      </c>
      <c r="G281" s="14">
        <f t="shared" si="100"/>
        <v>197850</v>
      </c>
      <c r="H281" s="14" t="e">
        <f t="shared" ca="1" si="100"/>
        <v>#REF!</v>
      </c>
      <c r="I281" s="14" t="e">
        <f t="shared" ca="1" si="100"/>
        <v>#REF!</v>
      </c>
      <c r="J281" s="14">
        <f t="shared" si="100"/>
        <v>0</v>
      </c>
      <c r="K281" s="210"/>
    </row>
    <row r="282" spans="1:11" ht="21" customHeight="1" x14ac:dyDescent="0.6">
      <c r="A282" s="204"/>
      <c r="B282" s="927" t="str">
        <f>+[5]ระบบการควบคุมฯ!B1513</f>
        <v>งบลงทุน  ค่าที่ดินและสิ่งก่อสร้าง 6911320</v>
      </c>
      <c r="C282" s="520"/>
      <c r="D282" s="14">
        <f>+D302</f>
        <v>397000</v>
      </c>
      <c r="E282" s="14">
        <f t="shared" ref="E282:J282" si="101">+E302</f>
        <v>0</v>
      </c>
      <c r="F282" s="14">
        <f t="shared" si="101"/>
        <v>0</v>
      </c>
      <c r="G282" s="14">
        <f t="shared" si="101"/>
        <v>397000</v>
      </c>
      <c r="H282" s="14">
        <f t="shared" si="101"/>
        <v>0</v>
      </c>
      <c r="I282" s="14">
        <f t="shared" si="101"/>
        <v>0</v>
      </c>
      <c r="J282" s="14">
        <f t="shared" si="101"/>
        <v>0</v>
      </c>
      <c r="K282" s="210"/>
    </row>
    <row r="283" spans="1:11" ht="21" customHeight="1" x14ac:dyDescent="0.6">
      <c r="A283" s="204"/>
      <c r="B283" s="927" t="str">
        <f>+[5]ระบบการควบคุมฯ!B1514</f>
        <v>ครุภัณฑ์สำนักงาน 120601</v>
      </c>
      <c r="C283" s="520"/>
      <c r="D283" s="14">
        <f>+D284+D287+D289+D291+D293</f>
        <v>188350</v>
      </c>
      <c r="E283" s="14">
        <f t="shared" ref="E283:J283" si="102">+E284+E287+E289+E291+E293</f>
        <v>0</v>
      </c>
      <c r="F283" s="14">
        <f t="shared" si="102"/>
        <v>0</v>
      </c>
      <c r="G283" s="14">
        <f t="shared" si="102"/>
        <v>188350</v>
      </c>
      <c r="H283" s="14" t="e">
        <f t="shared" ca="1" si="102"/>
        <v>#REF!</v>
      </c>
      <c r="I283" s="14" t="e">
        <f t="shared" ca="1" si="102"/>
        <v>#REF!</v>
      </c>
      <c r="J283" s="14">
        <f t="shared" si="102"/>
        <v>0</v>
      </c>
      <c r="K283" s="210"/>
    </row>
    <row r="284" spans="1:11" ht="21" customHeight="1" x14ac:dyDescent="0.6">
      <c r="A284" s="953" t="str">
        <f>+[5]ระบบการควบคุมฯ!A1515</f>
        <v>1.10.1.1</v>
      </c>
      <c r="B284" s="516" t="str">
        <f>+[5]ระบบการควบคุมฯ!B1515</f>
        <v>เครื่องถ่ายเอกสารระบบดิจิทัล (ขาว-ดำ) ความเร็ว 40 แผ่นต่อนาที</v>
      </c>
      <c r="C284" s="516" t="str">
        <f>+[5]ระบบการควบคุมฯ!C1515</f>
        <v>ศธ 04002/ว48516  ลว 11  พย 68 ครั้งที่ 66</v>
      </c>
      <c r="D284" s="222">
        <f>SUM(D285:D286)</f>
        <v>176550</v>
      </c>
      <c r="E284" s="222">
        <f t="shared" ref="E284:J284" si="103">SUM(E285:E286)</f>
        <v>0</v>
      </c>
      <c r="F284" s="222">
        <f t="shared" si="103"/>
        <v>0</v>
      </c>
      <c r="G284" s="222">
        <f t="shared" si="103"/>
        <v>176550</v>
      </c>
      <c r="H284" s="222" t="e">
        <f t="shared" si="103"/>
        <v>#REF!</v>
      </c>
      <c r="I284" s="222" t="e">
        <f t="shared" si="103"/>
        <v>#REF!</v>
      </c>
      <c r="J284" s="222">
        <f t="shared" si="103"/>
        <v>0</v>
      </c>
      <c r="K284" s="223"/>
    </row>
    <row r="285" spans="1:11" ht="21" customHeight="1" x14ac:dyDescent="0.6">
      <c r="A285" s="954" t="str">
        <f>+[5]ระบบการควบคุมฯ!A1516</f>
        <v>1)</v>
      </c>
      <c r="B285" s="954" t="str">
        <f>+[5]ระบบการควบคุมฯ!B1516</f>
        <v>โรงเรียนรวมราษฎร์สามัคคี</v>
      </c>
      <c r="C285" s="523" t="str">
        <f>+[5]ระบบการควบคุมฯ!C1516</f>
        <v>20004370010003114126</v>
      </c>
      <c r="D285" s="11">
        <f>+[5]ระบบการควบคุมฯ!F1516</f>
        <v>176550</v>
      </c>
      <c r="E285" s="11">
        <f>+[5]ระบบการควบคุมฯ!G1516+[5]ระบบการควบคุมฯ!H1516</f>
        <v>0</v>
      </c>
      <c r="F285" s="11">
        <f>+[5]ระบบการควบคุมฯ!I1516+[5]ระบบการควบคุมฯ!J1516</f>
        <v>0</v>
      </c>
      <c r="G285" s="11">
        <f>+[5]ระบบการควบคุมฯ!K1516+[5]ระบบการควบคุมฯ!L1516</f>
        <v>176550</v>
      </c>
      <c r="H285" s="11" t="e">
        <f>+H307+H316+H357+H361+#REF!+#REF!+#REF!</f>
        <v>#REF!</v>
      </c>
      <c r="I285" s="11" t="e">
        <f>+I307+I316+I357+I361+#REF!+#REF!+#REF!</f>
        <v>#REF!</v>
      </c>
      <c r="J285" s="11">
        <f>+D285-E285-F285-G285</f>
        <v>0</v>
      </c>
      <c r="K285" s="224"/>
    </row>
    <row r="286" spans="1:11" ht="21" customHeight="1" x14ac:dyDescent="0.6">
      <c r="A286" s="954">
        <f>+[5]ระบบการควบคุมฯ!A1517</f>
        <v>0</v>
      </c>
      <c r="B286" s="954" t="str">
        <f>+[5]ระบบการควบคุมฯ!B1517</f>
        <v>โอนกลับส่วนกลาง 3450 บาท</v>
      </c>
      <c r="C286" s="523" t="str">
        <f>+[5]ระบบการควบคุมฯ!C1517</f>
        <v>ศธ 04002/ว5931  ลว 10  เม.ย. 69 ครั้งที่ 419</v>
      </c>
      <c r="D286" s="11">
        <f>+[5]ระบบการควบคุมฯ!F1517</f>
        <v>0</v>
      </c>
      <c r="E286" s="11">
        <f>+[5]ระบบการควบคุมฯ!G1517+[5]ระบบการควบคุมฯ!H1517</f>
        <v>0</v>
      </c>
      <c r="F286" s="11">
        <f>+[5]ระบบการควบคุมฯ!I1517+[5]ระบบการควบคุมฯ!J1517</f>
        <v>0</v>
      </c>
      <c r="G286" s="11">
        <f>+[5]ระบบการควบคุมฯ!K1517+[5]ระบบการควบคุมฯ!L1517</f>
        <v>0</v>
      </c>
      <c r="H286" s="11" t="e">
        <f>+H309+H317+H358+H362+H368+#REF!+#REF!</f>
        <v>#REF!</v>
      </c>
      <c r="I286" s="11" t="e">
        <f>+I309+I317+I358+I362+I368+#REF!+#REF!</f>
        <v>#REF!</v>
      </c>
      <c r="J286" s="11">
        <f>+D286-E286-F286-G286</f>
        <v>0</v>
      </c>
      <c r="K286" s="224"/>
    </row>
    <row r="287" spans="1:11" ht="21" customHeight="1" x14ac:dyDescent="0.25">
      <c r="A287" s="955" t="str">
        <f>+[5]ระบบการควบคุมฯ!A1518</f>
        <v>1.10.1.2</v>
      </c>
      <c r="B287" s="956" t="str">
        <f>+[5]ระบบการควบคุมฯ!B1515</f>
        <v>เครื่องถ่ายเอกสารระบบดิจิทัล (ขาว-ดำ) ความเร็ว 40 แผ่นต่อนาที</v>
      </c>
      <c r="C287" s="516" t="str">
        <f>+[5]ระบบการควบคุมฯ!C1518</f>
        <v>ศธ 04002/ว48516  ลว 11  พย 68 ครั้งที่ 66</v>
      </c>
      <c r="D287" s="18">
        <f>SUM(D288)</f>
        <v>11800</v>
      </c>
      <c r="E287" s="18">
        <f t="shared" ref="E287:J287" si="104">SUM(E288)</f>
        <v>0</v>
      </c>
      <c r="F287" s="18">
        <f t="shared" si="104"/>
        <v>0</v>
      </c>
      <c r="G287" s="18">
        <f t="shared" si="104"/>
        <v>11800</v>
      </c>
      <c r="H287" s="18" t="e">
        <f t="shared" si="104"/>
        <v>#REF!</v>
      </c>
      <c r="I287" s="18" t="e">
        <f t="shared" si="104"/>
        <v>#REF!</v>
      </c>
      <c r="J287" s="18">
        <f t="shared" si="104"/>
        <v>0</v>
      </c>
      <c r="K287" s="203"/>
    </row>
    <row r="288" spans="1:11" ht="21" customHeight="1" x14ac:dyDescent="0.6">
      <c r="A288" s="954" t="str">
        <f>+[5]ระบบการควบคุมฯ!A1519</f>
        <v>1)</v>
      </c>
      <c r="B288" s="954" t="str">
        <f>+[5]ระบบการควบคุมฯ!B1519</f>
        <v>โรงเรียนร่วมจิตประสาท</v>
      </c>
      <c r="C288" s="523" t="str">
        <f>+[5]ระบบการควบคุมฯ!C1519</f>
        <v>200004370010003114127</v>
      </c>
      <c r="D288" s="11">
        <f>+[5]ระบบการควบคุมฯ!F1519</f>
        <v>11800</v>
      </c>
      <c r="E288" s="11">
        <f>+[5]ระบบการควบคุมฯ!G1519+[5]ระบบการควบคุมฯ!H1519</f>
        <v>0</v>
      </c>
      <c r="F288" s="11">
        <f>+[5]ระบบการควบคุมฯ!I1519+[5]ระบบการควบคุมฯ!J1519</f>
        <v>0</v>
      </c>
      <c r="G288" s="11">
        <f>+[5]ระบบการควบคุมฯ!K1519+[5]ระบบการควบคุมฯ!L1519</f>
        <v>11800</v>
      </c>
      <c r="H288" s="11" t="e">
        <f>+H311+H319+H360+H364+H369+#REF!+#REF!</f>
        <v>#REF!</v>
      </c>
      <c r="I288" s="11" t="e">
        <f>+I311+I319+I360+I364+I369+#REF!+#REF!</f>
        <v>#REF!</v>
      </c>
      <c r="J288" s="11">
        <f>+D288-E288-F288-G288</f>
        <v>0</v>
      </c>
      <c r="K288" s="224"/>
    </row>
    <row r="289" spans="1:11" ht="21" hidden="1" customHeight="1" x14ac:dyDescent="0.25">
      <c r="A289" s="955" t="str">
        <f>+[5]ระบบการควบคุมฯ!A1520</f>
        <v>1.10.1.3</v>
      </c>
      <c r="B289" s="955" t="str">
        <f>+[5]ระบบการควบคุมฯ!B1520</f>
        <v xml:space="preserve">เก้าอี้ครู </v>
      </c>
      <c r="C289" s="516" t="str">
        <f>+[5]ระบบการควบคุมฯ!C1520</f>
        <v>ศธ 04002/ว5678  ลว 21  พย 67ครั้งที่ 76</v>
      </c>
      <c r="D289" s="18">
        <f>SUM(D290)</f>
        <v>0</v>
      </c>
      <c r="E289" s="18">
        <f t="shared" ref="E289:J289" si="105">SUM(E290)</f>
        <v>0</v>
      </c>
      <c r="F289" s="18">
        <f t="shared" si="105"/>
        <v>0</v>
      </c>
      <c r="G289" s="18">
        <f t="shared" si="105"/>
        <v>0</v>
      </c>
      <c r="H289" s="18" t="e">
        <f t="shared" ca="1" si="105"/>
        <v>#REF!</v>
      </c>
      <c r="I289" s="18" t="e">
        <f t="shared" ca="1" si="105"/>
        <v>#REF!</v>
      </c>
      <c r="J289" s="18">
        <f t="shared" si="105"/>
        <v>0</v>
      </c>
      <c r="K289" s="203"/>
    </row>
    <row r="290" spans="1:11" ht="21" hidden="1" customHeight="1" x14ac:dyDescent="0.6">
      <c r="A290" s="954" t="str">
        <f>+[5]ระบบการควบคุมฯ!A1521</f>
        <v>1)</v>
      </c>
      <c r="B290" s="954" t="str">
        <f>+[5]ระบบการควบคุมฯ!B1521</f>
        <v>โรงเรียนรวมราษฎร์สามัคคี</v>
      </c>
      <c r="C290" s="523" t="str">
        <f>+[5]ระบบการควบคุมฯ!C1521</f>
        <v>20004370010003112868</v>
      </c>
      <c r="D290" s="11">
        <f>+[5]ระบบการควบคุมฯ!F1521</f>
        <v>0</v>
      </c>
      <c r="E290" s="11">
        <f>+[5]ระบบการควบคุมฯ!G1521+[5]ระบบการควบคุมฯ!H1521</f>
        <v>0</v>
      </c>
      <c r="F290" s="11">
        <f>+[5]ระบบการควบคุมฯ!I1521+[5]ระบบการควบคุมฯ!J1521</f>
        <v>0</v>
      </c>
      <c r="G290" s="11">
        <f>+[5]ระบบการควบคุมฯ!K1521+[5]ระบบการควบคุมฯ!L1521</f>
        <v>0</v>
      </c>
      <c r="H290" s="11" t="e">
        <f ca="1">+H313+H321+H362+H366+H371+#REF!+#REF!</f>
        <v>#REF!</v>
      </c>
      <c r="I290" s="11" t="e">
        <f ca="1">+I313+I321+I362+I366+I371+#REF!+#REF!</f>
        <v>#REF!</v>
      </c>
      <c r="J290" s="11">
        <f>+D290-E290-F290-G290</f>
        <v>0</v>
      </c>
      <c r="K290" s="224"/>
    </row>
    <row r="291" spans="1:11" ht="42" hidden="1" customHeight="1" x14ac:dyDescent="0.25">
      <c r="A291" s="955" t="str">
        <f>+[5]ระบบการควบคุมฯ!A1522</f>
        <v>1.10.1.4</v>
      </c>
      <c r="B291" s="955" t="str">
        <f>+[5]ระบบการควบคุมฯ!B1522</f>
        <v>โต๊ะครู จำนวน 2 ตัวๆละ 4,000 บาท</v>
      </c>
      <c r="C291" s="516" t="str">
        <f>+[5]ระบบการควบคุมฯ!C1522</f>
        <v>ศธ 04002/ว5678  ลว 21  พย 67ครั้งที่ 76</v>
      </c>
      <c r="D291" s="18">
        <f>SUM(D292)</f>
        <v>0</v>
      </c>
      <c r="E291" s="18">
        <f t="shared" ref="E291:J291" si="106">SUM(E292)</f>
        <v>0</v>
      </c>
      <c r="F291" s="18">
        <f t="shared" si="106"/>
        <v>0</v>
      </c>
      <c r="G291" s="18">
        <f t="shared" si="106"/>
        <v>0</v>
      </c>
      <c r="H291" s="18" t="e">
        <f t="shared" si="106"/>
        <v>#REF!</v>
      </c>
      <c r="I291" s="18" t="e">
        <f t="shared" si="106"/>
        <v>#REF!</v>
      </c>
      <c r="J291" s="18">
        <f t="shared" si="106"/>
        <v>0</v>
      </c>
      <c r="K291" s="203"/>
    </row>
    <row r="292" spans="1:11" ht="21" hidden="1" customHeight="1" x14ac:dyDescent="0.6">
      <c r="A292" s="954" t="str">
        <f>+[5]ระบบการควบคุมฯ!A1523</f>
        <v>1)</v>
      </c>
      <c r="B292" s="954" t="str">
        <f>+[5]ระบบการควบคุมฯ!B1523</f>
        <v>โรงเรียนรวมราษฎร์สามัคคี</v>
      </c>
      <c r="C292" s="523" t="str">
        <f>+[5]ระบบการควบคุมฯ!C1523</f>
        <v>20004370010003112881</v>
      </c>
      <c r="D292" s="11">
        <f>+[5]ระบบการควบคุมฯ!F1523</f>
        <v>0</v>
      </c>
      <c r="E292" s="11">
        <f>+[5]ระบบการควบคุมฯ!G1523+[5]ระบบการควบคุมฯ!H1523</f>
        <v>0</v>
      </c>
      <c r="F292" s="11">
        <f>+[5]ระบบการควบคุมฯ!I1523+[5]ระบบการควบคุมฯ!J1523</f>
        <v>0</v>
      </c>
      <c r="G292" s="11">
        <f>+[5]ระบบการควบคุมฯ!K1523+[5]ระบบการควบคุมฯ!L1523</f>
        <v>0</v>
      </c>
      <c r="H292" s="11" t="e">
        <f>+H315+H323+H364+#REF!+H376+#REF!+#REF!</f>
        <v>#REF!</v>
      </c>
      <c r="I292" s="11" t="e">
        <f>+I315+I323+I364+#REF!+I376+#REF!+#REF!</f>
        <v>#REF!</v>
      </c>
      <c r="J292" s="11">
        <f>+D292-E292-F292-G292</f>
        <v>0</v>
      </c>
      <c r="K292" s="224"/>
    </row>
    <row r="293" spans="1:11" ht="21" hidden="1" customHeight="1" x14ac:dyDescent="0.25">
      <c r="A293" s="955" t="str">
        <f>+[5]ระบบการควบคุมฯ!A1524</f>
        <v>1.10.1.5</v>
      </c>
      <c r="B293" s="956" t="str">
        <f>+[5]ระบบการควบคุมฯ!B1524</f>
        <v>พัดลม แบบโคจรติดผนัง ขนาดไม่น้อยกว่า 16 นิ้ว (400 มิลลิเมตร) 11 เครื่องๆละ 1,000 บาท</v>
      </c>
      <c r="C293" s="516" t="str">
        <f>+[5]ระบบการควบคุมฯ!C1524</f>
        <v>ศธ 04002/ว5678  ลว 21  พย 67ครั้งที่ 76</v>
      </c>
      <c r="D293" s="18">
        <f>SUM(D294)</f>
        <v>0</v>
      </c>
      <c r="E293" s="18">
        <f t="shared" ref="E293:J293" si="107">SUM(E294)</f>
        <v>0</v>
      </c>
      <c r="F293" s="18">
        <f t="shared" si="107"/>
        <v>0</v>
      </c>
      <c r="G293" s="18">
        <f t="shared" si="107"/>
        <v>0</v>
      </c>
      <c r="H293" s="18" t="e">
        <f t="shared" ca="1" si="107"/>
        <v>#REF!</v>
      </c>
      <c r="I293" s="18" t="e">
        <f t="shared" ca="1" si="107"/>
        <v>#REF!</v>
      </c>
      <c r="J293" s="18">
        <f t="shared" si="107"/>
        <v>0</v>
      </c>
      <c r="K293" s="203"/>
    </row>
    <row r="294" spans="1:11" ht="21" hidden="1" customHeight="1" x14ac:dyDescent="0.25">
      <c r="A294" s="934" t="str">
        <f>+[5]ระบบการควบคุมฯ!A1525</f>
        <v>1)</v>
      </c>
      <c r="B294" s="934" t="str">
        <f>+[5]ระบบการควบคุมฯ!B1525</f>
        <v xml:space="preserve">โรงเรียนเจริญดีวิทยา </v>
      </c>
      <c r="C294" s="523" t="str">
        <f>+[5]ระบบการควบคุมฯ!C1525</f>
        <v>20004370010003112884</v>
      </c>
      <c r="D294" s="13">
        <f>+[5]ระบบการควบคุมฯ!F1525</f>
        <v>0</v>
      </c>
      <c r="E294" s="13">
        <f>+[5]ระบบการควบคุมฯ!G1525+[5]ระบบการควบคุมฯ!H1525</f>
        <v>0</v>
      </c>
      <c r="F294" s="13">
        <f>+[5]ระบบการควบคุมฯ!I1525+[5]ระบบการควบคุมฯ!J1525</f>
        <v>0</v>
      </c>
      <c r="G294" s="13">
        <f>+[5]ระบบการควบคุมฯ!K1525+[5]ระบบการควบคุมฯ!L1525</f>
        <v>0</v>
      </c>
      <c r="H294" s="13" t="e">
        <f ca="1">+H317+H325+H366+#REF!+H378+#REF!+#REF!</f>
        <v>#REF!</v>
      </c>
      <c r="I294" s="13" t="e">
        <f ca="1">+I317+I325+I366+#REF!+I378+#REF!+#REF!</f>
        <v>#REF!</v>
      </c>
      <c r="J294" s="13">
        <f>+D294-E294-F294-G294</f>
        <v>0</v>
      </c>
      <c r="K294" s="234"/>
    </row>
    <row r="295" spans="1:11" ht="21" hidden="1" customHeight="1" x14ac:dyDescent="0.25">
      <c r="A295" s="934"/>
      <c r="B295" s="934"/>
      <c r="C295" s="523"/>
      <c r="D295" s="13"/>
      <c r="E295" s="13"/>
      <c r="F295" s="13"/>
      <c r="G295" s="13"/>
      <c r="H295" s="13"/>
      <c r="I295" s="13"/>
      <c r="J295" s="13"/>
      <c r="K295" s="234"/>
    </row>
    <row r="296" spans="1:11" ht="21" hidden="1" customHeight="1" x14ac:dyDescent="0.25">
      <c r="A296" s="957">
        <f>+[5]ระบบการควบคุมฯ!A1527</f>
        <v>0</v>
      </c>
      <c r="B296" s="958" t="str">
        <f>+[5]ระบบการควบคุมฯ!B1527</f>
        <v>ครุภัณฑ์การศึกษา 120611</v>
      </c>
      <c r="C296" s="524">
        <f>+[5]ระบบการควบคุมฯ!C1527</f>
        <v>0</v>
      </c>
      <c r="D296" s="15">
        <f>+D297</f>
        <v>0</v>
      </c>
      <c r="E296" s="15">
        <f t="shared" ref="E296:J296" si="108">+E297</f>
        <v>0</v>
      </c>
      <c r="F296" s="15">
        <f t="shared" si="108"/>
        <v>0</v>
      </c>
      <c r="G296" s="15">
        <f t="shared" si="108"/>
        <v>0</v>
      </c>
      <c r="H296" s="15" t="e">
        <f t="shared" si="108"/>
        <v>#REF!</v>
      </c>
      <c r="I296" s="15" t="e">
        <f t="shared" si="108"/>
        <v>#REF!</v>
      </c>
      <c r="J296" s="15">
        <f t="shared" si="108"/>
        <v>0</v>
      </c>
      <c r="K296" s="225"/>
    </row>
    <row r="297" spans="1:11" ht="21" hidden="1" customHeight="1" x14ac:dyDescent="0.25">
      <c r="A297" s="955" t="str">
        <f>+[5]ระบบการควบคุมฯ!A1528</f>
        <v>1.10.1.6</v>
      </c>
      <c r="B297" s="956" t="str">
        <f>+[5]ระบบการควบคุมฯ!B1528</f>
        <v>โต๊ะเก้าอี้นักเรียน สำหรับนักเรียนประถมศึกษา 30 ชุดๆละ 1,500 บาท</v>
      </c>
      <c r="C297" s="516" t="str">
        <f>+[5]ระบบการควบคุมฯ!C1528</f>
        <v>ศธ 04002/ว5678  ลว 21  พย 67ครั้งที่ 76</v>
      </c>
      <c r="D297" s="18">
        <f>+[5]ระบบการควบคุมฯ!F1528</f>
        <v>0</v>
      </c>
      <c r="E297" s="18">
        <f>+[5]ระบบการควบคุมฯ!G1528+[5]ระบบการควบคุมฯ!H1528</f>
        <v>0</v>
      </c>
      <c r="F297" s="18">
        <f>+[5]ระบบการควบคุมฯ!I1528+[5]ระบบการควบคุมฯ!J1528</f>
        <v>0</v>
      </c>
      <c r="G297" s="18">
        <f>+[5]ระบบการควบคุมฯ!K1528+[5]ระบบการควบคุมฯ!L1528</f>
        <v>0</v>
      </c>
      <c r="H297" s="18" t="e">
        <f>+H320+H328+H368+H371+H381+#REF!+#REF!</f>
        <v>#REF!</v>
      </c>
      <c r="I297" s="18" t="e">
        <f>+I320+I328+I368+I371+I381+#REF!+#REF!</f>
        <v>#REF!</v>
      </c>
      <c r="J297" s="18">
        <f>+D297-E297-F297-G297</f>
        <v>0</v>
      </c>
      <c r="K297" s="203"/>
    </row>
    <row r="298" spans="1:11" ht="21" hidden="1" customHeight="1" x14ac:dyDescent="0.25">
      <c r="A298" s="959" t="str">
        <f>+[5]ระบบการควบคุมฯ!A1529</f>
        <v>1)</v>
      </c>
      <c r="B298" s="960" t="str">
        <f>+[5]ระบบการควบคุมฯ!B1529</f>
        <v xml:space="preserve">โรงเรียนรวมราษฎร์สามัคคี </v>
      </c>
      <c r="C298" s="525" t="str">
        <f>+[5]ระบบการควบคุมฯ!C1529</f>
        <v>20004370010003112878</v>
      </c>
      <c r="D298" s="299">
        <f>+[5]ระบบการควบคุมฯ!F1529</f>
        <v>0</v>
      </c>
      <c r="E298" s="299">
        <f>+[5]ระบบการควบคุมฯ!G1529+[5]ระบบการควบคุมฯ!H1529</f>
        <v>0</v>
      </c>
      <c r="F298" s="299">
        <f>+[5]ระบบการควบคุมฯ!I1529+[5]ระบบการควบคุมฯ!J1529</f>
        <v>0</v>
      </c>
      <c r="G298" s="299">
        <f>+[5]ระบบการควบคุมฯ!K1529+[5]ระบบการควบคุมฯ!L1529</f>
        <v>0</v>
      </c>
      <c r="H298" s="299" t="e">
        <f>+H321+H329+#REF!+H374+#REF!+#REF!+#REF!</f>
        <v>#REF!</v>
      </c>
      <c r="I298" s="299" t="e">
        <f>+I321+I329+#REF!+I374+#REF!+#REF!+#REF!</f>
        <v>#REF!</v>
      </c>
      <c r="J298" s="299">
        <f>+D298-E298-F298-G298</f>
        <v>0</v>
      </c>
      <c r="K298" s="361"/>
    </row>
    <row r="299" spans="1:11" ht="21" customHeight="1" x14ac:dyDescent="0.25">
      <c r="A299" s="957">
        <f>+[5]ระบบการควบคุมฯ!A1531</f>
        <v>0</v>
      </c>
      <c r="B299" s="958" t="str">
        <f>+[5]ระบบการควบคุมฯ!B1531</f>
        <v>ครุภัณฑ์งานบ้านงานครัว 120612</v>
      </c>
      <c r="C299" s="524">
        <f>+[5]ระบบการควบคุมฯ!C1531</f>
        <v>0</v>
      </c>
      <c r="D299" s="15">
        <f>+[5]ระบบการควบคุมฯ!F1531</f>
        <v>9500</v>
      </c>
      <c r="E299" s="15">
        <f>+[5]ระบบการควบคุมฯ!G1531+[5]ระบบการควบคุมฯ!H1531</f>
        <v>0</v>
      </c>
      <c r="F299" s="15">
        <f>+[5]ระบบการควบคุมฯ!I1531+[5]ระบบการควบคุมฯ!J1531</f>
        <v>0</v>
      </c>
      <c r="G299" s="15">
        <f>+[5]ระบบการควบคุมฯ!K1531+[5]ระบบการควบคุมฯ!L1531</f>
        <v>9500</v>
      </c>
      <c r="H299" s="15" t="e">
        <f>+H323+H331+H370+H377+#REF!+#REF!+#REF!</f>
        <v>#REF!</v>
      </c>
      <c r="I299" s="15" t="e">
        <f>+I323+I331+I370+I377+#REF!+#REF!+#REF!</f>
        <v>#REF!</v>
      </c>
      <c r="J299" s="15">
        <f>+D299-E299-F299-G299</f>
        <v>0</v>
      </c>
      <c r="K299" s="225"/>
    </row>
    <row r="300" spans="1:11" ht="21" customHeight="1" x14ac:dyDescent="0.25">
      <c r="A300" s="955" t="str">
        <f>+[5]ระบบการควบคุมฯ!A1532</f>
        <v>1.10.1.7</v>
      </c>
      <c r="B300" s="956" t="str">
        <f>+[5]ระบบการควบคุมฯ!B1532</f>
        <v xml:space="preserve">เครื่องตัดแต่งพุ่มไม้ ขนาด 22 นิ้ว </v>
      </c>
      <c r="C300" s="516" t="str">
        <f>+[5]ระบบการควบคุมฯ!C1532</f>
        <v>ศธ 04002/ว48516  ลว 11  พย 68 ครั้งที่ 66</v>
      </c>
      <c r="D300" s="18">
        <f>+[5]ระบบการควบคุมฯ!F1532</f>
        <v>9500</v>
      </c>
      <c r="E300" s="18">
        <f>+[5]ระบบการควบคุมฯ!G1532+[5]ระบบการควบคุมฯ!H1532</f>
        <v>0</v>
      </c>
      <c r="F300" s="18">
        <f>+[5]ระบบการควบคุมฯ!I1532+[5]ระบบการควบคุมฯ!J1532</f>
        <v>0</v>
      </c>
      <c r="G300" s="18">
        <f>+[5]ระบบการควบคุมฯ!K1532+[5]ระบบการควบคุมฯ!L1532</f>
        <v>9500</v>
      </c>
      <c r="H300" s="18" t="e">
        <f>+H324+H332+H371+H378+#REF!+#REF!+#REF!</f>
        <v>#REF!</v>
      </c>
      <c r="I300" s="18" t="e">
        <f>+I324+I332+I371+I378+#REF!+#REF!+#REF!</f>
        <v>#REF!</v>
      </c>
      <c r="J300" s="18">
        <f>+D300-E300-F300-G300</f>
        <v>0</v>
      </c>
      <c r="K300" s="203"/>
    </row>
    <row r="301" spans="1:11" ht="21" customHeight="1" x14ac:dyDescent="0.6">
      <c r="A301" s="954" t="str">
        <f>+[5]ระบบการควบคุมฯ!A1533</f>
        <v>1)</v>
      </c>
      <c r="B301" s="961" t="str">
        <f>+[5]ระบบการควบคุมฯ!B1533</f>
        <v>โรงเรียนเจริญดีวิทยา</v>
      </c>
      <c r="C301" s="525" t="str">
        <f>+[5]ระบบการควบคุมฯ!C1533</f>
        <v>20004370010003114125</v>
      </c>
      <c r="D301" s="11">
        <f>+[5]ระบบการควบคุมฯ!F1533</f>
        <v>9500</v>
      </c>
      <c r="E301" s="11">
        <f>+[5]ระบบการควบคุมฯ!G1533+[5]ระบบการควบคุมฯ!H1533</f>
        <v>0</v>
      </c>
      <c r="F301" s="11">
        <f>+[5]ระบบการควบคุมฯ!I1533+[5]ระบบการควบคุมฯ!J1533</f>
        <v>0</v>
      </c>
      <c r="G301" s="11">
        <f>+[5]ระบบการควบคุมฯ!K1533+[5]ระบบการควบคุมฯ!L1533</f>
        <v>9500</v>
      </c>
      <c r="H301" s="11" t="e">
        <f>+H325+H333+H374+H379+#REF!+#REF!+#REF!</f>
        <v>#REF!</v>
      </c>
      <c r="I301" s="11" t="e">
        <f>+I325+I333+I374+I379+#REF!+#REF!+#REF!</f>
        <v>#REF!</v>
      </c>
      <c r="J301" s="11">
        <f>+D301-E301-F301-G301</f>
        <v>0</v>
      </c>
      <c r="K301" s="224"/>
    </row>
    <row r="302" spans="1:11" ht="21" customHeight="1" x14ac:dyDescent="0.6">
      <c r="A302" s="204"/>
      <c r="B302" s="927" t="s">
        <v>153</v>
      </c>
      <c r="C302" s="520"/>
      <c r="D302" s="14">
        <f>+D303+D306</f>
        <v>397000</v>
      </c>
      <c r="E302" s="14">
        <f t="shared" ref="E302:K302" si="109">+E303+E306</f>
        <v>0</v>
      </c>
      <c r="F302" s="14">
        <f t="shared" si="109"/>
        <v>0</v>
      </c>
      <c r="G302" s="14">
        <f t="shared" si="109"/>
        <v>397000</v>
      </c>
      <c r="H302" s="14">
        <f t="shared" si="109"/>
        <v>0</v>
      </c>
      <c r="I302" s="14">
        <f t="shared" si="109"/>
        <v>0</v>
      </c>
      <c r="J302" s="14">
        <f t="shared" si="109"/>
        <v>0</v>
      </c>
      <c r="K302" s="14">
        <f t="shared" si="109"/>
        <v>0</v>
      </c>
    </row>
    <row r="303" spans="1:11" ht="21" customHeight="1" x14ac:dyDescent="0.25">
      <c r="A303" s="218" t="str">
        <f>+[5]ระบบการควบคุมฯ!A1547</f>
        <v>1.10.2.1</v>
      </c>
      <c r="B303" s="362" t="str">
        <f>+[5]ระบบการควบคุมฯ!B1547</f>
        <v>ปรับปรุงซ่อมแซมอาคารเรียนอาคารประกอบและสิ่งก่อสร้างอื่น</v>
      </c>
      <c r="C303" s="526" t="str">
        <f>+[5]ระบบการควบคุมฯ!C1547</f>
        <v>ศธ 04002/ว47982  ลว 4 พย 68 ครั้งที่ 42</v>
      </c>
      <c r="D303" s="18">
        <f>SUM(D304:D305)</f>
        <v>397000</v>
      </c>
      <c r="E303" s="18">
        <f t="shared" ref="E303:J303" si="110">SUM(E304:E305)</f>
        <v>0</v>
      </c>
      <c r="F303" s="18">
        <f t="shared" si="110"/>
        <v>0</v>
      </c>
      <c r="G303" s="18">
        <f t="shared" si="110"/>
        <v>397000</v>
      </c>
      <c r="H303" s="18">
        <f t="shared" si="110"/>
        <v>0</v>
      </c>
      <c r="I303" s="18">
        <f t="shared" si="110"/>
        <v>0</v>
      </c>
      <c r="J303" s="18">
        <f t="shared" si="110"/>
        <v>0</v>
      </c>
      <c r="K303" s="203"/>
    </row>
    <row r="304" spans="1:11" x14ac:dyDescent="0.25">
      <c r="A304" s="226" t="str">
        <f>+[5]ระบบการควบคุมฯ!A1548</f>
        <v>1)</v>
      </c>
      <c r="B304" s="226" t="str">
        <f>+[5]ระบบการควบคุมฯ!B1548</f>
        <v>โรงเรียนร่วมใจประสิทธิ์</v>
      </c>
      <c r="C304" s="527" t="str">
        <f>+[5]ระบบการควบคุมฯ!C1548</f>
        <v xml:space="preserve">20004370010003215751 </v>
      </c>
      <c r="D304" s="226">
        <f>+[5]ระบบการควบคุมฯ!F1548</f>
        <v>397000</v>
      </c>
      <c r="E304" s="773">
        <f>+[5]ระบบการควบคุมฯ!G11560+[5]ระบบการควบคุมฯ!H1548</f>
        <v>0</v>
      </c>
      <c r="F304" s="774">
        <f>+[5]ระบบการควบคุมฯ!I1548+[5]ระบบการควบคุมฯ!J1548</f>
        <v>0</v>
      </c>
      <c r="G304" s="775">
        <f>+[5]ระบบการควบคุมฯ!K1548+[5]ระบบการควบคุมฯ!L1548</f>
        <v>397000</v>
      </c>
      <c r="H304" s="776"/>
      <c r="I304" s="777"/>
      <c r="J304" s="778">
        <f t="shared" ref="J304:J305" si="111">D304-E304-F304-G304</f>
        <v>0</v>
      </c>
      <c r="K304" s="872"/>
    </row>
    <row r="305" spans="1:11" x14ac:dyDescent="0.25">
      <c r="A305" s="711"/>
      <c r="B305" s="13" t="str">
        <f>+'[5]ควบคุมสิ่งก่อสร้าง 37001 '!D306</f>
        <v>ครบวันที่ 15 มค 69</v>
      </c>
      <c r="C305" s="906">
        <f>+'[5]ควบคุมสิ่งก่อสร้าง 37001 '!C306</f>
        <v>4100751602</v>
      </c>
      <c r="D305" s="745"/>
      <c r="E305" s="773"/>
      <c r="F305" s="774"/>
      <c r="G305" s="775"/>
      <c r="H305" s="776"/>
      <c r="I305" s="777"/>
      <c r="J305" s="778">
        <f t="shared" si="111"/>
        <v>0</v>
      </c>
      <c r="K305" s="872"/>
    </row>
    <row r="306" spans="1:11" ht="21" hidden="1" customHeight="1" x14ac:dyDescent="0.25">
      <c r="A306" s="218" t="str">
        <f>+[5]ระบบการควบคุมฯ!A1552</f>
        <v>1.10.2.2</v>
      </c>
      <c r="B306" s="227" t="str">
        <f>+[5]ระบบการควบคุมฯ!B1552</f>
        <v xml:space="preserve">ห้องน้ำห้องส้วมนักเรียนชาย 6 ที่/49 </v>
      </c>
      <c r="C306" s="526" t="str">
        <f>+[5]ระบบการควบคุมฯ!C1552</f>
        <v>ศธ 04002/ว5644  ลว 19 พย 67ครั้งที่ 69</v>
      </c>
      <c r="D306" s="18">
        <f>SUM(D307:D314)</f>
        <v>0</v>
      </c>
      <c r="E306" s="18">
        <f t="shared" ref="E306:J306" si="112">SUM(E307:E314)</f>
        <v>0</v>
      </c>
      <c r="F306" s="18">
        <f t="shared" si="112"/>
        <v>0</v>
      </c>
      <c r="G306" s="18">
        <f t="shared" si="112"/>
        <v>0</v>
      </c>
      <c r="H306" s="18">
        <f t="shared" si="112"/>
        <v>0</v>
      </c>
      <c r="I306" s="18">
        <f t="shared" si="112"/>
        <v>0</v>
      </c>
      <c r="J306" s="18">
        <f t="shared" si="112"/>
        <v>0</v>
      </c>
      <c r="K306" s="203"/>
    </row>
    <row r="307" spans="1:11" ht="21" hidden="1" customHeight="1" x14ac:dyDescent="0.25">
      <c r="A307" s="226" t="str">
        <f>+[5]ระบบการควบคุมฯ!A1554</f>
        <v>1)</v>
      </c>
      <c r="B307" s="226" t="str">
        <f>+[5]ระบบการควบคุมฯ!B1554</f>
        <v>โรงเรียนเจริญดีวิทยา</v>
      </c>
      <c r="C307" s="527" t="str">
        <f>+[5]ระบบการควบคุมฯ!C1554</f>
        <v>20004370010003214866</v>
      </c>
      <c r="D307" s="226">
        <f>+[5]ระบบการควบคุมฯ!F1554</f>
        <v>0</v>
      </c>
      <c r="E307" s="773">
        <f>+[5]ระบบการควบคุมฯ!G1554+[5]ระบบการควบคุมฯ!H1554</f>
        <v>0</v>
      </c>
      <c r="F307" s="774">
        <f>+[5]ระบบการควบคุมฯ!I1554+[5]ระบบการควบคุมฯ!J1554</f>
        <v>0</v>
      </c>
      <c r="G307" s="775">
        <f>+[5]ระบบการควบคุมฯ!K1554+[5]ระบบการควบคุมฯ!L1554</f>
        <v>0</v>
      </c>
      <c r="H307" s="776"/>
      <c r="I307" s="777"/>
      <c r="J307" s="778">
        <f t="shared" ref="J307:J309" si="113">D307-E307-F307-G307</f>
        <v>0</v>
      </c>
      <c r="K307" s="872"/>
    </row>
    <row r="308" spans="1:11" ht="21" hidden="1" customHeight="1" x14ac:dyDescent="0.25">
      <c r="A308" s="226"/>
      <c r="B308" s="226" t="str">
        <f>+'[5]ควบคุมสิ่งก่อสร้าง 37001 '!E313</f>
        <v>ครบ 14 มีค 68</v>
      </c>
      <c r="C308" s="527" t="str">
        <f>+'[5]ควบคุมสิ่งก่อสร้าง 37001 '!C313</f>
        <v>4100569081 / 14 ม.ค.68</v>
      </c>
      <c r="D308" s="226"/>
      <c r="E308" s="773"/>
      <c r="F308" s="774"/>
      <c r="G308" s="775"/>
      <c r="H308" s="776"/>
      <c r="I308" s="777"/>
      <c r="J308" s="778"/>
      <c r="K308" s="872"/>
    </row>
    <row r="309" spans="1:11" ht="21" hidden="1" customHeight="1" x14ac:dyDescent="0.25">
      <c r="A309" s="711"/>
      <c r="B309" s="226" t="str">
        <f>+'[5]ควบคุมสิ่งก่อสร้าง 37001 '!E314</f>
        <v>งวดที่ 1 158,895 บาท</v>
      </c>
      <c r="C309" s="525" t="str">
        <f>+'[5]ควบคุมสิ่งก่อสร้าง 37001 '!D314</f>
        <v>ครบ 13 ก.พ.68</v>
      </c>
      <c r="D309" s="745"/>
      <c r="E309" s="773"/>
      <c r="F309" s="774"/>
      <c r="G309" s="775"/>
      <c r="H309" s="776"/>
      <c r="I309" s="777"/>
      <c r="J309" s="778">
        <f t="shared" si="113"/>
        <v>0</v>
      </c>
      <c r="K309" s="872"/>
    </row>
    <row r="310" spans="1:11" ht="21" hidden="1" customHeight="1" x14ac:dyDescent="0.25">
      <c r="A310" s="711"/>
      <c r="B310" s="226" t="str">
        <f>+'[5]ควบคุมสิ่งก่อสร้าง 37001 '!E315</f>
        <v>งวดที่ 2 158,895 บาท</v>
      </c>
      <c r="C310" s="525" t="str">
        <f>+'[5]ควบคุมสิ่งก่อสร้าง 37001 '!D315</f>
        <v>ครบ 15 มี.ค.68</v>
      </c>
      <c r="D310" s="745"/>
      <c r="E310" s="773"/>
      <c r="F310" s="774"/>
      <c r="G310" s="775"/>
      <c r="H310" s="776"/>
      <c r="I310" s="777"/>
      <c r="J310" s="778"/>
      <c r="K310" s="872"/>
    </row>
    <row r="311" spans="1:11" ht="21" hidden="1" customHeight="1" x14ac:dyDescent="0.25">
      <c r="A311" s="711"/>
      <c r="B311" s="226" t="str">
        <f>+'[5]ควบคุมสิ่งก่อสร้าง 37001 '!E316</f>
        <v>งวดที่ 3 211,860 บาท</v>
      </c>
      <c r="C311" s="525" t="str">
        <f>+'[5]ควบคุมสิ่งก่อสร้าง 37001 '!D316</f>
        <v>ครบ 14 เมย. 68</v>
      </c>
      <c r="D311" s="745"/>
      <c r="E311" s="773"/>
      <c r="F311" s="774"/>
      <c r="G311" s="775"/>
      <c r="H311" s="776"/>
      <c r="I311" s="777"/>
      <c r="J311" s="778"/>
      <c r="K311" s="872"/>
    </row>
    <row r="312" spans="1:11" ht="21" hidden="1" customHeight="1" x14ac:dyDescent="0.25">
      <c r="A312" s="711"/>
      <c r="B312" s="936"/>
      <c r="C312" s="523"/>
      <c r="D312" s="745"/>
      <c r="E312" s="773"/>
      <c r="F312" s="774"/>
      <c r="G312" s="775"/>
      <c r="H312" s="776"/>
      <c r="I312" s="777"/>
      <c r="J312" s="778"/>
      <c r="K312" s="872"/>
    </row>
    <row r="313" spans="1:11" ht="21" hidden="1" customHeight="1" x14ac:dyDescent="0.25">
      <c r="A313" s="711"/>
      <c r="B313" s="962"/>
      <c r="C313" s="523"/>
      <c r="D313" s="745"/>
      <c r="E313" s="773"/>
      <c r="F313" s="774"/>
      <c r="G313" s="775"/>
      <c r="H313" s="776"/>
      <c r="I313" s="777"/>
      <c r="J313" s="778"/>
      <c r="K313" s="872"/>
    </row>
    <row r="314" spans="1:11" ht="63" hidden="1" customHeight="1" x14ac:dyDescent="0.25">
      <c r="A314" s="215">
        <f>+[5]ระบบการควบคุมฯ!A1511</f>
        <v>1.1000000000000001</v>
      </c>
      <c r="B314" s="216" t="str">
        <f>+[5]ระบบการควบคุมฯ!B1511</f>
        <v>กิจกรรมส่งเสริมการจัดการศึกษาสำหรับโรงเรียนในโครงการตามพระราชดำริ โรงเรียนเฉลิมพระเกียรติ และโรงเรียนในเขตพื้นที่สูงและถิ่นทุรกันดาร</v>
      </c>
      <c r="C314" s="521" t="str">
        <f>+[5]ระบบการควบคุมฯ!C1511</f>
        <v>20004 69 85806 00000</v>
      </c>
      <c r="D314" s="217">
        <f>+D315+D316</f>
        <v>0</v>
      </c>
      <c r="E314" s="217">
        <f t="shared" ref="E314:J314" si="114">+E315+E316</f>
        <v>0</v>
      </c>
      <c r="F314" s="217">
        <f t="shared" si="114"/>
        <v>0</v>
      </c>
      <c r="G314" s="217">
        <f t="shared" si="114"/>
        <v>0</v>
      </c>
      <c r="H314" s="217">
        <f t="shared" si="114"/>
        <v>0</v>
      </c>
      <c r="I314" s="217">
        <f t="shared" si="114"/>
        <v>0</v>
      </c>
      <c r="J314" s="217">
        <f t="shared" si="114"/>
        <v>0</v>
      </c>
      <c r="K314" s="200"/>
    </row>
    <row r="315" spans="1:11" ht="21" hidden="1" customHeight="1" x14ac:dyDescent="0.25">
      <c r="A315" s="215"/>
      <c r="B315" s="228" t="str">
        <f>+B101</f>
        <v>งบลงทุน ครุภัณฑ์ 6911310</v>
      </c>
      <c r="C315" s="528"/>
      <c r="D315" s="229">
        <f>+D317+D321</f>
        <v>0</v>
      </c>
      <c r="E315" s="229">
        <f t="shared" ref="E315:J315" si="115">+E317+E321</f>
        <v>0</v>
      </c>
      <c r="F315" s="229">
        <f t="shared" si="115"/>
        <v>0</v>
      </c>
      <c r="G315" s="229">
        <f t="shared" si="115"/>
        <v>0</v>
      </c>
      <c r="H315" s="229">
        <f t="shared" si="115"/>
        <v>0</v>
      </c>
      <c r="I315" s="229">
        <f t="shared" si="115"/>
        <v>0</v>
      </c>
      <c r="J315" s="229">
        <f t="shared" si="115"/>
        <v>0</v>
      </c>
      <c r="K315" s="207"/>
    </row>
    <row r="316" spans="1:11" ht="21" hidden="1" customHeight="1" x14ac:dyDescent="0.25">
      <c r="A316" s="215"/>
      <c r="B316" s="228" t="str">
        <f>+[5]งบลงทุน69!B177</f>
        <v>ค่าที่ดินและสิ่งก่อสร้าง 6911320</v>
      </c>
      <c r="C316" s="528"/>
      <c r="D316" s="229">
        <f>+D341</f>
        <v>0</v>
      </c>
      <c r="E316" s="229">
        <f t="shared" ref="E316:J316" si="116">+E341</f>
        <v>0</v>
      </c>
      <c r="F316" s="229">
        <f t="shared" si="116"/>
        <v>0</v>
      </c>
      <c r="G316" s="229">
        <f t="shared" si="116"/>
        <v>0</v>
      </c>
      <c r="H316" s="229">
        <f t="shared" si="116"/>
        <v>0</v>
      </c>
      <c r="I316" s="229">
        <f t="shared" si="116"/>
        <v>0</v>
      </c>
      <c r="J316" s="229">
        <f t="shared" si="116"/>
        <v>0</v>
      </c>
      <c r="K316" s="207"/>
    </row>
    <row r="317" spans="1:11" ht="21" hidden="1" customHeight="1" x14ac:dyDescent="0.6">
      <c r="A317" s="204"/>
      <c r="B317" s="963" t="str">
        <f>+[5]ระบบการควบคุมฯ!B1527</f>
        <v>ครุภัณฑ์การศึกษา 120611</v>
      </c>
      <c r="C317" s="520"/>
      <c r="D317" s="14">
        <f>+D318</f>
        <v>0</v>
      </c>
      <c r="E317" s="14">
        <f t="shared" ref="E317:J317" si="117">+E318</f>
        <v>0</v>
      </c>
      <c r="F317" s="14">
        <f t="shared" si="117"/>
        <v>0</v>
      </c>
      <c r="G317" s="14">
        <f t="shared" si="117"/>
        <v>0</v>
      </c>
      <c r="H317" s="14">
        <f t="shared" si="117"/>
        <v>0</v>
      </c>
      <c r="I317" s="14">
        <f t="shared" si="117"/>
        <v>0</v>
      </c>
      <c r="J317" s="14">
        <f t="shared" si="117"/>
        <v>0</v>
      </c>
      <c r="K317" s="210"/>
    </row>
    <row r="318" spans="1:11" ht="21" hidden="1" customHeight="1" x14ac:dyDescent="0.25">
      <c r="A318" s="964" t="str">
        <f>+[5]ระบบการควบคุมฯ!A1528</f>
        <v>1.10.1.6</v>
      </c>
      <c r="B318" s="965" t="str">
        <f>+[5]ระบบการควบคุมฯ!B1528</f>
        <v>โต๊ะเก้าอี้นักเรียน สำหรับนักเรียนประถมศึกษา 30 ชุดๆละ 1,500 บาท</v>
      </c>
      <c r="C318" s="942" t="str">
        <f>+[5]ระบบการควบคุมฯ!C1528</f>
        <v>ศธ 04002/ว5678  ลว 21  พย 67ครั้งที่ 76</v>
      </c>
      <c r="D318" s="943">
        <f>SUM(D319:D320)</f>
        <v>0</v>
      </c>
      <c r="E318" s="943">
        <f t="shared" ref="E318:J318" si="118">SUM(E319:E320)</f>
        <v>0</v>
      </c>
      <c r="F318" s="943">
        <f t="shared" si="118"/>
        <v>0</v>
      </c>
      <c r="G318" s="943">
        <f t="shared" si="118"/>
        <v>0</v>
      </c>
      <c r="H318" s="943">
        <f t="shared" si="118"/>
        <v>0</v>
      </c>
      <c r="I318" s="943">
        <f t="shared" si="118"/>
        <v>0</v>
      </c>
      <c r="J318" s="943">
        <f t="shared" si="118"/>
        <v>0</v>
      </c>
      <c r="K318" s="966"/>
    </row>
    <row r="319" spans="1:11" ht="21" hidden="1" customHeight="1" x14ac:dyDescent="0.6">
      <c r="A319" s="870" t="str">
        <f>+[5]ระบบการควบคุมฯ!A1529</f>
        <v>1)</v>
      </c>
      <c r="B319" s="712" t="str">
        <f>+[5]ระบบการควบคุมฯ!B1529</f>
        <v xml:space="preserve">โรงเรียนรวมราษฎร์สามัคคี </v>
      </c>
      <c r="C319" s="523" t="str">
        <f>+[5]ระบบการควบคุมฯ!C1529</f>
        <v>20004370010003112878</v>
      </c>
      <c r="D319" s="713"/>
      <c r="E319" s="713"/>
      <c r="F319" s="713"/>
      <c r="G319" s="713"/>
      <c r="H319" s="713"/>
      <c r="I319" s="713"/>
      <c r="J319" s="745">
        <f>+D319-E319-G319</f>
        <v>0</v>
      </c>
      <c r="K319" s="967"/>
    </row>
    <row r="320" spans="1:11" ht="21" hidden="1" customHeight="1" x14ac:dyDescent="0.6">
      <c r="A320" s="870">
        <f>+[5]ระบบการควบคุมฯ!A1530</f>
        <v>0</v>
      </c>
      <c r="B320" s="712">
        <f>+[5]ระบบการควบคุมฯ!B1530</f>
        <v>0</v>
      </c>
      <c r="C320" s="523">
        <f>+[5]ระบบการควบคุมฯ!C1530</f>
        <v>0</v>
      </c>
      <c r="D320" s="713"/>
      <c r="E320" s="713"/>
      <c r="F320" s="713"/>
      <c r="G320" s="713"/>
      <c r="H320" s="713"/>
      <c r="I320" s="713"/>
      <c r="J320" s="745">
        <f>+D320-E320-G320</f>
        <v>0</v>
      </c>
      <c r="K320" s="967"/>
    </row>
    <row r="321" spans="1:11" ht="21" hidden="1" customHeight="1" x14ac:dyDescent="0.6">
      <c r="A321" s="968">
        <f>+[5]ระบบการควบคุมฯ!A1531</f>
        <v>0</v>
      </c>
      <c r="B321" s="719" t="str">
        <f>+[5]ระบบการควบคุมฯ!B1531</f>
        <v>ครุภัณฑ์งานบ้านงานครัว 120612</v>
      </c>
      <c r="C321" s="520"/>
      <c r="D321" s="720">
        <f t="shared" ref="D321:J321" si="119">+D322+D327+D330+D333+D337</f>
        <v>0</v>
      </c>
      <c r="E321" s="720">
        <f t="shared" si="119"/>
        <v>0</v>
      </c>
      <c r="F321" s="720">
        <f t="shared" si="119"/>
        <v>0</v>
      </c>
      <c r="G321" s="720">
        <f t="shared" si="119"/>
        <v>0</v>
      </c>
      <c r="H321" s="720">
        <f t="shared" si="119"/>
        <v>0</v>
      </c>
      <c r="I321" s="720">
        <f t="shared" si="119"/>
        <v>0</v>
      </c>
      <c r="J321" s="720">
        <f t="shared" si="119"/>
        <v>0</v>
      </c>
      <c r="K321" s="969">
        <f>+K355</f>
        <v>0</v>
      </c>
    </row>
    <row r="322" spans="1:11" ht="21" hidden="1" customHeight="1" x14ac:dyDescent="0.25">
      <c r="A322" s="964" t="str">
        <f>+[5]ระบบการควบคุมฯ!A1532</f>
        <v>1.10.1.7</v>
      </c>
      <c r="B322" s="965" t="str">
        <f>+[5]ระบบการควบคุมฯ!B1532</f>
        <v xml:space="preserve">เครื่องตัดแต่งพุ่มไม้ ขนาด 22 นิ้ว </v>
      </c>
      <c r="C322" s="942" t="str">
        <f>+[5]ระบบการควบคุมฯ!C1532</f>
        <v>ศธ 04002/ว48516  ลว 11  พย 68 ครั้งที่ 66</v>
      </c>
      <c r="D322" s="943">
        <f>SUM(D323:D326)</f>
        <v>0</v>
      </c>
      <c r="E322" s="943">
        <f t="shared" ref="E322:J322" si="120">SUM(E323:E326)</f>
        <v>0</v>
      </c>
      <c r="F322" s="943">
        <f t="shared" si="120"/>
        <v>0</v>
      </c>
      <c r="G322" s="943">
        <f t="shared" si="120"/>
        <v>0</v>
      </c>
      <c r="H322" s="943">
        <f t="shared" si="120"/>
        <v>0</v>
      </c>
      <c r="I322" s="943">
        <f t="shared" si="120"/>
        <v>0</v>
      </c>
      <c r="J322" s="943">
        <f t="shared" si="120"/>
        <v>0</v>
      </c>
      <c r="K322" s="966"/>
    </row>
    <row r="323" spans="1:11" ht="21" hidden="1" customHeight="1" x14ac:dyDescent="0.6">
      <c r="A323" s="870" t="str">
        <f>+[5]ระบบการควบคุมฯ!A1533</f>
        <v>1)</v>
      </c>
      <c r="B323" s="712" t="str">
        <f>+[5]ระบบการควบคุมฯ!B1533</f>
        <v>โรงเรียนเจริญดีวิทยา</v>
      </c>
      <c r="C323" s="523" t="str">
        <f>+[5]ระบบการควบคุมฯ!C1533</f>
        <v>20004370010003114125</v>
      </c>
      <c r="D323" s="713"/>
      <c r="E323" s="713"/>
      <c r="F323" s="713"/>
      <c r="G323" s="713"/>
      <c r="H323" s="713"/>
      <c r="I323" s="713"/>
      <c r="J323" s="745">
        <f>+D323-E323-G323</f>
        <v>0</v>
      </c>
      <c r="K323" s="967"/>
    </row>
    <row r="324" spans="1:11" ht="21" hidden="1" customHeight="1" x14ac:dyDescent="0.6">
      <c r="A324" s="870">
        <f>+[5]ระบบการควบคุมฯ!A1534</f>
        <v>0</v>
      </c>
      <c r="B324" s="712" t="str">
        <f>+[5]ระบบการควบคุมฯ!B1534</f>
        <v>โอนกลับส่วน 1500</v>
      </c>
      <c r="C324" s="523" t="str">
        <f>+[5]ระบบการควบคุมฯ!C1534</f>
        <v>ศธ 04002/ว5931  ลว 9 เม.ย.69 ครั้งที่ 419</v>
      </c>
      <c r="D324" s="713"/>
      <c r="E324" s="713"/>
      <c r="F324" s="713"/>
      <c r="G324" s="713"/>
      <c r="H324" s="713"/>
      <c r="I324" s="713"/>
      <c r="J324" s="745">
        <f>+D324-E324-G324</f>
        <v>0</v>
      </c>
      <c r="K324" s="967"/>
    </row>
    <row r="325" spans="1:11" ht="21" hidden="1" customHeight="1" x14ac:dyDescent="0.6">
      <c r="A325" s="870">
        <f>+[5]ระบบการควบคุมฯ!A1535</f>
        <v>0</v>
      </c>
      <c r="B325" s="712">
        <f>+[5]ระบบการควบคุมฯ!B1535</f>
        <v>0</v>
      </c>
      <c r="C325" s="523">
        <f>+[5]ระบบการควบคุมฯ!C1535</f>
        <v>0</v>
      </c>
      <c r="D325" s="713"/>
      <c r="E325" s="713"/>
      <c r="F325" s="713"/>
      <c r="G325" s="713"/>
      <c r="H325" s="713"/>
      <c r="I325" s="713"/>
      <c r="J325" s="745">
        <f>+D325-E325-G325</f>
        <v>0</v>
      </c>
      <c r="K325" s="967"/>
    </row>
    <row r="326" spans="1:11" ht="21" hidden="1" customHeight="1" x14ac:dyDescent="0.6">
      <c r="A326" s="870">
        <f>+[5]ระบบการควบคุมฯ!A1536</f>
        <v>0</v>
      </c>
      <c r="B326" s="712">
        <f>+[5]ระบบการควบคุมฯ!B1536</f>
        <v>0</v>
      </c>
      <c r="C326" s="523">
        <f>+[5]ระบบการควบคุมฯ!C1536</f>
        <v>0</v>
      </c>
      <c r="D326" s="713"/>
      <c r="E326" s="713"/>
      <c r="F326" s="713"/>
      <c r="G326" s="713"/>
      <c r="H326" s="713"/>
      <c r="I326" s="713"/>
      <c r="J326" s="745">
        <f>+D326-E326-G326</f>
        <v>0</v>
      </c>
      <c r="K326" s="967"/>
    </row>
    <row r="327" spans="1:11" ht="21" hidden="1" customHeight="1" x14ac:dyDescent="0.25">
      <c r="A327" s="964" t="str">
        <f>+[5]ระบบการควบคุมฯ!A1537</f>
        <v>2.6.2</v>
      </c>
      <c r="B327" s="965" t="str">
        <f>+[5]ระบบการควบคุมฯ!B1537</f>
        <v>เครื่องตัดหญ้าแบบข้ออ่อน</v>
      </c>
      <c r="C327" s="942" t="str">
        <f>+[5]ระบบการควบคุมฯ!C1537</f>
        <v>ศธ 04002/ว2043  ลว 24  พค 67ครั้งที่ 55</v>
      </c>
      <c r="D327" s="943">
        <f>SUM(D328:D329)</f>
        <v>0</v>
      </c>
      <c r="E327" s="943">
        <f t="shared" ref="E327:J327" si="121">SUM(E328:E329)</f>
        <v>0</v>
      </c>
      <c r="F327" s="943">
        <f t="shared" si="121"/>
        <v>0</v>
      </c>
      <c r="G327" s="943">
        <f t="shared" si="121"/>
        <v>0</v>
      </c>
      <c r="H327" s="943">
        <f t="shared" si="121"/>
        <v>0</v>
      </c>
      <c r="I327" s="943">
        <f t="shared" si="121"/>
        <v>0</v>
      </c>
      <c r="J327" s="943">
        <f t="shared" si="121"/>
        <v>0</v>
      </c>
      <c r="K327" s="966"/>
    </row>
    <row r="328" spans="1:11" ht="21" hidden="1" customHeight="1" x14ac:dyDescent="0.6">
      <c r="A328" s="870" t="str">
        <f>+[5]ระบบการควบคุมฯ!A1538</f>
        <v>1)</v>
      </c>
      <c r="B328" s="712" t="str">
        <f>+[5]ระบบการควบคุมฯ!B1538</f>
        <v>โรงเรียนรวมราษฎร์สามัคคี</v>
      </c>
      <c r="C328" s="523" t="str">
        <f>+[5]ระบบการควบคุมฯ!C1538</f>
        <v>20004350002003114847</v>
      </c>
      <c r="D328" s="713"/>
      <c r="E328" s="713"/>
      <c r="F328" s="713"/>
      <c r="G328" s="713"/>
      <c r="H328" s="713"/>
      <c r="I328" s="713"/>
      <c r="J328" s="745">
        <f>+D328-E328-G328</f>
        <v>0</v>
      </c>
      <c r="K328" s="967"/>
    </row>
    <row r="329" spans="1:11" ht="21" hidden="1" customHeight="1" x14ac:dyDescent="0.6">
      <c r="A329" s="870">
        <f>+[5]ระบบการควบคุมฯ!A1539</f>
        <v>0</v>
      </c>
      <c r="B329" s="712" t="str">
        <f>+[5]ระบบการควบคุมฯ!B1539</f>
        <v>ผูกพัน ครบ 8 มค 68</v>
      </c>
      <c r="C329" s="523">
        <f>+[5]ระบบการควบคุมฯ!C1539</f>
        <v>0</v>
      </c>
      <c r="D329" s="713"/>
      <c r="E329" s="713"/>
      <c r="F329" s="713"/>
      <c r="G329" s="713"/>
      <c r="H329" s="713"/>
      <c r="I329" s="713"/>
      <c r="J329" s="745">
        <f>+D329-E329-G329</f>
        <v>0</v>
      </c>
      <c r="K329" s="967"/>
    </row>
    <row r="330" spans="1:11" ht="21" hidden="1" customHeight="1" x14ac:dyDescent="0.25">
      <c r="A330" s="964" t="str">
        <f>+[5]ระบบการควบคุมฯ!A1540</f>
        <v>2.6.3</v>
      </c>
      <c r="B330" s="965" t="str">
        <f>+[5]ระบบการควบคุมฯ!B1540</f>
        <v>เครื่องตัดแต่งพุ่มไม้ขนาด29.5นิ้ว</v>
      </c>
      <c r="C330" s="942" t="str">
        <f>+[5]ระบบการควบคุมฯ!C1540</f>
        <v>ศธ 04002/ว2043  ลว 24  พค 67ครั้งที่ 55</v>
      </c>
      <c r="D330" s="943">
        <f>SUM(D331:D332)</f>
        <v>0</v>
      </c>
      <c r="E330" s="943">
        <f t="shared" ref="E330:J330" si="122">SUM(E331:E332)</f>
        <v>0</v>
      </c>
      <c r="F330" s="943">
        <f t="shared" si="122"/>
        <v>0</v>
      </c>
      <c r="G330" s="943">
        <f t="shared" si="122"/>
        <v>0</v>
      </c>
      <c r="H330" s="943">
        <f t="shared" si="122"/>
        <v>0</v>
      </c>
      <c r="I330" s="943">
        <f t="shared" si="122"/>
        <v>0</v>
      </c>
      <c r="J330" s="943">
        <f t="shared" si="122"/>
        <v>0</v>
      </c>
      <c r="K330" s="966"/>
    </row>
    <row r="331" spans="1:11" ht="21" hidden="1" customHeight="1" x14ac:dyDescent="0.6">
      <c r="A331" s="870" t="str">
        <f>+[5]ระบบการควบคุมฯ!A1541</f>
        <v>1)</v>
      </c>
      <c r="B331" s="712" t="str">
        <f>+[5]ระบบการควบคุมฯ!B1541</f>
        <v>โรงเรียนร่วมใจประสิทธิ์</v>
      </c>
      <c r="C331" s="523" t="str">
        <f>+[5]ระบบการควบคุมฯ!C1541</f>
        <v>20004350002003114849</v>
      </c>
      <c r="D331" s="713"/>
      <c r="E331" s="713"/>
      <c r="F331" s="713"/>
      <c r="G331" s="713"/>
      <c r="H331" s="713"/>
      <c r="I331" s="713"/>
      <c r="J331" s="745">
        <f>+D331-E331-G331</f>
        <v>0</v>
      </c>
      <c r="K331" s="967"/>
    </row>
    <row r="332" spans="1:11" ht="21" hidden="1" customHeight="1" x14ac:dyDescent="0.6">
      <c r="A332" s="870">
        <f>+[5]ระบบการควบคุมฯ!A1542</f>
        <v>0</v>
      </c>
      <c r="B332" s="712" t="str">
        <f>+[5]ระบบการควบคุมฯ!B1542</f>
        <v>ผูกพัน ครบ 2 ธค 67</v>
      </c>
      <c r="C332" s="523">
        <f>+[5]ระบบการควบคุมฯ!C1542</f>
        <v>4100549176</v>
      </c>
      <c r="D332" s="713"/>
      <c r="E332" s="713"/>
      <c r="F332" s="713"/>
      <c r="G332" s="713"/>
      <c r="H332" s="713"/>
      <c r="I332" s="713"/>
      <c r="J332" s="745">
        <f>+D332-E332-G332</f>
        <v>0</v>
      </c>
      <c r="K332" s="967"/>
    </row>
    <row r="333" spans="1:11" ht="21" hidden="1" customHeight="1" x14ac:dyDescent="0.25">
      <c r="A333" s="964" t="str">
        <f>+[5]ระบบการควบคุมฯ!A1543</f>
        <v>2.6.4</v>
      </c>
      <c r="B333" s="965" t="str">
        <f>+[5]ระบบการควบคุมฯ!B1543</f>
        <v>ตู้เย็นขนาด9คิวบิกฟุต</v>
      </c>
      <c r="C333" s="942" t="str">
        <f>+[5]ระบบการควบคุมฯ!C1543</f>
        <v>ศธ 04002/ว2043  ลว 24  พค 67ครั้งที่ 55</v>
      </c>
      <c r="D333" s="943">
        <f>SUM(D334:D335)</f>
        <v>0</v>
      </c>
      <c r="E333" s="943">
        <f t="shared" ref="E333:J333" si="123">SUM(E334:E335)</f>
        <v>0</v>
      </c>
      <c r="F333" s="943">
        <f t="shared" si="123"/>
        <v>0</v>
      </c>
      <c r="G333" s="943">
        <f t="shared" si="123"/>
        <v>0</v>
      </c>
      <c r="H333" s="943">
        <f t="shared" si="123"/>
        <v>0</v>
      </c>
      <c r="I333" s="943">
        <f t="shared" si="123"/>
        <v>0</v>
      </c>
      <c r="J333" s="943">
        <f t="shared" si="123"/>
        <v>0</v>
      </c>
      <c r="K333" s="966"/>
    </row>
    <row r="334" spans="1:11" ht="21" hidden="1" customHeight="1" x14ac:dyDescent="0.6">
      <c r="A334" s="870" t="str">
        <f>+[5]ระบบการควบคุมฯ!A1544</f>
        <v>1)</v>
      </c>
      <c r="B334" s="712" t="str">
        <f>+[5]ระบบการควบคุมฯ!B1544</f>
        <v>โรงเรียนร่วมใจประสิทธิ์</v>
      </c>
      <c r="C334" s="523" t="str">
        <f>+[5]ระบบการควบคุมฯ!C1544</f>
        <v>20004350002003114850</v>
      </c>
      <c r="D334" s="713"/>
      <c r="E334" s="713"/>
      <c r="F334" s="713"/>
      <c r="G334" s="713"/>
      <c r="H334" s="713"/>
      <c r="I334" s="713"/>
      <c r="J334" s="745">
        <f>+D334-E334-G334</f>
        <v>0</v>
      </c>
      <c r="K334" s="967"/>
    </row>
    <row r="335" spans="1:11" ht="21" hidden="1" customHeight="1" x14ac:dyDescent="0.6">
      <c r="A335" s="870">
        <f>+[5]ระบบการควบคุมฯ!A1545</f>
        <v>0</v>
      </c>
      <c r="B335" s="712" t="str">
        <f>+[5]ระบบการควบคุมฯ!B1545</f>
        <v>ผูกพัน ครบ 8 มค 68</v>
      </c>
      <c r="C335" s="523">
        <f>+[5]ระบบการควบคุมฯ!C1545</f>
        <v>0</v>
      </c>
      <c r="D335" s="713"/>
      <c r="E335" s="713"/>
      <c r="F335" s="713"/>
      <c r="G335" s="713"/>
      <c r="H335" s="713"/>
      <c r="I335" s="713"/>
      <c r="J335" s="745">
        <f>+D335-E335-G335</f>
        <v>0</v>
      </c>
      <c r="K335" s="967"/>
    </row>
    <row r="336" spans="1:11" ht="21" hidden="1" customHeight="1" x14ac:dyDescent="0.6">
      <c r="A336" s="711"/>
      <c r="B336" s="712"/>
      <c r="C336" s="523"/>
      <c r="D336" s="713"/>
      <c r="E336" s="713"/>
      <c r="F336" s="713"/>
      <c r="G336" s="713"/>
      <c r="H336" s="713"/>
      <c r="I336" s="713"/>
      <c r="J336" s="713"/>
      <c r="K336" s="967"/>
    </row>
    <row r="337" spans="1:11" ht="21" hidden="1" customHeight="1" x14ac:dyDescent="0.25">
      <c r="A337" s="232"/>
      <c r="B337" s="219"/>
      <c r="C337" s="516"/>
      <c r="D337" s="18"/>
      <c r="E337" s="18"/>
      <c r="F337" s="18"/>
      <c r="G337" s="18"/>
      <c r="H337" s="18">
        <f t="shared" ref="H337:J337" si="124">+H339</f>
        <v>0</v>
      </c>
      <c r="I337" s="18">
        <f t="shared" si="124"/>
        <v>0</v>
      </c>
      <c r="J337" s="18">
        <f t="shared" si="124"/>
        <v>0</v>
      </c>
      <c r="K337" s="203"/>
    </row>
    <row r="338" spans="1:11" ht="21" hidden="1" customHeight="1" x14ac:dyDescent="0.6">
      <c r="A338" s="970"/>
      <c r="B338" s="790"/>
      <c r="C338" s="523"/>
      <c r="D338" s="13"/>
      <c r="E338" s="713"/>
      <c r="F338" s="713"/>
      <c r="G338" s="713"/>
      <c r="H338" s="713"/>
      <c r="I338" s="713"/>
      <c r="J338" s="745">
        <f>+D338-E338-G338</f>
        <v>0</v>
      </c>
      <c r="K338" s="234"/>
    </row>
    <row r="339" spans="1:11" ht="21" hidden="1" customHeight="1" x14ac:dyDescent="0.6">
      <c r="A339" s="970"/>
      <c r="B339" s="790"/>
      <c r="C339" s="523"/>
      <c r="D339" s="971"/>
      <c r="E339" s="971"/>
      <c r="F339" s="971"/>
      <c r="G339" s="808"/>
      <c r="H339" s="11"/>
      <c r="I339" s="831"/>
      <c r="J339" s="745">
        <f>+D339-E339-G339</f>
        <v>0</v>
      </c>
      <c r="K339" s="714"/>
    </row>
    <row r="340" spans="1:11" ht="21" hidden="1" customHeight="1" x14ac:dyDescent="0.6">
      <c r="A340" s="972"/>
      <c r="B340" s="790"/>
      <c r="C340" s="523"/>
      <c r="D340" s="971"/>
      <c r="E340" s="971"/>
      <c r="F340" s="971"/>
      <c r="G340" s="808"/>
      <c r="H340" s="11"/>
      <c r="I340" s="831"/>
      <c r="J340" s="745"/>
      <c r="K340" s="714"/>
    </row>
    <row r="341" spans="1:11" ht="21" hidden="1" customHeight="1" x14ac:dyDescent="0.6">
      <c r="A341" s="204"/>
      <c r="B341" s="973" t="str">
        <f>+[5]ระบบการควบคุมฯ!B1546</f>
        <v>งบลงทุน  ค่าที่ดินและสิ่งก่อสร้าง 6911320</v>
      </c>
      <c r="C341" s="520"/>
      <c r="D341" s="14">
        <f t="shared" ref="D341:J341" si="125">+D342+D383</f>
        <v>0</v>
      </c>
      <c r="E341" s="14">
        <f t="shared" si="125"/>
        <v>0</v>
      </c>
      <c r="F341" s="14">
        <f t="shared" si="125"/>
        <v>0</v>
      </c>
      <c r="G341" s="14">
        <f t="shared" si="125"/>
        <v>0</v>
      </c>
      <c r="H341" s="14">
        <f t="shared" si="125"/>
        <v>0</v>
      </c>
      <c r="I341" s="14">
        <f t="shared" si="125"/>
        <v>0</v>
      </c>
      <c r="J341" s="14">
        <f t="shared" si="125"/>
        <v>0</v>
      </c>
      <c r="K341" s="210"/>
    </row>
    <row r="342" spans="1:11" ht="21" hidden="1" customHeight="1" x14ac:dyDescent="0.25">
      <c r="A342" s="218" t="s">
        <v>154</v>
      </c>
      <c r="B342" s="219" t="str">
        <f>+[5]ระบบการควบคุมฯ!B1547</f>
        <v>ปรับปรุงซ่อมแซมอาคารเรียนอาคารประกอบและสิ่งก่อสร้างอื่น</v>
      </c>
      <c r="C342" s="516" t="str">
        <f>+[5]ระบบการควบคุมฯ!C1547</f>
        <v>ศธ 04002/ว47982  ลว 4 พย 68 ครั้งที่ 42</v>
      </c>
      <c r="D342" s="18">
        <f>+D343</f>
        <v>0</v>
      </c>
      <c r="E342" s="18">
        <f t="shared" ref="E342:J342" si="126">+E343</f>
        <v>0</v>
      </c>
      <c r="F342" s="18">
        <f t="shared" si="126"/>
        <v>0</v>
      </c>
      <c r="G342" s="18">
        <f t="shared" si="126"/>
        <v>0</v>
      </c>
      <c r="H342" s="18">
        <f t="shared" si="126"/>
        <v>0</v>
      </c>
      <c r="I342" s="18">
        <f t="shared" si="126"/>
        <v>0</v>
      </c>
      <c r="J342" s="18">
        <f t="shared" si="126"/>
        <v>0</v>
      </c>
      <c r="K342" s="203"/>
    </row>
    <row r="343" spans="1:11" ht="21" hidden="1" customHeight="1" x14ac:dyDescent="0.6">
      <c r="A343" s="711" t="s">
        <v>155</v>
      </c>
      <c r="B343" s="790" t="str">
        <f>+[5]ระบบการควบคุมฯ!B1548</f>
        <v>โรงเรียนร่วมใจประสิทธิ์</v>
      </c>
      <c r="C343" s="523" t="str">
        <f>+[5]ระบบการควบคุมฯ!C1548</f>
        <v xml:space="preserve">20004370010003215751 </v>
      </c>
      <c r="D343" s="713"/>
      <c r="E343" s="713"/>
      <c r="F343" s="713"/>
      <c r="G343" s="713"/>
      <c r="H343" s="713"/>
      <c r="I343" s="713"/>
      <c r="J343" s="745">
        <f>+D343-E343-G343</f>
        <v>0</v>
      </c>
      <c r="K343" s="714"/>
    </row>
    <row r="344" spans="1:11" ht="21" hidden="1" customHeight="1" x14ac:dyDescent="0.6">
      <c r="A344" s="870">
        <f>+[5]ระบบการควบคุมฯ!A1549</f>
        <v>0</v>
      </c>
      <c r="B344" s="974" t="str">
        <f>+[5]ระบบการควบคุมฯ!B1549</f>
        <v>ผูกพันครบ 15 ม.ค.69</v>
      </c>
      <c r="C344" s="523"/>
      <c r="D344" s="713"/>
      <c r="E344" s="713"/>
      <c r="F344" s="713"/>
      <c r="G344" s="713"/>
      <c r="H344" s="713"/>
      <c r="I344" s="713"/>
      <c r="J344" s="745">
        <f>+D344-E344-G344</f>
        <v>0</v>
      </c>
      <c r="K344" s="714"/>
    </row>
    <row r="345" spans="1:11" ht="21" hidden="1" customHeight="1" x14ac:dyDescent="0.25">
      <c r="A345" s="238" t="s">
        <v>156</v>
      </c>
      <c r="B345" s="239" t="s">
        <v>157</v>
      </c>
      <c r="C345" s="515"/>
      <c r="D345" s="240">
        <f>+D346</f>
        <v>0</v>
      </c>
      <c r="E345" s="240">
        <f t="shared" ref="E345:J347" si="127">+E346</f>
        <v>0</v>
      </c>
      <c r="F345" s="240">
        <f t="shared" si="127"/>
        <v>0</v>
      </c>
      <c r="G345" s="240">
        <f t="shared" si="127"/>
        <v>0</v>
      </c>
      <c r="H345" s="240">
        <f t="shared" si="127"/>
        <v>0</v>
      </c>
      <c r="I345" s="240">
        <f t="shared" si="127"/>
        <v>0</v>
      </c>
      <c r="J345" s="240">
        <f t="shared" si="127"/>
        <v>0</v>
      </c>
      <c r="K345" s="241">
        <f>SUM(K361:K364)</f>
        <v>0</v>
      </c>
    </row>
    <row r="346" spans="1:11" ht="21" hidden="1" customHeight="1" x14ac:dyDescent="0.25">
      <c r="A346" s="195">
        <f>+[5]ระบบการควบคุมฯ!A581</f>
        <v>2</v>
      </c>
      <c r="B346" s="242" t="str">
        <f>+[5]ระบบการควบคุมฯ!B581</f>
        <v xml:space="preserve">โครงการพัฒนาสื่อและเทคโนโลยีสารสนเทศเพื่อการศึกษา </v>
      </c>
      <c r="C346" s="516" t="str">
        <f>+[5]ระบบการควบคุมฯ!C581</f>
        <v xml:space="preserve">20004 4520 4900 </v>
      </c>
      <c r="D346" s="18">
        <f>+D347</f>
        <v>0</v>
      </c>
      <c r="E346" s="18">
        <f t="shared" si="127"/>
        <v>0</v>
      </c>
      <c r="F346" s="18">
        <f t="shared" si="127"/>
        <v>0</v>
      </c>
      <c r="G346" s="18">
        <f t="shared" si="127"/>
        <v>0</v>
      </c>
      <c r="H346" s="18">
        <f t="shared" si="127"/>
        <v>0</v>
      </c>
      <c r="I346" s="18">
        <f t="shared" si="127"/>
        <v>0</v>
      </c>
      <c r="J346" s="18">
        <f t="shared" si="127"/>
        <v>0</v>
      </c>
      <c r="K346" s="197"/>
    </row>
    <row r="347" spans="1:11" ht="63" hidden="1" customHeight="1" x14ac:dyDescent="0.25">
      <c r="A347" s="243">
        <f>+[5]ระบบการควบคุมฯ!A584</f>
        <v>2.1</v>
      </c>
      <c r="B347" s="16" t="str">
        <f>+[5]ระบบการควบคุมฯ!B584</f>
        <v xml:space="preserve">กิจกรรมการส่งเสริมการจัดการศึกษาทางไกล </v>
      </c>
      <c r="C347" s="517" t="str">
        <f>+[5]ระบบการควบคุมฯ!C584</f>
        <v>20004 69 86184 00000</v>
      </c>
      <c r="D347" s="17">
        <f>+D348</f>
        <v>0</v>
      </c>
      <c r="E347" s="17">
        <f t="shared" si="127"/>
        <v>0</v>
      </c>
      <c r="F347" s="17">
        <f t="shared" si="127"/>
        <v>0</v>
      </c>
      <c r="G347" s="17">
        <f t="shared" si="127"/>
        <v>0</v>
      </c>
      <c r="H347" s="17">
        <f t="shared" si="127"/>
        <v>0</v>
      </c>
      <c r="I347" s="17">
        <f t="shared" si="127"/>
        <v>0</v>
      </c>
      <c r="J347" s="17">
        <f t="shared" si="127"/>
        <v>0</v>
      </c>
      <c r="K347" s="244"/>
    </row>
    <row r="348" spans="1:11" ht="21" hidden="1" customHeight="1" x14ac:dyDescent="0.6">
      <c r="A348" s="842"/>
      <c r="B348" s="843" t="str">
        <f>+[5]ระบบการควบคุมฯ!B589</f>
        <v xml:space="preserve"> งบลงทุน ค่าครุภัณฑ์ 6811310</v>
      </c>
      <c r="C348" s="520" t="str">
        <f>+[5]ระบบการควบคุมฯ!C589</f>
        <v>20004 45004900 3110xxx</v>
      </c>
      <c r="D348" s="720">
        <f>+D351+D360</f>
        <v>0</v>
      </c>
      <c r="E348" s="720">
        <f t="shared" ref="E348:J348" si="128">+E351+E360</f>
        <v>0</v>
      </c>
      <c r="F348" s="720">
        <f t="shared" si="128"/>
        <v>0</v>
      </c>
      <c r="G348" s="720">
        <f t="shared" si="128"/>
        <v>0</v>
      </c>
      <c r="H348" s="720">
        <f t="shared" si="128"/>
        <v>0</v>
      </c>
      <c r="I348" s="720">
        <f t="shared" si="128"/>
        <v>0</v>
      </c>
      <c r="J348" s="720">
        <f t="shared" si="128"/>
        <v>0</v>
      </c>
      <c r="K348" s="975"/>
    </row>
    <row r="349" spans="1:11" ht="21" hidden="1" customHeight="1" x14ac:dyDescent="0.6">
      <c r="A349" s="718"/>
      <c r="B349" s="719" t="str">
        <f>+[5]ระบบการควบคุมฯ!B591</f>
        <v>ครุภัณฑ์การศึกษา 120611</v>
      </c>
      <c r="C349" s="520"/>
      <c r="D349" s="720"/>
      <c r="E349" s="720"/>
      <c r="F349" s="720"/>
      <c r="G349" s="720"/>
      <c r="H349" s="720"/>
      <c r="I349" s="720"/>
      <c r="J349" s="720"/>
      <c r="K349" s="969">
        <f>+K351</f>
        <v>0</v>
      </c>
    </row>
    <row r="350" spans="1:11" ht="21" hidden="1" customHeight="1" x14ac:dyDescent="0.6">
      <c r="A350" s="711"/>
      <c r="B350" s="712"/>
      <c r="C350" s="523"/>
      <c r="D350" s="713"/>
      <c r="E350" s="713"/>
      <c r="F350" s="713"/>
      <c r="G350" s="713"/>
      <c r="H350" s="713"/>
      <c r="I350" s="713"/>
      <c r="J350" s="713"/>
      <c r="K350" s="967"/>
    </row>
    <row r="351" spans="1:11" ht="21" hidden="1" customHeight="1" x14ac:dyDescent="0.25">
      <c r="A351" s="976" t="str">
        <f>+[5]ระบบการควบคุมฯ!A592</f>
        <v>2.2.1</v>
      </c>
      <c r="B351" s="816" t="str">
        <f>+[5]ระบบการควบคุมฯ!B592</f>
        <v>ครุภัณฑ์ทดแทนโรงเรียนที่ใช้การศึกษาทางไกลผ่านดาวเทียม New DLTV</v>
      </c>
      <c r="C351" s="977" t="str">
        <f>+[5]ระบบการควบคุมฯ!C592</f>
        <v>ศธ 04002/ว455 ลว. 4 กพ 68 โอนครั้งที่ 239</v>
      </c>
      <c r="D351" s="978">
        <f>SUM(D352:D359)</f>
        <v>0</v>
      </c>
      <c r="E351" s="978">
        <f t="shared" ref="E351:K351" si="129">SUM(E352:E359)</f>
        <v>0</v>
      </c>
      <c r="F351" s="978">
        <f t="shared" si="129"/>
        <v>0</v>
      </c>
      <c r="G351" s="978">
        <f t="shared" si="129"/>
        <v>0</v>
      </c>
      <c r="H351" s="978">
        <f t="shared" si="129"/>
        <v>0</v>
      </c>
      <c r="I351" s="978">
        <f t="shared" si="129"/>
        <v>0</v>
      </c>
      <c r="J351" s="978">
        <f t="shared" si="129"/>
        <v>0</v>
      </c>
      <c r="K351" s="979">
        <f t="shared" si="129"/>
        <v>0</v>
      </c>
    </row>
    <row r="352" spans="1:11" ht="21" hidden="1" customHeight="1" x14ac:dyDescent="0.25">
      <c r="A352" s="711" t="str">
        <f>+[5]ระบบการควบคุมฯ!A593</f>
        <v>2.2.1.1</v>
      </c>
      <c r="B352" s="825" t="str">
        <f>+[5]ระบบการควบคุมฯ!B593</f>
        <v>โรงเรียนวัดแสงมณี</v>
      </c>
      <c r="C352" s="525" t="str">
        <f>+[5]ระบบการควบคุมฯ!C593</f>
        <v>20004 45004900 3110234</v>
      </c>
      <c r="D352" s="745">
        <f>+[5]ระบบการควบคุมฯ!F593</f>
        <v>0</v>
      </c>
      <c r="E352" s="745">
        <f>+[5]ระบบการควบคุมฯ!G593+[5]ระบบการควบคุมฯ!H593</f>
        <v>0</v>
      </c>
      <c r="F352" s="745">
        <f>+[5]ระบบการควบคุมฯ!I593+[5]ระบบการควบคุมฯ!J593</f>
        <v>0</v>
      </c>
      <c r="G352" s="745">
        <f>+[5]ระบบการควบคุมฯ!K593+[5]ระบบการควบคุมฯ!L593</f>
        <v>0</v>
      </c>
      <c r="H352" s="745"/>
      <c r="I352" s="745"/>
      <c r="J352" s="745">
        <f>+D352-E352-F352-G352</f>
        <v>0</v>
      </c>
      <c r="K352" s="746"/>
    </row>
    <row r="353" spans="1:11" ht="21" hidden="1" customHeight="1" x14ac:dyDescent="0.25">
      <c r="A353" s="711" t="str">
        <f>+[5]ระบบการควบคุมฯ!A594</f>
        <v>2.2.1.2</v>
      </c>
      <c r="B353" s="825" t="str">
        <f>+[5]ระบบการควบคุมฯ!B594</f>
        <v>โรงเรียนวัดอดิศร</v>
      </c>
      <c r="C353" s="525" t="str">
        <f>+[5]ระบบการควบคุมฯ!C594</f>
        <v>20005 45004900 3110235</v>
      </c>
      <c r="D353" s="745">
        <f>+[5]ระบบการควบคุมฯ!F594</f>
        <v>0</v>
      </c>
      <c r="E353" s="745">
        <f>+[5]ระบบการควบคุมฯ!G594+[5]ระบบการควบคุมฯ!H594</f>
        <v>0</v>
      </c>
      <c r="F353" s="745">
        <f>+[5]ระบบการควบคุมฯ!I594+[5]ระบบการควบคุมฯ!J594</f>
        <v>0</v>
      </c>
      <c r="G353" s="745">
        <f>+[5]ระบบการควบคุมฯ!K594+[5]ระบบการควบคุมฯ!L594</f>
        <v>0</v>
      </c>
      <c r="H353" s="745"/>
      <c r="I353" s="745"/>
      <c r="J353" s="745">
        <f t="shared" ref="J353:J359" si="130">+D353-E353-F353-G353</f>
        <v>0</v>
      </c>
      <c r="K353" s="746"/>
    </row>
    <row r="354" spans="1:11" ht="21" hidden="1" customHeight="1" x14ac:dyDescent="0.25">
      <c r="A354" s="711" t="str">
        <f>+[5]ระบบการควบคุมฯ!A595</f>
        <v>2.2.1.3</v>
      </c>
      <c r="B354" s="825" t="str">
        <f>+[5]ระบบการควบคุมฯ!B595</f>
        <v>โรงเรียนศาลาลอย</v>
      </c>
      <c r="C354" s="525" t="str">
        <f>+[5]ระบบการควบคุมฯ!C595</f>
        <v>20006 45004900 3110236</v>
      </c>
      <c r="D354" s="745">
        <f>+[5]ระบบการควบคุมฯ!F595</f>
        <v>0</v>
      </c>
      <c r="E354" s="745">
        <f>+[5]ระบบการควบคุมฯ!G595+[5]ระบบการควบคุมฯ!H595</f>
        <v>0</v>
      </c>
      <c r="F354" s="745">
        <f>+[5]ระบบการควบคุมฯ!I595+[5]ระบบการควบคุมฯ!J595</f>
        <v>0</v>
      </c>
      <c r="G354" s="745">
        <f>+[5]ระบบการควบคุมฯ!K595+[5]ระบบการควบคุมฯ!L595</f>
        <v>0</v>
      </c>
      <c r="H354" s="745"/>
      <c r="I354" s="745"/>
      <c r="J354" s="745">
        <f t="shared" si="130"/>
        <v>0</v>
      </c>
      <c r="K354" s="746"/>
    </row>
    <row r="355" spans="1:11" ht="21" hidden="1" customHeight="1" x14ac:dyDescent="0.25">
      <c r="A355" s="711" t="str">
        <f>+[5]ระบบการควบคุมฯ!A596</f>
        <v>2.2.1.4</v>
      </c>
      <c r="B355" s="825">
        <f>+[5]ระบบการควบคุมฯ!B596</f>
        <v>0</v>
      </c>
      <c r="C355" s="525">
        <f>+[5]ระบบการควบคุมฯ!C596</f>
        <v>0</v>
      </c>
      <c r="D355" s="745">
        <f>+[5]ระบบการควบคุมฯ!F596</f>
        <v>0</v>
      </c>
      <c r="E355" s="745">
        <f>+[5]ระบบการควบคุมฯ!G596+[5]ระบบการควบคุมฯ!H596</f>
        <v>0</v>
      </c>
      <c r="F355" s="745">
        <f>+[5]ระบบการควบคุมฯ!I596+[5]ระบบการควบคุมฯ!J596</f>
        <v>0</v>
      </c>
      <c r="G355" s="745">
        <f>+[5]ระบบการควบคุมฯ!K596+[5]ระบบการควบคุมฯ!L596</f>
        <v>0</v>
      </c>
      <c r="H355" s="745"/>
      <c r="I355" s="745"/>
      <c r="J355" s="745">
        <f t="shared" si="130"/>
        <v>0</v>
      </c>
      <c r="K355" s="746"/>
    </row>
    <row r="356" spans="1:11" ht="21" hidden="1" customHeight="1" x14ac:dyDescent="0.25">
      <c r="A356" s="711" t="str">
        <f>+[5]ระบบการควบคุมฯ!A597</f>
        <v>2.2.1.5</v>
      </c>
      <c r="B356" s="825">
        <f>+[5]ระบบการควบคุมฯ!B597</f>
        <v>0</v>
      </c>
      <c r="C356" s="525">
        <f>+[5]ระบบการควบคุมฯ!C597</f>
        <v>0</v>
      </c>
      <c r="D356" s="745">
        <f>+[5]ระบบการควบคุมฯ!F597</f>
        <v>0</v>
      </c>
      <c r="E356" s="745">
        <f>+[5]ระบบการควบคุมฯ!G597+[5]ระบบการควบคุมฯ!H597</f>
        <v>0</v>
      </c>
      <c r="F356" s="745">
        <f>+[5]ระบบการควบคุมฯ!I597+[5]ระบบการควบคุมฯ!J597</f>
        <v>0</v>
      </c>
      <c r="G356" s="745">
        <f>+[5]ระบบการควบคุมฯ!K597+[5]ระบบการควบคุมฯ!L597</f>
        <v>0</v>
      </c>
      <c r="H356" s="745"/>
      <c r="I356" s="745"/>
      <c r="J356" s="745">
        <f t="shared" si="130"/>
        <v>0</v>
      </c>
      <c r="K356" s="746"/>
    </row>
    <row r="357" spans="1:11" ht="21" hidden="1" customHeight="1" x14ac:dyDescent="0.25">
      <c r="A357" s="711" t="str">
        <f>+[5]ระบบการควบคุมฯ!A598</f>
        <v>2.2.1.6</v>
      </c>
      <c r="B357" s="825">
        <f>+[5]ระบบการควบคุมฯ!B598</f>
        <v>0</v>
      </c>
      <c r="C357" s="525">
        <f>+[5]ระบบการควบคุมฯ!C598</f>
        <v>0</v>
      </c>
      <c r="D357" s="745">
        <f>+[5]ระบบการควบคุมฯ!F598</f>
        <v>0</v>
      </c>
      <c r="E357" s="745">
        <f>+[5]ระบบการควบคุมฯ!G598+[5]ระบบการควบคุมฯ!H598</f>
        <v>0</v>
      </c>
      <c r="F357" s="745">
        <f>+[5]ระบบการควบคุมฯ!I598+[5]ระบบการควบคุมฯ!J598</f>
        <v>0</v>
      </c>
      <c r="G357" s="745">
        <f>+[5]ระบบการควบคุมฯ!K598+[5]ระบบการควบคุมฯ!L598</f>
        <v>0</v>
      </c>
      <c r="H357" s="745"/>
      <c r="I357" s="745"/>
      <c r="J357" s="745">
        <f t="shared" si="130"/>
        <v>0</v>
      </c>
      <c r="K357" s="746"/>
    </row>
    <row r="358" spans="1:11" ht="21" hidden="1" customHeight="1" x14ac:dyDescent="0.25">
      <c r="A358" s="711" t="str">
        <f>+[5]ระบบการควบคุมฯ!A599</f>
        <v>2.2.1.7</v>
      </c>
      <c r="B358" s="825">
        <f>+[5]ระบบการควบคุมฯ!B599</f>
        <v>0</v>
      </c>
      <c r="C358" s="525">
        <f>+[5]ระบบการควบคุมฯ!C599</f>
        <v>0</v>
      </c>
      <c r="D358" s="745">
        <f>+[5]ระบบการควบคุมฯ!F599</f>
        <v>0</v>
      </c>
      <c r="E358" s="745">
        <f>+[5]ระบบการควบคุมฯ!G599+[5]ระบบการควบคุมฯ!H599</f>
        <v>0</v>
      </c>
      <c r="F358" s="745">
        <f>+[5]ระบบการควบคุมฯ!I599+[5]ระบบการควบคุมฯ!J599</f>
        <v>0</v>
      </c>
      <c r="G358" s="745">
        <f>+[5]ระบบการควบคุมฯ!K599+[5]ระบบการควบคุมฯ!L599</f>
        <v>0</v>
      </c>
      <c r="H358" s="745"/>
      <c r="I358" s="745"/>
      <c r="J358" s="745">
        <f t="shared" si="130"/>
        <v>0</v>
      </c>
      <c r="K358" s="746"/>
    </row>
    <row r="359" spans="1:11" ht="21" hidden="1" customHeight="1" x14ac:dyDescent="0.25">
      <c r="A359" s="711" t="str">
        <f>+[5]ระบบการควบคุมฯ!A600</f>
        <v>2.2.1.8</v>
      </c>
      <c r="B359" s="825">
        <f>+[5]ระบบการควบคุมฯ!B600</f>
        <v>0</v>
      </c>
      <c r="C359" s="525">
        <f>+[5]ระบบการควบคุมฯ!C600</f>
        <v>0</v>
      </c>
      <c r="D359" s="745">
        <f>+[5]ระบบการควบคุมฯ!F600</f>
        <v>0</v>
      </c>
      <c r="E359" s="745">
        <f>+[5]ระบบการควบคุมฯ!G600+[5]ระบบการควบคุมฯ!H600</f>
        <v>0</v>
      </c>
      <c r="F359" s="745">
        <f>+[5]ระบบการควบคุมฯ!I600+[5]ระบบการควบคุมฯ!J600</f>
        <v>0</v>
      </c>
      <c r="G359" s="745">
        <f>+[5]ระบบการควบคุมฯ!K600+[5]ระบบการควบคุมฯ!L600</f>
        <v>0</v>
      </c>
      <c r="H359" s="745"/>
      <c r="I359" s="745"/>
      <c r="J359" s="745">
        <f t="shared" si="130"/>
        <v>0</v>
      </c>
      <c r="K359" s="746"/>
    </row>
    <row r="360" spans="1:11" ht="21" hidden="1" customHeight="1" x14ac:dyDescent="0.25">
      <c r="A360" s="935" t="str">
        <f>+[5]ระบบการควบคุมฯ!A601</f>
        <v>2.2.2</v>
      </c>
      <c r="B360" s="875" t="str">
        <f>+[5]ระบบการควบคุมฯ!B601</f>
        <v xml:space="preserve">ครุภัณฑ์ทดแทนห้องเรียน DLTV สำหรับโรงเรียน Stan Alone      </v>
      </c>
      <c r="C360" s="516" t="str">
        <f>+[5]ระบบการควบคุมฯ!C601</f>
        <v>ศธ 04002/ว3517 ลว. 22/สค./2566 โอนครั้งที่ 794</v>
      </c>
      <c r="D360" s="865">
        <f>+[5]ระบบการควบคุมฯ!F601</f>
        <v>0</v>
      </c>
      <c r="E360" s="865">
        <f>+[5]ระบบการควบคุมฯ!G601+[5]ระบบการควบคุมฯ!H601</f>
        <v>0</v>
      </c>
      <c r="F360" s="865">
        <f>+[5]ระบบการควบคุมฯ!I601+[5]ระบบการควบคุมฯ!J601</f>
        <v>0</v>
      </c>
      <c r="G360" s="865">
        <f>+[5]ระบบการควบคุมฯ!K601+[5]ระบบการควบคุมฯ!L601</f>
        <v>0</v>
      </c>
      <c r="H360" s="865"/>
      <c r="I360" s="865"/>
      <c r="J360" s="865">
        <f>+D360-E360-F360-G360</f>
        <v>0</v>
      </c>
      <c r="K360" s="876"/>
    </row>
    <row r="361" spans="1:11" ht="21" hidden="1" customHeight="1" x14ac:dyDescent="0.45">
      <c r="A361" s="711" t="str">
        <f>+[5]ระบบการควบคุมฯ!A602</f>
        <v>2.2.1.9</v>
      </c>
      <c r="B361" s="825" t="str">
        <f>+[5]ระบบการควบคุมฯ!B602</f>
        <v>คลอง 11 ศาลาครุ</v>
      </c>
      <c r="C361" s="525" t="str">
        <f>+[5]ระบบการควบคุมฯ!C602</f>
        <v>200044200470031113337</v>
      </c>
      <c r="D361" s="745">
        <f>+[5]ระบบการควบคุมฯ!F602</f>
        <v>0</v>
      </c>
      <c r="E361" s="745">
        <f>+[5]ระบบการควบคุมฯ!G602+[5]ระบบการควบคุมฯ!H602</f>
        <v>0</v>
      </c>
      <c r="F361" s="745">
        <f>+[5]ระบบการควบคุมฯ!I602+[5]ระบบการควบคุมฯ!J602</f>
        <v>0</v>
      </c>
      <c r="G361" s="745">
        <f>+[5]ระบบการควบคุมฯ!K602+[5]ระบบการควบคุมฯ!L602</f>
        <v>0</v>
      </c>
      <c r="H361" s="745"/>
      <c r="I361" s="745"/>
      <c r="J361" s="745">
        <f>+D361-E361-F361-G361</f>
        <v>0</v>
      </c>
      <c r="K361" s="714"/>
    </row>
    <row r="362" spans="1:11" ht="21" hidden="1" customHeight="1" x14ac:dyDescent="0.45">
      <c r="A362" s="711" t="str">
        <f>+[5]ระบบการควบคุมฯ!A603</f>
        <v>2.2.1.10</v>
      </c>
      <c r="B362" s="825" t="str">
        <f>+[5]ระบบการควบคุมฯ!B603</f>
        <v>แสนจำหน่ายวิทยา</v>
      </c>
      <c r="C362" s="525" t="str">
        <f>+[5]ระบบการควบคุมฯ!C603</f>
        <v>200044200470031113339</v>
      </c>
      <c r="D362" s="745">
        <f>+[5]ระบบการควบคุมฯ!F603</f>
        <v>0</v>
      </c>
      <c r="E362" s="745">
        <f>+[5]ระบบการควบคุมฯ!G603+[5]ระบบการควบคุมฯ!H603</f>
        <v>0</v>
      </c>
      <c r="F362" s="745">
        <f>+[5]ระบบการควบคุมฯ!I603+[5]ระบบการควบคุมฯ!J603</f>
        <v>0</v>
      </c>
      <c r="G362" s="745">
        <f>+[5]ระบบการควบคุมฯ!K603+[5]ระบบการควบคุมฯ!L603</f>
        <v>0</v>
      </c>
      <c r="H362" s="745"/>
      <c r="I362" s="745"/>
      <c r="J362" s="745">
        <f>+D362-E362-F362-G362</f>
        <v>0</v>
      </c>
      <c r="K362" s="714"/>
    </row>
    <row r="363" spans="1:11" ht="21" customHeight="1" x14ac:dyDescent="0.6">
      <c r="A363" s="727"/>
      <c r="B363" s="980" t="s">
        <v>158</v>
      </c>
      <c r="C363" s="981">
        <f>+[5]ระบบการควบคุมฯ!C1663</f>
        <v>18</v>
      </c>
      <c r="D363" s="982">
        <f t="shared" ref="D363:J363" si="131">+D8+D86+D101+D348</f>
        <v>1408450</v>
      </c>
      <c r="E363" s="982">
        <f t="shared" si="131"/>
        <v>0</v>
      </c>
      <c r="F363" s="982">
        <f t="shared" si="131"/>
        <v>0</v>
      </c>
      <c r="G363" s="982">
        <f t="shared" si="131"/>
        <v>1407450</v>
      </c>
      <c r="H363" s="982" t="e">
        <f t="shared" ca="1" si="131"/>
        <v>#REF!</v>
      </c>
      <c r="I363" s="982" t="e">
        <f t="shared" ca="1" si="131"/>
        <v>#REF!</v>
      </c>
      <c r="J363" s="982">
        <f t="shared" si="131"/>
        <v>1000</v>
      </c>
      <c r="K363" s="983"/>
    </row>
    <row r="364" spans="1:11" ht="21" customHeight="1" x14ac:dyDescent="0.6">
      <c r="A364" s="727"/>
      <c r="B364" s="980" t="s">
        <v>159</v>
      </c>
      <c r="C364" s="981">
        <f>+[5]ระบบการควบคุมฯ!C1664</f>
        <v>6</v>
      </c>
      <c r="D364" s="982">
        <f t="shared" ref="D364:J364" si="132">+D102+D9</f>
        <v>19635800</v>
      </c>
      <c r="E364" s="982">
        <f t="shared" si="132"/>
        <v>1152000</v>
      </c>
      <c r="F364" s="982">
        <f t="shared" si="132"/>
        <v>0</v>
      </c>
      <c r="G364" s="982">
        <f t="shared" si="132"/>
        <v>17841725.41</v>
      </c>
      <c r="H364" s="982">
        <f t="shared" si="132"/>
        <v>0</v>
      </c>
      <c r="I364" s="982">
        <f t="shared" si="132"/>
        <v>0</v>
      </c>
      <c r="J364" s="982">
        <f t="shared" si="132"/>
        <v>642074.58999999985</v>
      </c>
      <c r="K364" s="983"/>
    </row>
    <row r="365" spans="1:11" ht="21" customHeight="1" x14ac:dyDescent="0.6">
      <c r="A365" s="984"/>
      <c r="B365" s="985" t="s">
        <v>18</v>
      </c>
      <c r="C365" s="986">
        <f>SUM(C363:C364)</f>
        <v>24</v>
      </c>
      <c r="D365" s="987">
        <f>SUM(D363:D364)</f>
        <v>21044250</v>
      </c>
      <c r="E365" s="987">
        <f t="shared" ref="E365:J365" si="133">SUM(E363:E364)</f>
        <v>1152000</v>
      </c>
      <c r="F365" s="987">
        <f t="shared" si="133"/>
        <v>0</v>
      </c>
      <c r="G365" s="987">
        <f t="shared" si="133"/>
        <v>19249175.41</v>
      </c>
      <c r="H365" s="987" t="e">
        <f t="shared" ca="1" si="133"/>
        <v>#REF!</v>
      </c>
      <c r="I365" s="987" t="e">
        <f t="shared" ca="1" si="133"/>
        <v>#REF!</v>
      </c>
      <c r="J365" s="987">
        <f t="shared" si="133"/>
        <v>643074.58999999985</v>
      </c>
      <c r="K365" s="988"/>
    </row>
    <row r="366" spans="1:11" ht="21" customHeight="1" x14ac:dyDescent="0.6">
      <c r="A366" s="989"/>
      <c r="B366" s="990" t="s">
        <v>19</v>
      </c>
      <c r="C366" s="991"/>
      <c r="D366" s="992">
        <f>+E366+F366+G366+J366</f>
        <v>100</v>
      </c>
      <c r="E366" s="537">
        <f>+E365*100/D365</f>
        <v>5.4741794076766812</v>
      </c>
      <c r="F366" s="248">
        <f>+F365*100/D365</f>
        <v>0</v>
      </c>
      <c r="G366" s="248">
        <f>+G365*100/D365</f>
        <v>91.469999691127029</v>
      </c>
      <c r="H366" s="248" t="e">
        <f ca="1">+H365*100/E365</f>
        <v>#REF!</v>
      </c>
      <c r="I366" s="248" t="e">
        <f ca="1">+I365*100/F365</f>
        <v>#REF!</v>
      </c>
      <c r="J366" s="248">
        <f>+J365*100/D365</f>
        <v>3.055820901196288</v>
      </c>
      <c r="K366" s="993"/>
    </row>
    <row r="367" spans="1:11" ht="21" customHeight="1" x14ac:dyDescent="0.6">
      <c r="A367" s="356"/>
      <c r="B367" s="249"/>
      <c r="C367" s="529"/>
      <c r="D367" s="370"/>
      <c r="E367" s="370"/>
      <c r="F367" s="370"/>
      <c r="G367" s="260"/>
      <c r="H367" s="260"/>
      <c r="I367" s="371"/>
      <c r="J367" s="372"/>
      <c r="K367" s="373"/>
    </row>
    <row r="368" spans="1:11" ht="21" customHeight="1" x14ac:dyDescent="0.6">
      <c r="A368" s="252"/>
      <c r="B368" s="249"/>
      <c r="C368" s="994"/>
      <c r="D368" s="1029" t="s">
        <v>273</v>
      </c>
      <c r="E368" s="1029"/>
      <c r="F368" s="1029"/>
      <c r="G368" s="1029"/>
      <c r="H368" s="438"/>
      <c r="I368" s="438"/>
      <c r="J368" s="438"/>
      <c r="K368" s="374"/>
    </row>
    <row r="369" spans="1:11" ht="21" hidden="1" customHeight="1" x14ac:dyDescent="0.6">
      <c r="A369" s="369" t="s">
        <v>206</v>
      </c>
      <c r="B369" s="253"/>
      <c r="C369" s="530"/>
      <c r="D369" s="260"/>
      <c r="E369" s="370"/>
      <c r="F369" s="467"/>
      <c r="G369" s="260"/>
      <c r="H369" s="260"/>
      <c r="I369" s="468"/>
      <c r="J369" s="72"/>
      <c r="K369" s="375"/>
    </row>
    <row r="370" spans="1:11" ht="21" hidden="1" customHeight="1" x14ac:dyDescent="0.6">
      <c r="A370" s="1030" t="s">
        <v>207</v>
      </c>
      <c r="B370" s="1030"/>
      <c r="C370" s="530"/>
      <c r="D370" s="1004" t="s">
        <v>20</v>
      </c>
      <c r="E370" s="467"/>
      <c r="F370" s="469"/>
      <c r="G370" s="260"/>
      <c r="H370" s="260"/>
      <c r="I370" s="468"/>
      <c r="J370" s="72"/>
      <c r="K370" s="375"/>
    </row>
    <row r="371" spans="1:11" ht="21" hidden="1" customHeight="1" x14ac:dyDescent="0.7">
      <c r="A371" s="1030" t="s">
        <v>44</v>
      </c>
      <c r="B371" s="1030"/>
      <c r="C371" s="530"/>
      <c r="D371" s="1005"/>
      <c r="E371" s="471"/>
      <c r="F371" s="472"/>
      <c r="G371" s="473"/>
      <c r="H371" s="473"/>
      <c r="I371" s="474"/>
      <c r="J371" s="475"/>
      <c r="K371" s="375"/>
    </row>
    <row r="372" spans="1:11" ht="21" hidden="1" customHeight="1" x14ac:dyDescent="0.7">
      <c r="A372" s="369"/>
      <c r="B372" s="369"/>
      <c r="C372" s="531"/>
      <c r="D372" s="1031" t="s">
        <v>121</v>
      </c>
      <c r="E372" s="1031"/>
      <c r="F372" s="1031"/>
      <c r="G372" s="1031"/>
      <c r="H372" s="1031"/>
      <c r="I372" s="1031"/>
      <c r="J372" s="477"/>
      <c r="K372" s="375"/>
    </row>
    <row r="373" spans="1:11" ht="21" hidden="1" customHeight="1" x14ac:dyDescent="0.7">
      <c r="A373" s="369"/>
      <c r="B373" s="369"/>
      <c r="C373" s="531"/>
      <c r="D373" s="478" t="s">
        <v>43</v>
      </c>
      <c r="E373" s="478"/>
      <c r="F373" s="478"/>
      <c r="G373" s="478"/>
      <c r="H373" s="478"/>
      <c r="I373" s="478"/>
      <c r="J373" s="478"/>
      <c r="K373" s="258"/>
    </row>
    <row r="374" spans="1:11" ht="30.6" hidden="1" customHeight="1" x14ac:dyDescent="0.7">
      <c r="A374" s="369">
        <f t="array" aca="1" ref="A374" ca="1">A374:A375</f>
        <v>0</v>
      </c>
      <c r="B374" s="369"/>
      <c r="C374" s="1032" t="s">
        <v>208</v>
      </c>
      <c r="D374" s="1032"/>
      <c r="E374" s="1032"/>
      <c r="F374" s="1032"/>
      <c r="G374" s="1032"/>
      <c r="H374" s="1032"/>
      <c r="I374" s="1032"/>
      <c r="J374" s="1032"/>
      <c r="K374" s="258"/>
    </row>
    <row r="375" spans="1:11" ht="42" hidden="1" customHeight="1" x14ac:dyDescent="0.6">
      <c r="A375" s="252"/>
      <c r="B375" s="249"/>
      <c r="C375" s="531"/>
      <c r="D375" s="479"/>
      <c r="E375" s="479"/>
      <c r="F375" s="479"/>
      <c r="G375" s="479"/>
      <c r="H375" s="479"/>
      <c r="I375" s="479"/>
      <c r="J375" s="479"/>
      <c r="K375" s="249"/>
    </row>
    <row r="376" spans="1:11" ht="21" hidden="1" customHeight="1" x14ac:dyDescent="0.6">
      <c r="A376" s="252"/>
      <c r="B376" s="249"/>
      <c r="C376" s="531"/>
      <c r="D376" s="480"/>
      <c r="E376" s="480"/>
      <c r="F376" s="480"/>
      <c r="G376" s="480"/>
      <c r="H376" s="480"/>
      <c r="I376" s="481"/>
      <c r="J376" s="482"/>
      <c r="K376" s="249"/>
    </row>
    <row r="377" spans="1:11" ht="21" customHeight="1" x14ac:dyDescent="0.6">
      <c r="A377" s="369" t="s">
        <v>161</v>
      </c>
      <c r="B377" s="253"/>
      <c r="C377" s="532"/>
      <c r="D377" s="254"/>
      <c r="E377" s="255"/>
      <c r="F377" s="256" t="s">
        <v>160</v>
      </c>
      <c r="G377" s="254"/>
      <c r="H377" s="250"/>
      <c r="I377" s="257"/>
      <c r="J377" s="253"/>
      <c r="K377" s="258"/>
    </row>
    <row r="378" spans="1:11" ht="20.399999999999999" customHeight="1" x14ac:dyDescent="0.6">
      <c r="A378" s="262" t="s">
        <v>223</v>
      </c>
      <c r="B378" s="262"/>
      <c r="C378" s="532"/>
      <c r="D378" s="263" t="s">
        <v>20</v>
      </c>
      <c r="E378" s="259"/>
      <c r="F378" s="995" t="s">
        <v>162</v>
      </c>
      <c r="G378" s="254"/>
      <c r="H378" s="250"/>
      <c r="I378" s="257"/>
      <c r="J378" s="253"/>
      <c r="K378" s="258"/>
    </row>
    <row r="379" spans="1:11" ht="21" customHeight="1" x14ac:dyDescent="0.6">
      <c r="A379" s="1028" t="s">
        <v>44</v>
      </c>
      <c r="B379" s="1028"/>
      <c r="C379" s="530"/>
      <c r="D379" s="996" t="s">
        <v>50</v>
      </c>
      <c r="E379" s="996"/>
      <c r="F379" s="264" t="s">
        <v>224</v>
      </c>
      <c r="G379" s="996"/>
      <c r="H379" s="260"/>
      <c r="I379" s="261"/>
      <c r="J379" s="72"/>
      <c r="K379" s="258"/>
    </row>
    <row r="380" spans="1:11" ht="21" hidden="1" customHeight="1" x14ac:dyDescent="0.6">
      <c r="A380" s="211" t="str">
        <f>+[1]ระบบการควบคุมฯ!A1454</f>
        <v>1)</v>
      </c>
      <c r="B380" s="189" t="str">
        <f>+[1]ระบบการควบคุมฯ!B1454</f>
        <v>โรงเรียนรวมราษฎร์สามัคคี</v>
      </c>
      <c r="C380" s="551" t="str">
        <f>+[1]ระบบการควบคุมฯ!C1454</f>
        <v>20004370010003112881</v>
      </c>
      <c r="D380" s="552"/>
      <c r="E380" s="552"/>
      <c r="F380" s="552"/>
      <c r="G380" s="552"/>
      <c r="H380" s="552"/>
      <c r="I380" s="552"/>
      <c r="J380" s="553">
        <f>+D380-E380-G380</f>
        <v>0</v>
      </c>
      <c r="K380" s="554"/>
    </row>
    <row r="381" spans="1:11" ht="21" hidden="1" customHeight="1" x14ac:dyDescent="0.25">
      <c r="A381" s="230" t="str">
        <f>+[1]ระบบการควบคุมฯ!A1455</f>
        <v>1.10.1.5</v>
      </c>
      <c r="B381" s="231" t="str">
        <f>+[1]ระบบการควบคุมฯ!B1455</f>
        <v>พัดลม แบบโคจรติดผนัง ขนาดไม่น้อยกว่า 16 นิ้ว (400 มิลลิเมตร) 11 เครื่องๆละ 1,000 บาท</v>
      </c>
      <c r="C381" s="555" t="str">
        <f>+[1]ระบบการควบคุมฯ!C1455</f>
        <v>ศธ 04002/ว5678  ลว 21  พย 67ครั้งที่ 76</v>
      </c>
      <c r="D381" s="556">
        <f>SUM(D382:D383)</f>
        <v>0</v>
      </c>
      <c r="E381" s="556">
        <f t="shared" ref="E381:J381" si="134">SUM(E382:E383)</f>
        <v>0</v>
      </c>
      <c r="F381" s="556">
        <f t="shared" si="134"/>
        <v>0</v>
      </c>
      <c r="G381" s="556">
        <f t="shared" si="134"/>
        <v>0</v>
      </c>
      <c r="H381" s="556">
        <f t="shared" si="134"/>
        <v>0</v>
      </c>
      <c r="I381" s="556">
        <f t="shared" si="134"/>
        <v>0</v>
      </c>
      <c r="J381" s="556">
        <f t="shared" si="134"/>
        <v>0</v>
      </c>
      <c r="K381" s="557"/>
    </row>
    <row r="382" spans="1:11" ht="21" hidden="1" customHeight="1" x14ac:dyDescent="0.6">
      <c r="A382" s="211" t="str">
        <f>+[1]ระบบการควบคุมฯ!A1456</f>
        <v>1)</v>
      </c>
      <c r="B382" s="189" t="str">
        <f>+[1]ระบบการควบคุมฯ!B1456</f>
        <v xml:space="preserve">โรงเรียนเจริญดีวิทยา </v>
      </c>
      <c r="C382" s="551" t="str">
        <f>+[1]ระบบการควบคุมฯ!C1456</f>
        <v>20004370010003112884</v>
      </c>
      <c r="D382" s="552"/>
      <c r="E382" s="552"/>
      <c r="F382" s="552"/>
      <c r="G382" s="552"/>
      <c r="H382" s="552"/>
      <c r="I382" s="552"/>
      <c r="J382" s="553">
        <f>+D382-E382-G382</f>
        <v>0</v>
      </c>
      <c r="K382" s="554"/>
    </row>
    <row r="383" spans="1:11" ht="21" hidden="1" customHeight="1" x14ac:dyDescent="0.6">
      <c r="A383" s="211">
        <f>+[1]ระบบการควบคุมฯ!A1457</f>
        <v>0</v>
      </c>
      <c r="B383" s="189">
        <f>+[1]ระบบการควบคุมฯ!B1457</f>
        <v>0</v>
      </c>
      <c r="C383" s="551">
        <f>+[1]ระบบการควบคุมฯ!C1457</f>
        <v>0</v>
      </c>
      <c r="D383" s="552"/>
      <c r="E383" s="552"/>
      <c r="F383" s="552"/>
      <c r="G383" s="552"/>
      <c r="H383" s="552"/>
      <c r="I383" s="552"/>
      <c r="J383" s="553">
        <f>+D383-E383-G383</f>
        <v>0</v>
      </c>
      <c r="K383" s="554"/>
    </row>
    <row r="384" spans="1:11" ht="40.799999999999997" hidden="1" customHeight="1" x14ac:dyDescent="0.25">
      <c r="A384" s="230">
        <f>+[1]ระบบการควบคุมฯ!A1458</f>
        <v>0</v>
      </c>
      <c r="B384" s="231" t="str">
        <f>+[1]ระบบการควบคุมฯ!B1458</f>
        <v>ครุภัณฑ์การศึกษา 120611</v>
      </c>
      <c r="C384" s="555">
        <f>+[1]ระบบการควบคุมฯ!C1458</f>
        <v>0</v>
      </c>
      <c r="D384" s="556">
        <f>SUM(D385:D386)</f>
        <v>0</v>
      </c>
      <c r="E384" s="556">
        <f t="shared" ref="E384:J384" si="135">SUM(E385:E386)</f>
        <v>0</v>
      </c>
      <c r="F384" s="556">
        <f t="shared" si="135"/>
        <v>0</v>
      </c>
      <c r="G384" s="556">
        <f t="shared" si="135"/>
        <v>0</v>
      </c>
      <c r="H384" s="556">
        <f t="shared" si="135"/>
        <v>0</v>
      </c>
      <c r="I384" s="556">
        <f t="shared" si="135"/>
        <v>0</v>
      </c>
      <c r="J384" s="556">
        <f t="shared" si="135"/>
        <v>0</v>
      </c>
      <c r="K384" s="557"/>
    </row>
    <row r="385" spans="1:11" ht="21" hidden="1" customHeight="1" x14ac:dyDescent="0.6">
      <c r="A385" s="211" t="str">
        <f>+[1]ระบบการควบคุมฯ!A1459</f>
        <v>1.10.1.6</v>
      </c>
      <c r="B385" s="189" t="str">
        <f>+[1]ระบบการควบคุมฯ!B1459</f>
        <v>โต๊ะเก้าอี้นักเรียน สำหรับนักเรียนประถมศึกษา 30 ชุดๆละ 1,500 บาท</v>
      </c>
      <c r="C385" s="551" t="str">
        <f>+[1]ระบบการควบคุมฯ!C1459</f>
        <v>ศธ 04002/ว5678  ลว 21  พย 67ครั้งที่ 76</v>
      </c>
      <c r="D385" s="552"/>
      <c r="E385" s="552"/>
      <c r="F385" s="552"/>
      <c r="G385" s="552"/>
      <c r="H385" s="552"/>
      <c r="I385" s="552"/>
      <c r="J385" s="553">
        <f>+D385-E385-G385</f>
        <v>0</v>
      </c>
      <c r="K385" s="554"/>
    </row>
    <row r="386" spans="1:11" ht="21" hidden="1" customHeight="1" x14ac:dyDescent="0.6">
      <c r="A386" s="211" t="str">
        <f>+[1]ระบบการควบคุมฯ!A1460</f>
        <v>1)</v>
      </c>
      <c r="B386" s="189" t="str">
        <f>+[1]ระบบการควบคุมฯ!B1460</f>
        <v xml:space="preserve">โรงเรียนรวมราษฎร์สามัคคี </v>
      </c>
      <c r="C386" s="551" t="str">
        <f>+[1]ระบบการควบคุมฯ!C1460</f>
        <v>20004370010003112878</v>
      </c>
      <c r="D386" s="552"/>
      <c r="E386" s="552"/>
      <c r="F386" s="552"/>
      <c r="G386" s="552"/>
      <c r="H386" s="552"/>
      <c r="I386" s="552"/>
      <c r="J386" s="553">
        <f>+D386-E386-G386</f>
        <v>0</v>
      </c>
      <c r="K386" s="554"/>
    </row>
    <row r="387" spans="1:11" ht="21" hidden="1" customHeight="1" x14ac:dyDescent="0.6">
      <c r="A387" s="29"/>
      <c r="B387" s="189"/>
      <c r="C387" s="551"/>
      <c r="D387" s="552"/>
      <c r="E387" s="552"/>
      <c r="F387" s="552"/>
      <c r="G387" s="552"/>
      <c r="H387" s="552"/>
      <c r="I387" s="552"/>
      <c r="J387" s="552"/>
      <c r="K387" s="554"/>
    </row>
    <row r="388" spans="1:11" ht="21" hidden="1" customHeight="1" x14ac:dyDescent="0.25">
      <c r="A388" s="232"/>
      <c r="B388" s="219"/>
      <c r="C388" s="558"/>
      <c r="D388" s="559"/>
      <c r="E388" s="559"/>
      <c r="F388" s="559"/>
      <c r="G388" s="559"/>
      <c r="H388" s="559">
        <f t="shared" ref="H388:J388" si="136">+H390</f>
        <v>0</v>
      </c>
      <c r="I388" s="559">
        <f t="shared" si="136"/>
        <v>0</v>
      </c>
      <c r="J388" s="559">
        <f t="shared" si="136"/>
        <v>0</v>
      </c>
      <c r="K388" s="560"/>
    </row>
    <row r="389" spans="1:11" ht="21" hidden="1" customHeight="1" x14ac:dyDescent="0.6">
      <c r="A389" s="233"/>
      <c r="B389" s="190"/>
      <c r="C389" s="551"/>
      <c r="D389" s="561"/>
      <c r="E389" s="552"/>
      <c r="F389" s="552"/>
      <c r="G389" s="552"/>
      <c r="H389" s="552"/>
      <c r="I389" s="552"/>
      <c r="J389" s="553">
        <f>+D389-E389-G389</f>
        <v>0</v>
      </c>
      <c r="K389" s="562"/>
    </row>
    <row r="390" spans="1:11" ht="21" hidden="1" customHeight="1" x14ac:dyDescent="0.6">
      <c r="A390" s="233"/>
      <c r="B390" s="190"/>
      <c r="C390" s="551"/>
      <c r="D390" s="563"/>
      <c r="E390" s="563"/>
      <c r="F390" s="563"/>
      <c r="G390" s="564"/>
      <c r="H390" s="565"/>
      <c r="I390" s="566"/>
      <c r="J390" s="553">
        <f>+D390-E390-G390</f>
        <v>0</v>
      </c>
      <c r="K390" s="567"/>
    </row>
    <row r="391" spans="1:11" ht="21" hidden="1" customHeight="1" x14ac:dyDescent="0.6">
      <c r="A391" s="235"/>
      <c r="B391" s="190"/>
      <c r="C391" s="551"/>
      <c r="D391" s="563"/>
      <c r="E391" s="563"/>
      <c r="F391" s="563"/>
      <c r="G391" s="564"/>
      <c r="H391" s="565"/>
      <c r="I391" s="566"/>
      <c r="J391" s="553"/>
      <c r="K391" s="567"/>
    </row>
    <row r="392" spans="1:11" ht="21" hidden="1" customHeight="1" x14ac:dyDescent="0.6">
      <c r="A392" s="204"/>
      <c r="B392" s="236">
        <f>+[1]ระบบการควบคุมฯ!B1461</f>
        <v>0</v>
      </c>
      <c r="C392" s="568"/>
      <c r="D392" s="569">
        <f t="shared" ref="D392:J392" si="137">+D393+D434</f>
        <v>0</v>
      </c>
      <c r="E392" s="569">
        <f t="shared" si="137"/>
        <v>0</v>
      </c>
      <c r="F392" s="569">
        <f t="shared" si="137"/>
        <v>0</v>
      </c>
      <c r="G392" s="569">
        <f t="shared" si="137"/>
        <v>0</v>
      </c>
      <c r="H392" s="569">
        <f t="shared" si="137"/>
        <v>0</v>
      </c>
      <c r="I392" s="569">
        <f t="shared" si="137"/>
        <v>0</v>
      </c>
      <c r="J392" s="569">
        <f t="shared" si="137"/>
        <v>0</v>
      </c>
      <c r="K392" s="570"/>
    </row>
    <row r="393" spans="1:11" ht="40.799999999999997" hidden="1" customHeight="1" x14ac:dyDescent="0.25">
      <c r="A393" s="218" t="s">
        <v>154</v>
      </c>
      <c r="B393" s="219" t="str">
        <f>+[1]ระบบการควบคุมฯ!B1462</f>
        <v>ครุภัณฑ์งานบ้านงานครัว 120612</v>
      </c>
      <c r="C393" s="558">
        <f>+[1]ระบบการควบคุมฯ!C1462</f>
        <v>0</v>
      </c>
      <c r="D393" s="559">
        <f>+D394</f>
        <v>0</v>
      </c>
      <c r="E393" s="559">
        <f t="shared" ref="E393:J393" si="138">+E394</f>
        <v>0</v>
      </c>
      <c r="F393" s="559">
        <f t="shared" si="138"/>
        <v>0</v>
      </c>
      <c r="G393" s="559">
        <f t="shared" si="138"/>
        <v>0</v>
      </c>
      <c r="H393" s="559">
        <f t="shared" si="138"/>
        <v>0</v>
      </c>
      <c r="I393" s="559">
        <f t="shared" si="138"/>
        <v>0</v>
      </c>
      <c r="J393" s="559">
        <f t="shared" si="138"/>
        <v>0</v>
      </c>
      <c r="K393" s="560"/>
    </row>
    <row r="394" spans="1:11" ht="21" hidden="1" customHeight="1" x14ac:dyDescent="0.6">
      <c r="A394" s="29" t="s">
        <v>155</v>
      </c>
      <c r="B394" s="190" t="str">
        <f>+[1]ระบบการควบคุมฯ!B1463</f>
        <v xml:space="preserve">เครื่องตัดแต่งพุ่มไม้ ขนาด 22 นิ้ว </v>
      </c>
      <c r="C394" s="551" t="str">
        <f>+[1]ระบบการควบคุมฯ!C1463</f>
        <v>ศธ 04002/ว48516  ลว 11  พย 68 ครั้งที่ 66</v>
      </c>
      <c r="D394" s="552"/>
      <c r="E394" s="552"/>
      <c r="F394" s="552"/>
      <c r="G394" s="552"/>
      <c r="H394" s="552"/>
      <c r="I394" s="552"/>
      <c r="J394" s="553">
        <f>+D394-E394-G394</f>
        <v>0</v>
      </c>
      <c r="K394" s="567"/>
    </row>
    <row r="395" spans="1:11" ht="21" hidden="1" customHeight="1" x14ac:dyDescent="0.6">
      <c r="A395" s="211" t="str">
        <f>+[1]ระบบการควบคุมฯ!A1464</f>
        <v>1)</v>
      </c>
      <c r="B395" s="237" t="str">
        <f>+[1]ระบบการควบคุมฯ!B1464</f>
        <v>โรงเรียนเจริญดีวิทยา</v>
      </c>
      <c r="C395" s="551"/>
      <c r="D395" s="552"/>
      <c r="E395" s="552"/>
      <c r="F395" s="552"/>
      <c r="G395" s="552"/>
      <c r="H395" s="552"/>
      <c r="I395" s="552"/>
      <c r="J395" s="553">
        <f>+D395-E395-G395</f>
        <v>0</v>
      </c>
      <c r="K395" s="567"/>
    </row>
    <row r="396" spans="1:11" ht="20.399999999999999" hidden="1" x14ac:dyDescent="0.25">
      <c r="A396" s="238" t="s">
        <v>156</v>
      </c>
      <c r="B396" s="239" t="s">
        <v>157</v>
      </c>
      <c r="C396" s="571"/>
      <c r="D396" s="572">
        <f>+D397</f>
        <v>0</v>
      </c>
      <c r="E396" s="572">
        <f t="shared" ref="E396:J398" si="139">+E397</f>
        <v>0</v>
      </c>
      <c r="F396" s="572">
        <f t="shared" si="139"/>
        <v>0</v>
      </c>
      <c r="G396" s="572">
        <f t="shared" si="139"/>
        <v>0</v>
      </c>
      <c r="H396" s="572">
        <f t="shared" si="139"/>
        <v>0</v>
      </c>
      <c r="I396" s="572">
        <f t="shared" si="139"/>
        <v>0</v>
      </c>
      <c r="J396" s="572">
        <f t="shared" si="139"/>
        <v>0</v>
      </c>
      <c r="K396" s="573">
        <f>SUM(K412:K415)</f>
        <v>0</v>
      </c>
    </row>
    <row r="397" spans="1:11" hidden="1" x14ac:dyDescent="0.25">
      <c r="A397" s="195">
        <f>+[1]ระบบการควบคุมฯ!A536</f>
        <v>0</v>
      </c>
      <c r="B397" s="242">
        <f>+[1]ระบบการควบคุมฯ!B536</f>
        <v>0</v>
      </c>
      <c r="C397" s="558">
        <f>+[1]ระบบการควบคุมฯ!C536</f>
        <v>0</v>
      </c>
      <c r="D397" s="559">
        <f>+D398</f>
        <v>0</v>
      </c>
      <c r="E397" s="559">
        <f t="shared" si="139"/>
        <v>0</v>
      </c>
      <c r="F397" s="559">
        <f t="shared" si="139"/>
        <v>0</v>
      </c>
      <c r="G397" s="559">
        <f t="shared" si="139"/>
        <v>0</v>
      </c>
      <c r="H397" s="559">
        <f t="shared" si="139"/>
        <v>0</v>
      </c>
      <c r="I397" s="559">
        <f t="shared" si="139"/>
        <v>0</v>
      </c>
      <c r="J397" s="559">
        <f t="shared" si="139"/>
        <v>0</v>
      </c>
      <c r="K397" s="574"/>
    </row>
    <row r="398" spans="1:11" hidden="1" x14ac:dyDescent="0.25">
      <c r="A398" s="243">
        <f>+[1]ระบบการควบคุมฯ!A539</f>
        <v>0</v>
      </c>
      <c r="B398" s="16">
        <f>+[1]ระบบการควบคุมฯ!B539</f>
        <v>0</v>
      </c>
      <c r="C398" s="575">
        <f>+[1]ระบบการควบคุมฯ!C539</f>
        <v>0</v>
      </c>
      <c r="D398" s="576">
        <f>+D399</f>
        <v>0</v>
      </c>
      <c r="E398" s="576">
        <f t="shared" si="139"/>
        <v>0</v>
      </c>
      <c r="F398" s="576">
        <f t="shared" si="139"/>
        <v>0</v>
      </c>
      <c r="G398" s="576">
        <f t="shared" si="139"/>
        <v>0</v>
      </c>
      <c r="H398" s="576">
        <f t="shared" si="139"/>
        <v>0</v>
      </c>
      <c r="I398" s="576">
        <f t="shared" si="139"/>
        <v>0</v>
      </c>
      <c r="J398" s="576">
        <f t="shared" si="139"/>
        <v>0</v>
      </c>
      <c r="K398" s="577"/>
    </row>
    <row r="399" spans="1:11" hidden="1" x14ac:dyDescent="0.6">
      <c r="A399" s="201"/>
      <c r="B399" s="202">
        <f>+[1]ระบบการควบคุมฯ!B544</f>
        <v>0</v>
      </c>
      <c r="C399" s="578">
        <f>+[1]ระบบการควบคุมฯ!C544</f>
        <v>0</v>
      </c>
      <c r="D399" s="579">
        <f>+D402+D411</f>
        <v>0</v>
      </c>
      <c r="E399" s="579">
        <f t="shared" ref="E399:J399" si="140">+E402+E411</f>
        <v>0</v>
      </c>
      <c r="F399" s="579">
        <f t="shared" si="140"/>
        <v>0</v>
      </c>
      <c r="G399" s="579">
        <f t="shared" si="140"/>
        <v>0</v>
      </c>
      <c r="H399" s="579">
        <f t="shared" si="140"/>
        <v>0</v>
      </c>
      <c r="I399" s="579">
        <f t="shared" si="140"/>
        <v>0</v>
      </c>
      <c r="J399" s="579">
        <f t="shared" si="140"/>
        <v>0</v>
      </c>
      <c r="K399" s="580"/>
    </row>
    <row r="400" spans="1:11" hidden="1" x14ac:dyDescent="0.6">
      <c r="A400" s="352"/>
      <c r="B400" s="187">
        <f>+[1]ระบบการควบคุมฯ!B546</f>
        <v>0</v>
      </c>
      <c r="C400" s="578"/>
      <c r="D400" s="579"/>
      <c r="E400" s="579"/>
      <c r="F400" s="579"/>
      <c r="G400" s="579"/>
      <c r="H400" s="579"/>
      <c r="I400" s="579"/>
      <c r="J400" s="579"/>
      <c r="K400" s="581">
        <f>+K402</f>
        <v>0</v>
      </c>
    </row>
    <row r="401" spans="1:11" hidden="1" x14ac:dyDescent="0.6">
      <c r="A401" s="29"/>
      <c r="B401" s="189"/>
      <c r="C401" s="551"/>
      <c r="D401" s="552"/>
      <c r="E401" s="552"/>
      <c r="F401" s="552"/>
      <c r="G401" s="552"/>
      <c r="H401" s="552"/>
      <c r="I401" s="552"/>
      <c r="J401" s="552"/>
      <c r="K401" s="554"/>
    </row>
    <row r="402" spans="1:11" hidden="1" x14ac:dyDescent="0.25">
      <c r="A402" s="191">
        <f>+[1]ระบบการควบคุมฯ!A547</f>
        <v>0</v>
      </c>
      <c r="B402" s="192">
        <f>+[1]ระบบการควบคุมฯ!B547</f>
        <v>0</v>
      </c>
      <c r="C402" s="582">
        <f>+[1]ระบบการควบคุมฯ!C547</f>
        <v>0</v>
      </c>
      <c r="D402" s="583">
        <f>SUM(D403:D410)</f>
        <v>0</v>
      </c>
      <c r="E402" s="583">
        <f t="shared" ref="E402:K402" si="141">SUM(E403:E410)</f>
        <v>0</v>
      </c>
      <c r="F402" s="583">
        <f t="shared" si="141"/>
        <v>0</v>
      </c>
      <c r="G402" s="583">
        <f t="shared" si="141"/>
        <v>0</v>
      </c>
      <c r="H402" s="583">
        <f t="shared" si="141"/>
        <v>0</v>
      </c>
      <c r="I402" s="583">
        <f t="shared" si="141"/>
        <v>0</v>
      </c>
      <c r="J402" s="583">
        <f t="shared" si="141"/>
        <v>0</v>
      </c>
      <c r="K402" s="584">
        <f t="shared" si="141"/>
        <v>0</v>
      </c>
    </row>
    <row r="403" spans="1:11" hidden="1" x14ac:dyDescent="0.25">
      <c r="A403" s="29">
        <f>+[1]ระบบการควบคุมฯ!A548</f>
        <v>0</v>
      </c>
      <c r="B403" s="193">
        <f>+[1]ระบบการควบคุมฯ!B548</f>
        <v>0</v>
      </c>
      <c r="C403" s="585">
        <f>+[1]ระบบการควบคุมฯ!C548</f>
        <v>0</v>
      </c>
      <c r="D403" s="553">
        <f>+[1]ระบบการควบคุมฯ!F548</f>
        <v>0</v>
      </c>
      <c r="E403" s="553">
        <f>+[1]ระบบการควบคุมฯ!G548+[1]ระบบการควบคุมฯ!H548</f>
        <v>0</v>
      </c>
      <c r="F403" s="553">
        <f>+[1]ระบบการควบคุมฯ!I548+[1]ระบบการควบคุมฯ!J548</f>
        <v>0</v>
      </c>
      <c r="G403" s="553">
        <f>+[1]ระบบการควบคุมฯ!K548+[1]ระบบการควบคุมฯ!L548</f>
        <v>0</v>
      </c>
      <c r="H403" s="553"/>
      <c r="I403" s="553"/>
      <c r="J403" s="553">
        <f>+D403-E403-F403-G403</f>
        <v>0</v>
      </c>
      <c r="K403" s="586"/>
    </row>
    <row r="404" spans="1:11" hidden="1" x14ac:dyDescent="0.25">
      <c r="A404" s="29">
        <f>+[1]ระบบการควบคุมฯ!A549</f>
        <v>0</v>
      </c>
      <c r="B404" s="193">
        <f>+[1]ระบบการควบคุมฯ!B549</f>
        <v>0</v>
      </c>
      <c r="C404" s="585">
        <f>+[1]ระบบการควบคุมฯ!C549</f>
        <v>0</v>
      </c>
      <c r="D404" s="553">
        <f>+[1]ระบบการควบคุมฯ!F549</f>
        <v>0</v>
      </c>
      <c r="E404" s="553">
        <f>+[1]ระบบการควบคุมฯ!G549+[1]ระบบการควบคุมฯ!H549</f>
        <v>0</v>
      </c>
      <c r="F404" s="553">
        <f>+[1]ระบบการควบคุมฯ!I549+[1]ระบบการควบคุมฯ!J549</f>
        <v>0</v>
      </c>
      <c r="G404" s="553">
        <f>+[1]ระบบการควบคุมฯ!K549+[1]ระบบการควบคุมฯ!L549</f>
        <v>0</v>
      </c>
      <c r="H404" s="553"/>
      <c r="I404" s="553"/>
      <c r="J404" s="553">
        <f t="shared" ref="J404:J410" si="142">+D404-E404-F404-G404</f>
        <v>0</v>
      </c>
      <c r="K404" s="586"/>
    </row>
    <row r="405" spans="1:11" hidden="1" x14ac:dyDescent="0.25">
      <c r="A405" s="29">
        <f>+[1]ระบบการควบคุมฯ!A550</f>
        <v>0</v>
      </c>
      <c r="B405" s="193">
        <f>+[1]ระบบการควบคุมฯ!B550</f>
        <v>0</v>
      </c>
      <c r="C405" s="585">
        <f>+[1]ระบบการควบคุมฯ!C550</f>
        <v>0</v>
      </c>
      <c r="D405" s="553">
        <f>+[1]ระบบการควบคุมฯ!F550</f>
        <v>0</v>
      </c>
      <c r="E405" s="553">
        <f>+[1]ระบบการควบคุมฯ!G550+[1]ระบบการควบคุมฯ!H550</f>
        <v>0</v>
      </c>
      <c r="F405" s="553">
        <f>+[1]ระบบการควบคุมฯ!I550+[1]ระบบการควบคุมฯ!J550</f>
        <v>0</v>
      </c>
      <c r="G405" s="553">
        <f>+[1]ระบบการควบคุมฯ!K550+[1]ระบบการควบคุมฯ!L550</f>
        <v>0</v>
      </c>
      <c r="H405" s="553"/>
      <c r="I405" s="553"/>
      <c r="J405" s="553">
        <f t="shared" si="142"/>
        <v>0</v>
      </c>
      <c r="K405" s="586"/>
    </row>
    <row r="406" spans="1:11" hidden="1" x14ac:dyDescent="0.25">
      <c r="A406" s="29">
        <f>+[1]ระบบการควบคุมฯ!A551</f>
        <v>0</v>
      </c>
      <c r="B406" s="193">
        <f>+[1]ระบบการควบคุมฯ!B551</f>
        <v>0</v>
      </c>
      <c r="C406" s="585">
        <f>+[1]ระบบการควบคุมฯ!C551</f>
        <v>0</v>
      </c>
      <c r="D406" s="553">
        <f>+[1]ระบบการควบคุมฯ!F551</f>
        <v>0</v>
      </c>
      <c r="E406" s="553">
        <f>+[1]ระบบการควบคุมฯ!G551+[1]ระบบการควบคุมฯ!H551</f>
        <v>0</v>
      </c>
      <c r="F406" s="553">
        <f>+[1]ระบบการควบคุมฯ!I551+[1]ระบบการควบคุมฯ!J551</f>
        <v>0</v>
      </c>
      <c r="G406" s="553">
        <f>+[1]ระบบการควบคุมฯ!K551+[1]ระบบการควบคุมฯ!L551</f>
        <v>0</v>
      </c>
      <c r="H406" s="553"/>
      <c r="I406" s="553"/>
      <c r="J406" s="553">
        <f t="shared" si="142"/>
        <v>0</v>
      </c>
      <c r="K406" s="586"/>
    </row>
    <row r="407" spans="1:11" hidden="1" x14ac:dyDescent="0.25">
      <c r="A407" s="29">
        <f>+[1]ระบบการควบคุมฯ!A552</f>
        <v>0</v>
      </c>
      <c r="B407" s="193">
        <f>+[1]ระบบการควบคุมฯ!B552</f>
        <v>0</v>
      </c>
      <c r="C407" s="585">
        <f>+[1]ระบบการควบคุมฯ!C552</f>
        <v>0</v>
      </c>
      <c r="D407" s="553">
        <f>+[1]ระบบการควบคุมฯ!F552</f>
        <v>0</v>
      </c>
      <c r="E407" s="553">
        <f>+[1]ระบบการควบคุมฯ!G552+[1]ระบบการควบคุมฯ!H552</f>
        <v>0</v>
      </c>
      <c r="F407" s="553">
        <f>+[1]ระบบการควบคุมฯ!I552+[1]ระบบการควบคุมฯ!J552</f>
        <v>0</v>
      </c>
      <c r="G407" s="553">
        <f>+[1]ระบบการควบคุมฯ!K552+[1]ระบบการควบคุมฯ!L552</f>
        <v>0</v>
      </c>
      <c r="H407" s="553"/>
      <c r="I407" s="553"/>
      <c r="J407" s="553">
        <f t="shared" si="142"/>
        <v>0</v>
      </c>
      <c r="K407" s="586"/>
    </row>
    <row r="408" spans="1:11" ht="21" hidden="1" customHeight="1" x14ac:dyDescent="0.25">
      <c r="A408" s="29">
        <f>+[1]ระบบการควบคุมฯ!A553</f>
        <v>2</v>
      </c>
      <c r="B408" s="193" t="str">
        <f>+[1]ระบบการควบคุมฯ!B553</f>
        <v xml:space="preserve">โครงการพัฒนาสื่อและเทคโนโลยีสารสนเทศเพื่อการศึกษา </v>
      </c>
      <c r="C408" s="585" t="str">
        <f>+[1]ระบบการควบคุมฯ!C553</f>
        <v xml:space="preserve">20004 4520 4900 </v>
      </c>
      <c r="D408" s="553">
        <f>+[1]ระบบการควบคุมฯ!F553</f>
        <v>0</v>
      </c>
      <c r="E408" s="553">
        <f>+[1]ระบบการควบคุมฯ!G553+[1]ระบบการควบคุมฯ!H553</f>
        <v>0</v>
      </c>
      <c r="F408" s="553">
        <f>+[1]ระบบการควบคุมฯ!I553+[1]ระบบการควบคุมฯ!J553</f>
        <v>0</v>
      </c>
      <c r="G408" s="553">
        <f>+[1]ระบบการควบคุมฯ!K553+[1]ระบบการควบคุมฯ!L553</f>
        <v>0</v>
      </c>
      <c r="H408" s="553"/>
      <c r="I408" s="553"/>
      <c r="J408" s="553">
        <f t="shared" si="142"/>
        <v>0</v>
      </c>
      <c r="K408" s="586"/>
    </row>
    <row r="409" spans="1:11" ht="21" hidden="1" customHeight="1" x14ac:dyDescent="0.25">
      <c r="A409" s="29">
        <f>+[1]ระบบการควบคุมฯ!A554</f>
        <v>0</v>
      </c>
      <c r="B409" s="193" t="str">
        <f>+[1]ระบบการควบคุมฯ!B554</f>
        <v xml:space="preserve"> งบดำเนินงาน 69112xx</v>
      </c>
      <c r="C409" s="585" t="str">
        <f>+[1]ระบบการควบคุมฯ!C554</f>
        <v>20004 4520 04900 2000000</v>
      </c>
      <c r="D409" s="553">
        <f>+[1]ระบบการควบคุมฯ!F554</f>
        <v>0</v>
      </c>
      <c r="E409" s="553">
        <f>+[1]ระบบการควบคุมฯ!G554+[1]ระบบการควบคุมฯ!H554</f>
        <v>0</v>
      </c>
      <c r="F409" s="553">
        <f>+[1]ระบบการควบคุมฯ!I554+[1]ระบบการควบคุมฯ!J554</f>
        <v>0</v>
      </c>
      <c r="G409" s="553">
        <f>+[1]ระบบการควบคุมฯ!K554+[1]ระบบการควบคุมฯ!L554</f>
        <v>0</v>
      </c>
      <c r="H409" s="553"/>
      <c r="I409" s="553"/>
      <c r="J409" s="553">
        <f t="shared" si="142"/>
        <v>0</v>
      </c>
      <c r="K409" s="586"/>
    </row>
    <row r="410" spans="1:11" ht="24.6" hidden="1" customHeight="1" x14ac:dyDescent="0.25">
      <c r="A410" s="29">
        <f>+[1]ระบบการควบคุมฯ!A555</f>
        <v>0</v>
      </c>
      <c r="B410" s="193" t="str">
        <f>+[1]ระบบการควบคุมฯ!B555</f>
        <v xml:space="preserve"> งบลงทุน 6911310</v>
      </c>
      <c r="C410" s="585">
        <f>+[1]ระบบการควบคุมฯ!C555</f>
        <v>0</v>
      </c>
      <c r="D410" s="553">
        <f>+[1]ระบบการควบคุมฯ!F555</f>
        <v>0</v>
      </c>
      <c r="E410" s="553">
        <f>+[1]ระบบการควบคุมฯ!G555+[1]ระบบการควบคุมฯ!H555</f>
        <v>0</v>
      </c>
      <c r="F410" s="553">
        <f>+[1]ระบบการควบคุมฯ!I555+[1]ระบบการควบคุมฯ!J555</f>
        <v>0</v>
      </c>
      <c r="G410" s="553">
        <f>+[1]ระบบการควบคุมฯ!K555+[1]ระบบการควบคุมฯ!L555</f>
        <v>0</v>
      </c>
      <c r="H410" s="553"/>
      <c r="I410" s="553"/>
      <c r="J410" s="553">
        <f t="shared" si="142"/>
        <v>0</v>
      </c>
      <c r="K410" s="586"/>
    </row>
    <row r="411" spans="1:11" ht="24.6" hidden="1" customHeight="1" x14ac:dyDescent="0.25">
      <c r="A411" s="220">
        <f>+[1]ระบบการควบคุมฯ!A556</f>
        <v>2.1</v>
      </c>
      <c r="B411" s="212" t="str">
        <f>+[1]ระบบการควบคุมฯ!B556</f>
        <v xml:space="preserve">กิจกรรมการส่งเสริมการจัดการศึกษาทางไกล </v>
      </c>
      <c r="C411" s="587" t="str">
        <f>+[1]ระบบการควบคุมฯ!C556</f>
        <v>20004 69 86184 00000</v>
      </c>
      <c r="D411" s="588">
        <f>+[1]ระบบการควบคุมฯ!F556</f>
        <v>0</v>
      </c>
      <c r="E411" s="588">
        <f>+[1]ระบบการควบคุมฯ!G556+[1]ระบบการควบคุมฯ!H556</f>
        <v>0</v>
      </c>
      <c r="F411" s="588">
        <f>+[1]ระบบการควบคุมฯ!I556+[1]ระบบการควบคุมฯ!J556</f>
        <v>0</v>
      </c>
      <c r="G411" s="588">
        <f>+[1]ระบบการควบคุมฯ!K556+[1]ระบบการควบคุมฯ!L556</f>
        <v>0</v>
      </c>
      <c r="H411" s="588"/>
      <c r="I411" s="588"/>
      <c r="J411" s="588">
        <f>+D411-E411-F411-G411</f>
        <v>0</v>
      </c>
      <c r="K411" s="589"/>
    </row>
    <row r="412" spans="1:11" ht="24.6" hidden="1" customHeight="1" x14ac:dyDescent="0.45">
      <c r="A412" s="29" t="str">
        <f>+[1]ระบบการควบคุมฯ!A557</f>
        <v>2.1.1</v>
      </c>
      <c r="B412" s="193" t="str">
        <f>+[1]ระบบการควบคุมฯ!B557</f>
        <v xml:space="preserve"> งบดำเนินงาน 69112xx</v>
      </c>
      <c r="C412" s="585" t="str">
        <f>+[1]ระบบการควบคุมฯ!C557</f>
        <v xml:space="preserve">20004 4520 4900 2000000 </v>
      </c>
      <c r="D412" s="553">
        <f>+[1]ระบบการควบคุมฯ!F557</f>
        <v>0</v>
      </c>
      <c r="E412" s="553">
        <f>+[1]ระบบการควบคุมฯ!G557+[1]ระบบการควบคุมฯ!H557</f>
        <v>0</v>
      </c>
      <c r="F412" s="553">
        <f>+[1]ระบบการควบคุมฯ!I557+[1]ระบบการควบคุมฯ!J557</f>
        <v>0</v>
      </c>
      <c r="G412" s="553">
        <f>+[1]ระบบการควบคุมฯ!K557+[1]ระบบการควบคุมฯ!L557</f>
        <v>0</v>
      </c>
      <c r="H412" s="553"/>
      <c r="I412" s="553"/>
      <c r="J412" s="553">
        <f>+D412-E412-F412-G412</f>
        <v>0</v>
      </c>
      <c r="K412" s="567"/>
    </row>
    <row r="413" spans="1:11" ht="24.6" hidden="1" customHeight="1" x14ac:dyDescent="0.45">
      <c r="A413" s="29" t="str">
        <f>+[1]ระบบการควบคุมฯ!A558</f>
        <v>2.1.1.1</v>
      </c>
      <c r="B413" s="193" t="str">
        <f>+[1]ระบบการควบคุมฯ!B558</f>
        <v xml:space="preserve">1. ค่าใช้จ่ายในการซ่อมบำรุงชุดอุปกรณ์ (DLTV) โรงเรียนที่จัดการเรียนการสอนโดยใช้การศึกษาทางไกลผ่านดาวเทียม (DLTV) ประจำปีงบประมาณ พ.ศ. 2565 จำนวนเงิน 10,000.-บาท (หนึ่งหมื่นบาทถ้วน)           2.ค่าใช้จ่ายในการพัฒนาคุณภาพการศึกษาด้วยเทคโนโลยีการศึกษาทางไกล (DLTV)  ประจำปีงบประมาณ พ.ศ. 2568 จำนวนเงิน 25,000‬.-บาท (สองหมื่นห้าพันบาทถ้วน) </v>
      </c>
      <c r="C413" s="585" t="str">
        <f>+[1]ระบบการควบคุมฯ!C558</f>
        <v>ศธ 04002/ว72 ลว.7  มค 68 โอนครั้งที่ 174</v>
      </c>
      <c r="D413" s="553">
        <f>+[1]ระบบการควบคุมฯ!F558</f>
        <v>0</v>
      </c>
      <c r="E413" s="553">
        <f>+[1]ระบบการควบคุมฯ!G558+[1]ระบบการควบคุมฯ!H558</f>
        <v>0</v>
      </c>
      <c r="F413" s="553">
        <f>+[1]ระบบการควบคุมฯ!I558+[1]ระบบการควบคุมฯ!J558</f>
        <v>0</v>
      </c>
      <c r="G413" s="553">
        <f>+[1]ระบบการควบคุมฯ!K558+[1]ระบบการควบคุมฯ!L558</f>
        <v>0</v>
      </c>
      <c r="H413" s="553"/>
      <c r="I413" s="553"/>
      <c r="J413" s="553">
        <f>+D413-E413-F413-G413</f>
        <v>0</v>
      </c>
      <c r="K413" s="567"/>
    </row>
    <row r="414" spans="1:11" ht="21" hidden="1" customHeight="1" x14ac:dyDescent="0.6">
      <c r="A414" s="188"/>
      <c r="B414" s="363" t="s">
        <v>158</v>
      </c>
      <c r="C414" s="590">
        <f>+[1]ระบบการควบคุมฯ!C1577</f>
        <v>0</v>
      </c>
      <c r="D414" s="591">
        <f t="shared" ref="D414:J414" si="143">+D8+D137+D152+D399</f>
        <v>376400</v>
      </c>
      <c r="E414" s="591">
        <f t="shared" si="143"/>
        <v>0</v>
      </c>
      <c r="F414" s="591">
        <f t="shared" si="143"/>
        <v>0</v>
      </c>
      <c r="G414" s="591">
        <f t="shared" si="143"/>
        <v>375400</v>
      </c>
      <c r="H414" s="591">
        <f t="shared" si="143"/>
        <v>0</v>
      </c>
      <c r="I414" s="591">
        <f t="shared" si="143"/>
        <v>0</v>
      </c>
      <c r="J414" s="591">
        <f t="shared" si="143"/>
        <v>1000</v>
      </c>
      <c r="K414" s="592"/>
    </row>
    <row r="415" spans="1:11" ht="21" hidden="1" customHeight="1" x14ac:dyDescent="0.6">
      <c r="A415" s="188"/>
      <c r="B415" s="363" t="s">
        <v>159</v>
      </c>
      <c r="C415" s="590">
        <f>+[1]ระบบการควบคุมฯ!C1578</f>
        <v>0</v>
      </c>
      <c r="D415" s="591">
        <f t="shared" ref="D415:J415" si="144">+D153+D9</f>
        <v>85200</v>
      </c>
      <c r="E415" s="591">
        <f t="shared" si="144"/>
        <v>0</v>
      </c>
      <c r="F415" s="591">
        <f t="shared" si="144"/>
        <v>0</v>
      </c>
      <c r="G415" s="591">
        <f t="shared" si="144"/>
        <v>85200</v>
      </c>
      <c r="H415" s="591">
        <f t="shared" si="144"/>
        <v>0</v>
      </c>
      <c r="I415" s="591">
        <f t="shared" si="144"/>
        <v>0</v>
      </c>
      <c r="J415" s="591">
        <f t="shared" si="144"/>
        <v>0</v>
      </c>
      <c r="K415" s="592"/>
    </row>
    <row r="416" spans="1:11" hidden="1" x14ac:dyDescent="0.6">
      <c r="A416" s="214"/>
      <c r="B416" s="245" t="s">
        <v>18</v>
      </c>
      <c r="C416" s="364">
        <f>SUM(C414:C415)</f>
        <v>0</v>
      </c>
      <c r="D416" s="593">
        <f>SUM(D414:D415)</f>
        <v>461600</v>
      </c>
      <c r="E416" s="593">
        <f t="shared" ref="E416:J416" si="145">SUM(E414:E415)</f>
        <v>0</v>
      </c>
      <c r="F416" s="593">
        <f t="shared" si="145"/>
        <v>0</v>
      </c>
      <c r="G416" s="593">
        <f t="shared" si="145"/>
        <v>460600</v>
      </c>
      <c r="H416" s="593">
        <f t="shared" si="145"/>
        <v>0</v>
      </c>
      <c r="I416" s="593">
        <f t="shared" si="145"/>
        <v>0</v>
      </c>
      <c r="J416" s="593">
        <f t="shared" si="145"/>
        <v>1000</v>
      </c>
      <c r="K416" s="594"/>
    </row>
    <row r="417" spans="1:11" hidden="1" x14ac:dyDescent="0.6">
      <c r="A417" s="246"/>
      <c r="B417" s="247" t="s">
        <v>19</v>
      </c>
      <c r="C417" s="595"/>
      <c r="D417" s="596">
        <f>+E417+F417+G417+J417</f>
        <v>100</v>
      </c>
      <c r="E417" s="597">
        <f>+E416*100/D416</f>
        <v>0</v>
      </c>
      <c r="F417" s="598">
        <f>+F416*100/D416</f>
        <v>0</v>
      </c>
      <c r="G417" s="597">
        <f>+G416*100/D416</f>
        <v>99.783362218370883</v>
      </c>
      <c r="H417" s="597" t="e">
        <f>+H416*100/E416</f>
        <v>#DIV/0!</v>
      </c>
      <c r="I417" s="597" t="e">
        <f>+I416*100/F416</f>
        <v>#DIV/0!</v>
      </c>
      <c r="J417" s="597">
        <f>+J416*100/D416</f>
        <v>0.21663778162911612</v>
      </c>
      <c r="K417" s="599"/>
    </row>
    <row r="418" spans="1:11" hidden="1" x14ac:dyDescent="0.6">
      <c r="A418" s="356"/>
      <c r="B418" s="249"/>
      <c r="C418" s="367"/>
      <c r="D418" s="370"/>
      <c r="E418" s="370"/>
      <c r="F418" s="370"/>
      <c r="G418" s="260"/>
      <c r="H418" s="260"/>
      <c r="I418" s="371"/>
      <c r="J418" s="372"/>
      <c r="K418" s="373"/>
    </row>
    <row r="419" spans="1:11" hidden="1" x14ac:dyDescent="0.6">
      <c r="A419" s="252"/>
      <c r="B419" s="249"/>
      <c r="C419" s="366"/>
      <c r="D419" s="1044" t="s">
        <v>174</v>
      </c>
      <c r="E419" s="1044"/>
      <c r="F419" s="1044"/>
      <c r="G419" s="1044"/>
      <c r="H419" s="438"/>
      <c r="I419" s="438"/>
      <c r="J419" s="438"/>
      <c r="K419" s="374"/>
    </row>
    <row r="420" spans="1:11" hidden="1" x14ac:dyDescent="0.6">
      <c r="A420" s="369" t="s">
        <v>206</v>
      </c>
      <c r="B420" s="253"/>
      <c r="C420" s="366"/>
      <c r="D420" s="260"/>
      <c r="E420" s="370"/>
      <c r="F420" s="467"/>
      <c r="G420" s="260"/>
      <c r="H420" s="260"/>
      <c r="I420" s="468"/>
      <c r="J420" s="72"/>
      <c r="K420" s="375"/>
    </row>
    <row r="421" spans="1:11" hidden="1" x14ac:dyDescent="0.6">
      <c r="A421" s="1030" t="s">
        <v>207</v>
      </c>
      <c r="B421" s="1030"/>
      <c r="C421" s="366"/>
      <c r="D421" s="467"/>
      <c r="E421" s="467"/>
      <c r="F421" s="469"/>
      <c r="G421" s="260"/>
      <c r="H421" s="260"/>
      <c r="I421" s="468"/>
      <c r="J421" s="72"/>
      <c r="K421" s="375"/>
    </row>
    <row r="422" spans="1:11" ht="24.6" hidden="1" x14ac:dyDescent="0.7">
      <c r="A422" s="1030" t="s">
        <v>44</v>
      </c>
      <c r="B422" s="1030"/>
      <c r="C422" s="366"/>
      <c r="D422" s="470" t="s">
        <v>20</v>
      </c>
      <c r="E422" s="471"/>
      <c r="F422" s="472"/>
      <c r="G422" s="473"/>
      <c r="H422" s="473"/>
      <c r="I422" s="474"/>
      <c r="J422" s="475"/>
      <c r="K422" s="375"/>
    </row>
    <row r="423" spans="1:11" ht="24.6" hidden="1" x14ac:dyDescent="0.7">
      <c r="A423" s="369"/>
      <c r="B423" s="369"/>
      <c r="C423" s="476"/>
      <c r="D423" s="1031" t="s">
        <v>121</v>
      </c>
      <c r="E423" s="1031"/>
      <c r="F423" s="1031"/>
      <c r="G423" s="1031"/>
      <c r="H423" s="1031"/>
      <c r="I423" s="1031"/>
      <c r="J423" s="477"/>
      <c r="K423" s="375"/>
    </row>
    <row r="424" spans="1:11" ht="24.6" hidden="1" x14ac:dyDescent="0.7">
      <c r="A424" s="369"/>
      <c r="B424" s="369"/>
      <c r="C424" s="476"/>
      <c r="D424" s="478" t="s">
        <v>43</v>
      </c>
      <c r="E424" s="478"/>
      <c r="F424" s="478"/>
      <c r="G424" s="478"/>
      <c r="H424" s="478"/>
      <c r="I424" s="478"/>
      <c r="J424" s="478"/>
      <c r="K424" s="258"/>
    </row>
    <row r="425" spans="1:11" ht="24.6" hidden="1" x14ac:dyDescent="0.7">
      <c r="A425" s="369">
        <f t="array" aca="1" ref="A425" ca="1">A425:A426</f>
        <v>0</v>
      </c>
      <c r="B425" s="369"/>
      <c r="C425" s="1032" t="s">
        <v>208</v>
      </c>
      <c r="D425" s="1032"/>
      <c r="E425" s="1032"/>
      <c r="F425" s="1032"/>
      <c r="G425" s="1032"/>
      <c r="H425" s="1032"/>
      <c r="I425" s="1032"/>
      <c r="J425" s="1032"/>
      <c r="K425" s="258"/>
    </row>
    <row r="426" spans="1:11" hidden="1" x14ac:dyDescent="0.6">
      <c r="A426" s="252"/>
      <c r="B426" s="249"/>
      <c r="C426" s="476"/>
      <c r="D426" s="479"/>
      <c r="E426" s="479"/>
      <c r="F426" s="479"/>
      <c r="G426" s="479"/>
      <c r="H426" s="479"/>
      <c r="I426" s="479"/>
      <c r="J426" s="479"/>
      <c r="K426" s="249"/>
    </row>
    <row r="427" spans="1:11" hidden="1" x14ac:dyDescent="0.6">
      <c r="A427" s="252"/>
      <c r="B427" s="249"/>
      <c r="C427" s="476"/>
      <c r="D427" s="480"/>
      <c r="E427" s="480"/>
      <c r="F427" s="480"/>
      <c r="G427" s="480"/>
      <c r="H427" s="480"/>
      <c r="I427" s="481"/>
      <c r="J427" s="482"/>
      <c r="K427" s="249"/>
    </row>
    <row r="428" spans="1:11" hidden="1" x14ac:dyDescent="0.6">
      <c r="A428" s="369" t="s">
        <v>161</v>
      </c>
      <c r="B428" s="253"/>
      <c r="C428" s="365"/>
      <c r="D428" s="250"/>
      <c r="E428" s="600"/>
      <c r="F428" s="259" t="s">
        <v>160</v>
      </c>
      <c r="G428" s="250"/>
      <c r="H428" s="250"/>
      <c r="I428" s="257"/>
      <c r="J428" s="253"/>
      <c r="K428" s="258"/>
    </row>
    <row r="429" spans="1:11" hidden="1" x14ac:dyDescent="0.6">
      <c r="A429" s="262" t="s">
        <v>223</v>
      </c>
      <c r="B429" s="262"/>
      <c r="C429" s="365"/>
      <c r="D429" s="263" t="s">
        <v>20</v>
      </c>
      <c r="E429" s="259"/>
      <c r="F429" s="263" t="s">
        <v>162</v>
      </c>
      <c r="G429" s="250"/>
      <c r="H429" s="250"/>
      <c r="I429" s="257"/>
      <c r="J429" s="253"/>
      <c r="K429" s="258"/>
    </row>
    <row r="430" spans="1:11" hidden="1" x14ac:dyDescent="0.6">
      <c r="A430" s="1028" t="s">
        <v>44</v>
      </c>
      <c r="B430" s="1028"/>
      <c r="C430" s="366"/>
      <c r="D430" s="549" t="s">
        <v>50</v>
      </c>
      <c r="E430" s="549"/>
      <c r="F430" s="550" t="s">
        <v>224</v>
      </c>
      <c r="G430" s="549"/>
      <c r="H430" s="260"/>
      <c r="I430" s="261"/>
      <c r="J430" s="72"/>
      <c r="K430" s="258"/>
    </row>
    <row r="431" spans="1:11" hidden="1" x14ac:dyDescent="0.6">
      <c r="C431" s="601"/>
      <c r="D431" s="601"/>
      <c r="E431" s="601"/>
      <c r="F431" s="601"/>
      <c r="G431" s="602"/>
      <c r="H431" s="602"/>
      <c r="K431" s="2"/>
    </row>
    <row r="432" spans="1:11" hidden="1" x14ac:dyDescent="0.6">
      <c r="C432" s="601"/>
      <c r="D432" s="601"/>
      <c r="E432" s="601"/>
      <c r="F432" s="601"/>
      <c r="G432" s="602"/>
      <c r="H432" s="602"/>
      <c r="K432" s="2"/>
    </row>
    <row r="433" spans="3:11" hidden="1" x14ac:dyDescent="0.6">
      <c r="C433" s="601"/>
      <c r="D433" s="601"/>
      <c r="E433" s="601"/>
      <c r="F433" s="601"/>
      <c r="G433" s="602"/>
      <c r="H433" s="602"/>
      <c r="K433" s="2"/>
    </row>
    <row r="434" spans="3:11" hidden="1" x14ac:dyDescent="0.6">
      <c r="C434" s="601"/>
      <c r="D434" s="601"/>
      <c r="E434" s="601"/>
      <c r="F434" s="601"/>
      <c r="G434" s="602"/>
      <c r="H434" s="602"/>
      <c r="K434" s="2"/>
    </row>
    <row r="435" spans="3:11" hidden="1" x14ac:dyDescent="0.6">
      <c r="C435" s="601"/>
      <c r="D435" s="601"/>
      <c r="E435" s="601"/>
      <c r="F435" s="601"/>
      <c r="G435" s="602"/>
      <c r="H435" s="602"/>
      <c r="K435" s="2"/>
    </row>
    <row r="436" spans="3:11" hidden="1" x14ac:dyDescent="0.6">
      <c r="C436" s="601"/>
      <c r="D436" s="601"/>
      <c r="E436" s="601"/>
      <c r="F436" s="601"/>
      <c r="G436" s="602"/>
      <c r="H436" s="602"/>
      <c r="K436" s="2"/>
    </row>
    <row r="437" spans="3:11" hidden="1" x14ac:dyDescent="0.6">
      <c r="C437" s="601"/>
      <c r="D437" s="601"/>
      <c r="E437" s="601"/>
      <c r="F437" s="601"/>
      <c r="G437" s="602"/>
      <c r="H437" s="602"/>
      <c r="K437" s="2"/>
    </row>
    <row r="438" spans="3:11" hidden="1" x14ac:dyDescent="0.6">
      <c r="C438" s="601"/>
      <c r="D438" s="601"/>
      <c r="E438" s="601"/>
      <c r="F438" s="601"/>
      <c r="G438" s="602"/>
      <c r="H438" s="602"/>
      <c r="K438" s="2"/>
    </row>
    <row r="439" spans="3:11" hidden="1" x14ac:dyDescent="0.6">
      <c r="C439" s="601"/>
      <c r="D439" s="601"/>
      <c r="E439" s="601"/>
      <c r="F439" s="601"/>
      <c r="G439" s="602"/>
      <c r="H439" s="602"/>
      <c r="K439" s="2"/>
    </row>
    <row r="440" spans="3:11" hidden="1" x14ac:dyDescent="0.6">
      <c r="C440" s="601"/>
      <c r="D440" s="601"/>
      <c r="E440" s="601"/>
      <c r="F440" s="601"/>
      <c r="G440" s="602"/>
      <c r="H440" s="602"/>
      <c r="K440" s="2"/>
    </row>
    <row r="441" spans="3:11" hidden="1" x14ac:dyDescent="0.6">
      <c r="C441" s="601"/>
      <c r="D441" s="601"/>
      <c r="E441" s="601"/>
      <c r="F441" s="601"/>
      <c r="G441" s="602"/>
      <c r="H441" s="602"/>
      <c r="K441" s="2"/>
    </row>
    <row r="442" spans="3:11" hidden="1" x14ac:dyDescent="0.6">
      <c r="C442" s="601"/>
      <c r="D442" s="601"/>
      <c r="E442" s="601"/>
      <c r="F442" s="601"/>
      <c r="G442" s="602"/>
      <c r="H442" s="602"/>
      <c r="K442" s="2"/>
    </row>
    <row r="443" spans="3:11" x14ac:dyDescent="0.6">
      <c r="C443" s="601"/>
      <c r="D443" s="601"/>
      <c r="E443" s="601"/>
      <c r="F443" s="601"/>
      <c r="G443" s="602"/>
      <c r="H443" s="602"/>
      <c r="K443" s="2"/>
    </row>
    <row r="444" spans="3:11" x14ac:dyDescent="0.6">
      <c r="C444" s="601"/>
      <c r="D444" s="601"/>
      <c r="E444" s="601"/>
      <c r="F444" s="601"/>
      <c r="G444" s="602"/>
      <c r="H444" s="602"/>
      <c r="K444" s="2"/>
    </row>
    <row r="445" spans="3:11" x14ac:dyDescent="0.6">
      <c r="C445" s="601"/>
      <c r="D445" s="601"/>
      <c r="E445" s="601"/>
      <c r="F445" s="601"/>
      <c r="G445" s="602"/>
      <c r="H445" s="602"/>
      <c r="K445" s="2"/>
    </row>
    <row r="446" spans="3:11" x14ac:dyDescent="0.6">
      <c r="C446" s="601"/>
      <c r="D446" s="601"/>
      <c r="E446" s="601"/>
      <c r="F446" s="601"/>
      <c r="G446" s="602"/>
      <c r="H446" s="602"/>
      <c r="K446" s="2"/>
    </row>
    <row r="447" spans="3:11" x14ac:dyDescent="0.6">
      <c r="C447" s="601"/>
      <c r="D447" s="601"/>
      <c r="E447" s="601"/>
      <c r="F447" s="601"/>
      <c r="G447" s="602"/>
      <c r="H447" s="602"/>
      <c r="K447" s="2"/>
    </row>
    <row r="448" spans="3:11" x14ac:dyDescent="0.6">
      <c r="C448" s="601"/>
      <c r="D448" s="601"/>
      <c r="E448" s="601"/>
      <c r="F448" s="601"/>
      <c r="G448" s="602"/>
      <c r="H448" s="602"/>
      <c r="K448" s="2"/>
    </row>
  </sheetData>
  <mergeCells count="26">
    <mergeCell ref="A430:B430"/>
    <mergeCell ref="D419:G419"/>
    <mergeCell ref="A421:B421"/>
    <mergeCell ref="A422:B422"/>
    <mergeCell ref="D423:I423"/>
    <mergeCell ref="C425:J425"/>
    <mergeCell ref="A2:K2"/>
    <mergeCell ref="A3:K3"/>
    <mergeCell ref="J1:K1"/>
    <mergeCell ref="A4:K4"/>
    <mergeCell ref="A5:A6"/>
    <mergeCell ref="B5:B6"/>
    <mergeCell ref="C5:C6"/>
    <mergeCell ref="D5:D6"/>
    <mergeCell ref="E5:E6"/>
    <mergeCell ref="F5:F6"/>
    <mergeCell ref="G5:G6"/>
    <mergeCell ref="I5:I6"/>
    <mergeCell ref="J5:J6"/>
    <mergeCell ref="K5:K6"/>
    <mergeCell ref="A379:B379"/>
    <mergeCell ref="D368:G368"/>
    <mergeCell ref="A370:B370"/>
    <mergeCell ref="A371:B371"/>
    <mergeCell ref="D372:I372"/>
    <mergeCell ref="C374:J374"/>
  </mergeCells>
  <pageMargins left="0.11811023622047245" right="0.11811023622047245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4C0C-3DEB-406F-9B9B-189861EA16B8}">
  <dimension ref="A1:AG544"/>
  <sheetViews>
    <sheetView topLeftCell="A58" workbookViewId="0">
      <selection activeCell="A60" sqref="A60:XFD60"/>
    </sheetView>
  </sheetViews>
  <sheetFormatPr defaultColWidth="7.19921875" defaultRowHeight="18.600000000000001" x14ac:dyDescent="0.55000000000000004"/>
  <cols>
    <col min="1" max="1" width="5" style="1222" customWidth="1"/>
    <col min="2" max="2" width="37.09765625" style="1223" customWidth="1"/>
    <col min="3" max="3" width="13.69921875" style="1223" customWidth="1"/>
    <col min="4" max="4" width="10" style="1225" hidden="1" customWidth="1"/>
    <col min="5" max="5" width="10.59765625" style="1225" hidden="1" customWidth="1"/>
    <col min="6" max="6" width="11.69921875" style="1228" hidden="1" customWidth="1"/>
    <col min="7" max="7" width="8.59765625" style="1225" hidden="1" customWidth="1"/>
    <col min="8" max="8" width="6.09765625" style="1225" hidden="1" customWidth="1"/>
    <col min="9" max="9" width="10.69921875" style="1225" hidden="1" customWidth="1"/>
    <col min="10" max="10" width="11.59765625" style="1225" hidden="1" customWidth="1"/>
    <col min="11" max="11" width="12.5" style="1226" hidden="1" customWidth="1"/>
    <col min="12" max="12" width="16.09765625" style="1075" hidden="1" customWidth="1"/>
    <col min="13" max="13" width="10.5" style="1075" hidden="1" customWidth="1"/>
    <col min="14" max="14" width="10.5" style="1226" hidden="1" customWidth="1"/>
    <col min="15" max="15" width="8.69921875" style="1075" hidden="1" customWidth="1"/>
    <col min="16" max="16" width="9.8984375" style="1223" hidden="1" customWidth="1"/>
    <col min="17" max="17" width="9.8984375" style="1075" hidden="1" customWidth="1"/>
    <col min="18" max="18" width="13.3984375" style="1227" hidden="1" customWidth="1"/>
    <col min="19" max="19" width="8.8984375" style="1227" hidden="1" customWidth="1"/>
    <col min="20" max="22" width="12" style="1227" hidden="1" customWidth="1"/>
    <col min="23" max="24" width="7.19921875" style="1075" hidden="1" customWidth="1"/>
    <col min="25" max="25" width="9.3984375" style="1075" customWidth="1"/>
    <col min="26" max="26" width="9.296875" style="1075" customWidth="1"/>
    <col min="27" max="27" width="9.3984375" style="1075" customWidth="1"/>
    <col min="28" max="28" width="8.796875" style="1075" customWidth="1"/>
    <col min="29" max="29" width="8.69921875" style="1075" customWidth="1"/>
    <col min="30" max="30" width="9.3984375" style="1075" customWidth="1"/>
    <col min="31" max="31" width="9.796875" style="1075" customWidth="1"/>
    <col min="32" max="32" width="7.19921875" style="1075" hidden="1" customWidth="1"/>
    <col min="33" max="33" width="14.09765625" style="1075" customWidth="1"/>
    <col min="34" max="16384" width="7.19921875" style="1075"/>
  </cols>
  <sheetData>
    <row r="1" spans="1:33" x14ac:dyDescent="0.55000000000000004">
      <c r="A1" s="1074" t="s">
        <v>70</v>
      </c>
      <c r="B1" s="1074"/>
      <c r="C1" s="1074"/>
      <c r="D1" s="1074"/>
      <c r="E1" s="1074"/>
      <c r="F1" s="1074"/>
      <c r="G1" s="1074"/>
      <c r="H1" s="1074"/>
      <c r="I1" s="1074"/>
      <c r="J1" s="1074"/>
      <c r="K1" s="1074"/>
      <c r="L1" s="1074"/>
      <c r="M1" s="1074"/>
      <c r="N1" s="1074"/>
      <c r="O1" s="1074"/>
      <c r="P1" s="1074"/>
      <c r="Q1" s="1074"/>
      <c r="R1" s="1074"/>
      <c r="S1" s="1074"/>
      <c r="T1" s="1074"/>
      <c r="U1" s="1074"/>
      <c r="V1" s="1074"/>
      <c r="W1" s="1074"/>
      <c r="X1" s="1074"/>
      <c r="Y1" s="1074"/>
      <c r="Z1" s="1074"/>
      <c r="AA1" s="1074"/>
      <c r="AB1" s="1074"/>
      <c r="AC1" s="1074"/>
      <c r="AD1" s="1074"/>
      <c r="AE1" s="1074"/>
      <c r="AF1" s="1074"/>
      <c r="AG1" s="1074"/>
    </row>
    <row r="2" spans="1:33" ht="21.75" customHeight="1" x14ac:dyDescent="0.55000000000000004">
      <c r="A2" s="1074" t="s">
        <v>233</v>
      </c>
      <c r="B2" s="1074"/>
      <c r="C2" s="1074"/>
      <c r="D2" s="1074"/>
      <c r="E2" s="1074"/>
      <c r="F2" s="1074"/>
      <c r="G2" s="1074"/>
      <c r="H2" s="1074"/>
      <c r="I2" s="1074"/>
      <c r="J2" s="1074"/>
      <c r="K2" s="1074"/>
      <c r="L2" s="1074"/>
      <c r="M2" s="1074"/>
      <c r="N2" s="1074"/>
      <c r="O2" s="1074"/>
      <c r="P2" s="1074"/>
      <c r="Q2" s="1074"/>
      <c r="R2" s="1074"/>
      <c r="S2" s="1074"/>
      <c r="T2" s="1074"/>
      <c r="U2" s="1074"/>
      <c r="V2" s="1074"/>
      <c r="W2" s="1074"/>
      <c r="X2" s="1074"/>
      <c r="Y2" s="1074"/>
      <c r="Z2" s="1074"/>
      <c r="AA2" s="1074"/>
      <c r="AB2" s="1074"/>
      <c r="AC2" s="1074"/>
      <c r="AD2" s="1074"/>
      <c r="AE2" s="1074"/>
      <c r="AF2" s="1074"/>
      <c r="AG2" s="1074"/>
    </row>
    <row r="3" spans="1:33" x14ac:dyDescent="0.55000000000000004">
      <c r="A3" s="1074" t="s">
        <v>0</v>
      </c>
      <c r="B3" s="1074"/>
      <c r="C3" s="1074"/>
      <c r="D3" s="1074"/>
      <c r="E3" s="1074"/>
      <c r="F3" s="1074"/>
      <c r="G3" s="1074"/>
      <c r="H3" s="1074"/>
      <c r="I3" s="1074"/>
      <c r="J3" s="1074"/>
      <c r="K3" s="1074"/>
      <c r="L3" s="1074"/>
      <c r="M3" s="1074"/>
      <c r="N3" s="1074"/>
      <c r="O3" s="1074"/>
      <c r="P3" s="1074"/>
      <c r="Q3" s="1074"/>
      <c r="R3" s="1074"/>
      <c r="S3" s="1074"/>
      <c r="T3" s="1074"/>
      <c r="U3" s="1074"/>
      <c r="V3" s="1074"/>
      <c r="W3" s="1074"/>
      <c r="X3" s="1074"/>
      <c r="Y3" s="1074"/>
      <c r="Z3" s="1074"/>
      <c r="AA3" s="1074"/>
      <c r="AB3" s="1074"/>
      <c r="AC3" s="1074"/>
      <c r="AD3" s="1074"/>
      <c r="AE3" s="1074"/>
      <c r="AF3" s="1074"/>
      <c r="AG3" s="1074"/>
    </row>
    <row r="4" spans="1:33" ht="21" customHeight="1" x14ac:dyDescent="0.55000000000000004">
      <c r="A4" s="1076" t="s">
        <v>275</v>
      </c>
      <c r="B4" s="1076"/>
      <c r="C4" s="1076"/>
      <c r="D4" s="1076"/>
      <c r="E4" s="1076"/>
      <c r="F4" s="1076"/>
      <c r="G4" s="1076"/>
      <c r="H4" s="1076"/>
      <c r="I4" s="1076"/>
      <c r="J4" s="1076"/>
      <c r="K4" s="1076"/>
      <c r="L4" s="1076"/>
      <c r="M4" s="1076"/>
      <c r="N4" s="1076"/>
      <c r="O4" s="1076"/>
      <c r="P4" s="1076"/>
      <c r="Q4" s="1076"/>
      <c r="R4" s="1076"/>
      <c r="S4" s="1076"/>
      <c r="T4" s="1076"/>
      <c r="U4" s="1076"/>
      <c r="V4" s="1076"/>
      <c r="W4" s="1076"/>
      <c r="X4" s="1076"/>
      <c r="Y4" s="1076"/>
      <c r="Z4" s="1076"/>
      <c r="AA4" s="1076"/>
      <c r="AB4" s="1076"/>
      <c r="AC4" s="1076"/>
      <c r="AD4" s="1076"/>
      <c r="AE4" s="1076"/>
      <c r="AF4" s="1076"/>
      <c r="AG4" s="1076"/>
    </row>
    <row r="5" spans="1:33" ht="17.25" customHeight="1" x14ac:dyDescent="0.55000000000000004">
      <c r="A5" s="1077" t="s">
        <v>1</v>
      </c>
      <c r="B5" s="1078" t="s">
        <v>23</v>
      </c>
      <c r="C5" s="1079"/>
      <c r="D5" s="1080" t="str">
        <f>+[5]ระบบการควบคุมฯ!B735</f>
        <v>กิจกรรมการบริหารจัดการในเขตพื้นที่การศึกษา</v>
      </c>
      <c r="E5" s="1081"/>
      <c r="F5" s="1081"/>
      <c r="G5" s="1081"/>
      <c r="H5" s="1081"/>
      <c r="I5" s="1081"/>
      <c r="J5" s="1082"/>
      <c r="K5" s="1083" t="str">
        <f>+[5]ระบบการควบคุมฯ!B862</f>
        <v>กิจกรรมการจัดการศึกษาประถมศึกษาสำหรับโรงเรียนปกติ</v>
      </c>
      <c r="L5" s="1084"/>
      <c r="M5" s="1084"/>
      <c r="N5" s="1084"/>
      <c r="O5" s="1084"/>
      <c r="P5" s="1084"/>
      <c r="Q5" s="1085"/>
      <c r="R5" s="1086" t="str">
        <f>+[5]งบสพฐ!B348</f>
        <v>กิจกรรมการสนับสนุนการศึกษาขั้นพื้นฐาน</v>
      </c>
      <c r="S5" s="1087"/>
      <c r="T5" s="1087"/>
      <c r="U5" s="1087"/>
      <c r="V5" s="1087"/>
      <c r="W5" s="1087"/>
      <c r="X5" s="1088"/>
      <c r="Y5" s="1089" t="s">
        <v>260</v>
      </c>
      <c r="Z5" s="1089"/>
      <c r="AA5" s="1089"/>
      <c r="AB5" s="1089"/>
      <c r="AC5" s="1089"/>
      <c r="AD5" s="1089"/>
      <c r="AE5" s="1089"/>
      <c r="AF5" s="1090"/>
      <c r="AG5" s="1091" t="s">
        <v>6</v>
      </c>
    </row>
    <row r="6" spans="1:33" ht="15" customHeight="1" x14ac:dyDescent="0.55000000000000004">
      <c r="A6" s="1077"/>
      <c r="B6" s="1092"/>
      <c r="C6" s="1093" t="s">
        <v>25</v>
      </c>
      <c r="D6" s="1091" t="s">
        <v>26</v>
      </c>
      <c r="E6" s="1094" t="s">
        <v>36</v>
      </c>
      <c r="F6" s="1095" t="s">
        <v>2</v>
      </c>
      <c r="G6" s="1095" t="s">
        <v>3</v>
      </c>
      <c r="H6" s="1095">
        <f>+[2]งบสพฐ!I6</f>
        <v>0</v>
      </c>
      <c r="I6" s="1095" t="s">
        <v>4</v>
      </c>
      <c r="J6" s="1095" t="s">
        <v>5</v>
      </c>
      <c r="K6" s="1091" t="s">
        <v>26</v>
      </c>
      <c r="L6" s="1094" t="s">
        <v>36</v>
      </c>
      <c r="M6" s="1095" t="s">
        <v>2</v>
      </c>
      <c r="N6" s="1095" t="s">
        <v>3</v>
      </c>
      <c r="O6" s="1095" t="s">
        <v>34</v>
      </c>
      <c r="P6" s="1095" t="s">
        <v>4</v>
      </c>
      <c r="Q6" s="1095" t="s">
        <v>5</v>
      </c>
      <c r="R6" s="1091" t="s">
        <v>26</v>
      </c>
      <c r="S6" s="1094" t="s">
        <v>36</v>
      </c>
      <c r="T6" s="1095" t="s">
        <v>2</v>
      </c>
      <c r="U6" s="1095" t="s">
        <v>3</v>
      </c>
      <c r="V6" s="1095" t="s">
        <v>34</v>
      </c>
      <c r="W6" s="1095" t="s">
        <v>4</v>
      </c>
      <c r="X6" s="1095" t="s">
        <v>5</v>
      </c>
      <c r="Y6" s="1091" t="s">
        <v>26</v>
      </c>
      <c r="Z6" s="1094" t="s">
        <v>36</v>
      </c>
      <c r="AA6" s="1095" t="s">
        <v>2</v>
      </c>
      <c r="AB6" s="1095" t="s">
        <v>3</v>
      </c>
      <c r="AC6" s="1095" t="s">
        <v>34</v>
      </c>
      <c r="AD6" s="1095" t="s">
        <v>4</v>
      </c>
      <c r="AE6" s="1095" t="s">
        <v>5</v>
      </c>
      <c r="AF6" s="1096"/>
      <c r="AG6" s="1097"/>
    </row>
    <row r="7" spans="1:33" ht="15" customHeight="1" x14ac:dyDescent="0.55000000000000004">
      <c r="A7" s="1077"/>
      <c r="B7" s="1092"/>
      <c r="C7" s="1093" t="s">
        <v>27</v>
      </c>
      <c r="D7" s="1097"/>
      <c r="E7" s="1098"/>
      <c r="F7" s="1099"/>
      <c r="G7" s="1100"/>
      <c r="H7" s="1100"/>
      <c r="I7" s="1100"/>
      <c r="J7" s="1100"/>
      <c r="K7" s="1097"/>
      <c r="L7" s="1098"/>
      <c r="M7" s="1099"/>
      <c r="N7" s="1100"/>
      <c r="O7" s="1100"/>
      <c r="P7" s="1100"/>
      <c r="Q7" s="1100"/>
      <c r="R7" s="1097"/>
      <c r="S7" s="1098"/>
      <c r="T7" s="1099"/>
      <c r="U7" s="1100"/>
      <c r="V7" s="1100"/>
      <c r="W7" s="1100"/>
      <c r="X7" s="1100"/>
      <c r="Y7" s="1097"/>
      <c r="Z7" s="1098"/>
      <c r="AA7" s="1099"/>
      <c r="AB7" s="1100"/>
      <c r="AC7" s="1100"/>
      <c r="AD7" s="1100"/>
      <c r="AE7" s="1100"/>
      <c r="AF7" s="1101"/>
      <c r="AG7" s="1097"/>
    </row>
    <row r="8" spans="1:33" ht="20.399999999999999" customHeight="1" x14ac:dyDescent="0.55000000000000004">
      <c r="A8" s="1077"/>
      <c r="B8" s="1102"/>
      <c r="C8" s="1103"/>
      <c r="D8" s="1104" t="s">
        <v>7</v>
      </c>
      <c r="E8" s="1104" t="s">
        <v>8</v>
      </c>
      <c r="F8" s="1105" t="s">
        <v>9</v>
      </c>
      <c r="G8" s="1104" t="s">
        <v>10</v>
      </c>
      <c r="H8" s="1104" t="s">
        <v>11</v>
      </c>
      <c r="I8" s="1104" t="s">
        <v>28</v>
      </c>
      <c r="J8" s="1105" t="s">
        <v>29</v>
      </c>
      <c r="K8" s="1104" t="s">
        <v>7</v>
      </c>
      <c r="L8" s="1104" t="s">
        <v>8</v>
      </c>
      <c r="M8" s="1105" t="s">
        <v>9</v>
      </c>
      <c r="N8" s="1106">
        <f>+[5]ระบบการควบคุมฯ!G818+[5]ระบบการควบคุมฯ!H818</f>
        <v>0</v>
      </c>
      <c r="O8" s="1104" t="s">
        <v>11</v>
      </c>
      <c r="P8" s="1104" t="s">
        <v>28</v>
      </c>
      <c r="Q8" s="1105" t="s">
        <v>29</v>
      </c>
      <c r="R8" s="1104" t="s">
        <v>7</v>
      </c>
      <c r="S8" s="1104" t="s">
        <v>8</v>
      </c>
      <c r="T8" s="1105" t="s">
        <v>9</v>
      </c>
      <c r="U8" s="1104" t="s">
        <v>10</v>
      </c>
      <c r="V8" s="1104" t="s">
        <v>11</v>
      </c>
      <c r="W8" s="1104" t="s">
        <v>28</v>
      </c>
      <c r="X8" s="1105" t="s">
        <v>29</v>
      </c>
      <c r="Y8" s="1104" t="s">
        <v>7</v>
      </c>
      <c r="Z8" s="1104" t="s">
        <v>8</v>
      </c>
      <c r="AA8" s="1105" t="s">
        <v>9</v>
      </c>
      <c r="AB8" s="1104" t="s">
        <v>10</v>
      </c>
      <c r="AC8" s="1104" t="s">
        <v>11</v>
      </c>
      <c r="AD8" s="1104" t="s">
        <v>28</v>
      </c>
      <c r="AE8" s="1105" t="s">
        <v>29</v>
      </c>
      <c r="AF8" s="1107"/>
      <c r="AG8" s="1108"/>
    </row>
    <row r="9" spans="1:33" ht="37.200000000000003" x14ac:dyDescent="0.55000000000000004">
      <c r="A9" s="1125">
        <f>+[5]ระบบการควบคุมฯ!A712</f>
        <v>0</v>
      </c>
      <c r="B9" s="1126" t="str">
        <f>+[5]ระบบการควบคุมฯ!B712</f>
        <v>ผลผลิตผู้จบการศึกษาขั้นพื้นฐาน</v>
      </c>
      <c r="C9" s="1127" t="str">
        <f>[5]ระบบการควบคุมฯ!C713</f>
        <v>20004 3720 1000 2000000</v>
      </c>
      <c r="D9" s="1128">
        <f>+D10</f>
        <v>772710</v>
      </c>
      <c r="E9" s="1128">
        <f t="shared" ref="E9:AE10" si="0">+E10</f>
        <v>227290</v>
      </c>
      <c r="F9" s="1128">
        <f t="shared" si="0"/>
        <v>1000000</v>
      </c>
      <c r="G9" s="1128">
        <f t="shared" si="0"/>
        <v>0</v>
      </c>
      <c r="H9" s="1128">
        <f t="shared" si="0"/>
        <v>0</v>
      </c>
      <c r="I9" s="1128">
        <f t="shared" si="0"/>
        <v>753601.18</v>
      </c>
      <c r="J9" s="1128">
        <f t="shared" si="0"/>
        <v>246398.82</v>
      </c>
      <c r="K9" s="1128">
        <f t="shared" si="0"/>
        <v>2519790</v>
      </c>
      <c r="L9" s="1128">
        <f t="shared" si="0"/>
        <v>1622710</v>
      </c>
      <c r="M9" s="1128">
        <f t="shared" si="0"/>
        <v>4142500</v>
      </c>
      <c r="N9" s="1128">
        <f t="shared" si="0"/>
        <v>0</v>
      </c>
      <c r="O9" s="1128">
        <f t="shared" si="0"/>
        <v>0</v>
      </c>
      <c r="P9" s="1128">
        <f t="shared" si="0"/>
        <v>2293564.7599999998</v>
      </c>
      <c r="Q9" s="1128">
        <f t="shared" si="0"/>
        <v>1848935.24</v>
      </c>
      <c r="R9" s="1128">
        <f t="shared" si="0"/>
        <v>0</v>
      </c>
      <c r="S9" s="1128">
        <f t="shared" si="0"/>
        <v>0</v>
      </c>
      <c r="T9" s="1128">
        <f t="shared" si="0"/>
        <v>0</v>
      </c>
      <c r="U9" s="1128">
        <f t="shared" si="0"/>
        <v>0</v>
      </c>
      <c r="V9" s="1128">
        <f t="shared" si="0"/>
        <v>0</v>
      </c>
      <c r="W9" s="1128">
        <f t="shared" si="0"/>
        <v>0</v>
      </c>
      <c r="X9" s="1128">
        <f t="shared" si="0"/>
        <v>0</v>
      </c>
      <c r="Y9" s="1128">
        <f t="shared" si="0"/>
        <v>3292500</v>
      </c>
      <c r="Z9" s="1128">
        <f t="shared" si="0"/>
        <v>1850000</v>
      </c>
      <c r="AA9" s="1128">
        <f t="shared" si="0"/>
        <v>5142500</v>
      </c>
      <c r="AB9" s="1128">
        <f t="shared" si="0"/>
        <v>0</v>
      </c>
      <c r="AC9" s="1128">
        <f t="shared" si="0"/>
        <v>0</v>
      </c>
      <c r="AD9" s="1128">
        <f t="shared" si="0"/>
        <v>3047165.94</v>
      </c>
      <c r="AE9" s="1128">
        <f t="shared" si="0"/>
        <v>2095334.06</v>
      </c>
      <c r="AF9" s="1128"/>
      <c r="AG9" s="1129"/>
    </row>
    <row r="10" spans="1:33" ht="55.8" x14ac:dyDescent="0.55000000000000004">
      <c r="A10" s="1130">
        <f>+[5]ระบบการควบคุมฯ!A735</f>
        <v>1.4</v>
      </c>
      <c r="B10" s="1131" t="s">
        <v>199</v>
      </c>
      <c r="C10" s="1132" t="str">
        <f>+[5]ระบบการควบคุมฯ!C735</f>
        <v>20004 69 00148 00000</v>
      </c>
      <c r="D10" s="1133">
        <f>+D11</f>
        <v>772710</v>
      </c>
      <c r="E10" s="1133">
        <f>+E11</f>
        <v>227290</v>
      </c>
      <c r="F10" s="1133">
        <f>SUM(D10:E10)</f>
        <v>1000000</v>
      </c>
      <c r="G10" s="1133">
        <f>+G11</f>
        <v>0</v>
      </c>
      <c r="H10" s="1133">
        <f>+H11</f>
        <v>0</v>
      </c>
      <c r="I10" s="1133">
        <f>+I11</f>
        <v>753601.18</v>
      </c>
      <c r="J10" s="1133">
        <f>+J11</f>
        <v>246398.82</v>
      </c>
      <c r="K10" s="1133">
        <f t="shared" si="0"/>
        <v>2519790</v>
      </c>
      <c r="L10" s="1133">
        <f t="shared" si="0"/>
        <v>1622710</v>
      </c>
      <c r="M10" s="1133">
        <f t="shared" ref="M10" si="1">SUM(K10:L10)</f>
        <v>4142500</v>
      </c>
      <c r="N10" s="1133">
        <f t="shared" si="0"/>
        <v>0</v>
      </c>
      <c r="O10" s="1133">
        <f t="shared" si="0"/>
        <v>0</v>
      </c>
      <c r="P10" s="1133">
        <f t="shared" si="0"/>
        <v>2293564.7599999998</v>
      </c>
      <c r="Q10" s="1133">
        <f t="shared" si="0"/>
        <v>1848935.24</v>
      </c>
      <c r="R10" s="1133">
        <f t="shared" si="0"/>
        <v>0</v>
      </c>
      <c r="S10" s="1133">
        <f t="shared" si="0"/>
        <v>0</v>
      </c>
      <c r="T10" s="1133">
        <f t="shared" ref="T10" si="2">SUM(R10:S10)</f>
        <v>0</v>
      </c>
      <c r="U10" s="1133">
        <f t="shared" si="0"/>
        <v>0</v>
      </c>
      <c r="V10" s="1133">
        <f t="shared" si="0"/>
        <v>0</v>
      </c>
      <c r="W10" s="1133">
        <f t="shared" si="0"/>
        <v>0</v>
      </c>
      <c r="X10" s="1133">
        <f t="shared" si="0"/>
        <v>0</v>
      </c>
      <c r="Y10" s="1133">
        <f t="shared" si="0"/>
        <v>3292500</v>
      </c>
      <c r="Z10" s="1133">
        <f t="shared" si="0"/>
        <v>1850000</v>
      </c>
      <c r="AA10" s="1133">
        <f t="shared" ref="AA10" si="3">SUM(Y10:Z10)</f>
        <v>5142500</v>
      </c>
      <c r="AB10" s="1133">
        <f t="shared" si="0"/>
        <v>0</v>
      </c>
      <c r="AC10" s="1133">
        <f t="shared" si="0"/>
        <v>0</v>
      </c>
      <c r="AD10" s="1133">
        <f t="shared" si="0"/>
        <v>3047165.94</v>
      </c>
      <c r="AE10" s="1133">
        <f t="shared" si="0"/>
        <v>2095334.06</v>
      </c>
      <c r="AF10" s="1133"/>
      <c r="AG10" s="1134"/>
    </row>
    <row r="11" spans="1:33" x14ac:dyDescent="0.55000000000000004">
      <c r="A11" s="1135"/>
      <c r="B11" s="1136" t="str">
        <f>[5]ระบบการควบคุมฯ!B713</f>
        <v xml:space="preserve"> รวมงบดำเนินงาน 69112xx</v>
      </c>
      <c r="C11" s="1109">
        <f>[3]งบประจำและงบพัฒนาคุณภาพการศึกษา!C152</f>
        <v>0</v>
      </c>
      <c r="D11" s="1110">
        <f t="shared" ref="D11:AE11" si="4">+D12+D26</f>
        <v>772710</v>
      </c>
      <c r="E11" s="1110">
        <f t="shared" si="4"/>
        <v>227290</v>
      </c>
      <c r="F11" s="1110">
        <f t="shared" si="4"/>
        <v>1000000</v>
      </c>
      <c r="G11" s="1110">
        <f t="shared" si="4"/>
        <v>0</v>
      </c>
      <c r="H11" s="1110">
        <f t="shared" si="4"/>
        <v>0</v>
      </c>
      <c r="I11" s="1110">
        <f t="shared" si="4"/>
        <v>753601.18</v>
      </c>
      <c r="J11" s="1110">
        <f t="shared" si="4"/>
        <v>246398.82</v>
      </c>
      <c r="K11" s="1110">
        <f t="shared" si="4"/>
        <v>2519790</v>
      </c>
      <c r="L11" s="1110">
        <f t="shared" si="4"/>
        <v>1622710</v>
      </c>
      <c r="M11" s="1110">
        <f t="shared" si="4"/>
        <v>4142500</v>
      </c>
      <c r="N11" s="1110">
        <f t="shared" si="4"/>
        <v>0</v>
      </c>
      <c r="O11" s="1110">
        <f t="shared" si="4"/>
        <v>0</v>
      </c>
      <c r="P11" s="1110">
        <f t="shared" si="4"/>
        <v>2293564.7599999998</v>
      </c>
      <c r="Q11" s="1110">
        <f t="shared" si="4"/>
        <v>1848935.24</v>
      </c>
      <c r="R11" s="1110">
        <f t="shared" si="4"/>
        <v>0</v>
      </c>
      <c r="S11" s="1110">
        <f t="shared" si="4"/>
        <v>0</v>
      </c>
      <c r="T11" s="1110">
        <f t="shared" si="4"/>
        <v>0</v>
      </c>
      <c r="U11" s="1110">
        <f t="shared" si="4"/>
        <v>0</v>
      </c>
      <c r="V11" s="1110">
        <f t="shared" si="4"/>
        <v>0</v>
      </c>
      <c r="W11" s="1110">
        <f t="shared" si="4"/>
        <v>0</v>
      </c>
      <c r="X11" s="1110">
        <f t="shared" si="4"/>
        <v>0</v>
      </c>
      <c r="Y11" s="1110">
        <f t="shared" si="4"/>
        <v>3292500</v>
      </c>
      <c r="Z11" s="1110">
        <f t="shared" si="4"/>
        <v>1850000</v>
      </c>
      <c r="AA11" s="1110">
        <f t="shared" si="4"/>
        <v>5142500</v>
      </c>
      <c r="AB11" s="1110">
        <f t="shared" si="4"/>
        <v>0</v>
      </c>
      <c r="AC11" s="1110">
        <f t="shared" si="4"/>
        <v>0</v>
      </c>
      <c r="AD11" s="1110">
        <f t="shared" si="4"/>
        <v>3047165.94</v>
      </c>
      <c r="AE11" s="1110">
        <f t="shared" si="4"/>
        <v>2095334.06</v>
      </c>
      <c r="AF11" s="1110"/>
      <c r="AG11" s="1137"/>
    </row>
    <row r="12" spans="1:33" ht="37.200000000000003" x14ac:dyDescent="0.55000000000000004">
      <c r="A12" s="1138" t="str">
        <f>+[5]ระบบการควบคุมฯ!A742</f>
        <v>1.4.1</v>
      </c>
      <c r="B12" s="1117" t="str">
        <f>+[5]ระบบการควบคุมฯ!B742</f>
        <v>งบประจำ บริหารจัดการสำนักงาน 790,000 บาท</v>
      </c>
      <c r="C12" s="1139" t="str">
        <f>+C10</f>
        <v>20004 69 00148 00000</v>
      </c>
      <c r="D12" s="1140">
        <f t="shared" ref="D12:AE12" si="5">SUM(D13:D25)</f>
        <v>772710</v>
      </c>
      <c r="E12" s="1140">
        <f t="shared" si="5"/>
        <v>50000</v>
      </c>
      <c r="F12" s="1140">
        <f t="shared" si="5"/>
        <v>822710</v>
      </c>
      <c r="G12" s="1140">
        <f t="shared" si="5"/>
        <v>0</v>
      </c>
      <c r="H12" s="1140">
        <f t="shared" si="5"/>
        <v>0</v>
      </c>
      <c r="I12" s="1140">
        <f t="shared" si="5"/>
        <v>644801.18000000005</v>
      </c>
      <c r="J12" s="1140">
        <f t="shared" si="5"/>
        <v>177908.82</v>
      </c>
      <c r="K12" s="1140">
        <f t="shared" si="5"/>
        <v>2519790</v>
      </c>
      <c r="L12" s="1140">
        <f t="shared" si="5"/>
        <v>0</v>
      </c>
      <c r="M12" s="1140">
        <f t="shared" si="5"/>
        <v>2519790</v>
      </c>
      <c r="N12" s="1140">
        <f t="shared" si="5"/>
        <v>0</v>
      </c>
      <c r="O12" s="1140">
        <f t="shared" si="5"/>
        <v>0</v>
      </c>
      <c r="P12" s="1140">
        <f t="shared" si="5"/>
        <v>1364088.7599999998</v>
      </c>
      <c r="Q12" s="1140">
        <f t="shared" si="5"/>
        <v>1155701.24</v>
      </c>
      <c r="R12" s="1140">
        <f t="shared" si="5"/>
        <v>0</v>
      </c>
      <c r="S12" s="1140">
        <f t="shared" si="5"/>
        <v>0</v>
      </c>
      <c r="T12" s="1140">
        <f t="shared" si="5"/>
        <v>0</v>
      </c>
      <c r="U12" s="1140">
        <f t="shared" si="5"/>
        <v>0</v>
      </c>
      <c r="V12" s="1140">
        <f t="shared" si="5"/>
        <v>0</v>
      </c>
      <c r="W12" s="1140">
        <f t="shared" si="5"/>
        <v>0</v>
      </c>
      <c r="X12" s="1140">
        <f t="shared" si="5"/>
        <v>0</v>
      </c>
      <c r="Y12" s="1140">
        <f t="shared" si="5"/>
        <v>3292500</v>
      </c>
      <c r="Z12" s="1140">
        <f t="shared" si="5"/>
        <v>50000</v>
      </c>
      <c r="AA12" s="1140">
        <f t="shared" si="5"/>
        <v>3342500</v>
      </c>
      <c r="AB12" s="1140">
        <f t="shared" si="5"/>
        <v>0</v>
      </c>
      <c r="AC12" s="1140">
        <f t="shared" si="5"/>
        <v>0</v>
      </c>
      <c r="AD12" s="1140">
        <f t="shared" si="5"/>
        <v>2008889.94</v>
      </c>
      <c r="AE12" s="1140">
        <f t="shared" si="5"/>
        <v>1333610.06</v>
      </c>
      <c r="AF12" s="1140"/>
      <c r="AG12" s="1141" t="s">
        <v>14</v>
      </c>
    </row>
    <row r="13" spans="1:33" ht="55.8" x14ac:dyDescent="0.55000000000000004">
      <c r="A13" s="1142">
        <f>+[5]ระบบการควบคุมฯ!A743</f>
        <v>1</v>
      </c>
      <c r="B13" s="1143" t="str">
        <f>+[5]ระบบการควบคุมฯ!B868</f>
        <v>ค่าสาธารณูปโภค    1,000,000 บาท อนุมัตครั้งที่ 1 300,000 บาท ครั้งที่ 2  140,000 บาท</v>
      </c>
      <c r="C13" s="1143" t="str">
        <f>+[5]ระบบการควบคุมฯ!C867</f>
        <v>ศธ04002/ว11486 ลว.9 ก.ค. 69 ครั้งที่ 698  1,642,500 บาท</v>
      </c>
      <c r="D13" s="1144">
        <f>[5]ระบบการควบคุมฯ!F743</f>
        <v>0</v>
      </c>
      <c r="E13" s="1144"/>
      <c r="F13" s="1145">
        <f>SUM(D13:E13)</f>
        <v>0</v>
      </c>
      <c r="G13" s="1146">
        <f>+[5]ระบบการควบคุมฯ!G743+[5]ระบบการควบคุมฯ!H743</f>
        <v>0</v>
      </c>
      <c r="H13" s="1146">
        <f>+[5]ระบบการควบคุมฯ!I743+[5]ระบบการควบคุมฯ!J743</f>
        <v>0</v>
      </c>
      <c r="I13" s="1146">
        <f>+[5]ระบบการควบคุมฯ!K743+[5]ระบบการควบคุมฯ!L743</f>
        <v>0</v>
      </c>
      <c r="J13" s="1146">
        <f>+F13-G13-H13-I13</f>
        <v>0</v>
      </c>
      <c r="K13" s="1146"/>
      <c r="L13" s="1146"/>
      <c r="M13" s="1146"/>
      <c r="N13" s="1146"/>
      <c r="O13" s="1146"/>
      <c r="P13" s="1146"/>
      <c r="Q13" s="1146"/>
      <c r="R13" s="1146"/>
      <c r="S13" s="1146"/>
      <c r="T13" s="1146"/>
      <c r="U13" s="1146"/>
      <c r="V13" s="1146"/>
      <c r="W13" s="1146"/>
      <c r="X13" s="1146"/>
      <c r="Y13" s="1146">
        <f t="shared" ref="Y13:Z20" si="6">+R13+K13+D13</f>
        <v>0</v>
      </c>
      <c r="Z13" s="1146">
        <f t="shared" si="6"/>
        <v>0</v>
      </c>
      <c r="AA13" s="1146">
        <f t="shared" ref="AA13:AA20" si="7">SUM(Y13:Z13)</f>
        <v>0</v>
      </c>
      <c r="AB13" s="1146">
        <f t="shared" ref="AB13:AD20" si="8">+G13+N13+U13</f>
        <v>0</v>
      </c>
      <c r="AC13" s="1146">
        <f t="shared" si="8"/>
        <v>0</v>
      </c>
      <c r="AD13" s="1146">
        <f t="shared" si="8"/>
        <v>0</v>
      </c>
      <c r="AE13" s="1146">
        <f t="shared" ref="AE13:AE20" si="9">+AA13-AB13-AC13-AD13</f>
        <v>0</v>
      </c>
      <c r="AF13" s="1146"/>
      <c r="AG13" s="1147"/>
    </row>
    <row r="14" spans="1:33" s="1116" customFormat="1" ht="55.8" x14ac:dyDescent="0.55000000000000004">
      <c r="A14" s="1119" t="str">
        <f>+[5]ระบบการควบคุมฯ!A744</f>
        <v>1)</v>
      </c>
      <c r="B14" s="1148" t="str">
        <f>+[5]ระบบการควบคุมฯ!B868</f>
        <v>ค่าสาธารณูปโภค    1,000,000 บาท อนุมัตครั้งที่ 1 300,000 บาท ครั้งที่ 2  140,000 บาท</v>
      </c>
      <c r="C14" s="1148" t="str">
        <f>+[5]ระบบการควบคุมฯ!C868</f>
        <v>ศธ04002/ว46832 ลว.17 ต.ค. 68 ครั้งที่ 7  2,000,000 บาท</v>
      </c>
      <c r="D14" s="1149">
        <f>+[5]ระบบการควบคุมฯ!F744</f>
        <v>240000</v>
      </c>
      <c r="E14" s="1150"/>
      <c r="F14" s="1113">
        <f>SUM(D14:E14)</f>
        <v>240000</v>
      </c>
      <c r="G14" s="1121">
        <f>+[5]ระบบการควบคุมฯ!G744+[5]ระบบการควบคุมฯ!H744</f>
        <v>0</v>
      </c>
      <c r="H14" s="1121">
        <f>+[5]ระบบการควบคุมฯ!I744+[5]ระบบการควบคุมฯ!J744</f>
        <v>0</v>
      </c>
      <c r="I14" s="1121">
        <f>+[5]ระบบการควบคุมฯ!K744+[5]ระบบการควบคุมฯ!L744</f>
        <v>239378.62</v>
      </c>
      <c r="J14" s="1121">
        <f>+F14-G14-H14-I14</f>
        <v>621.38000000000466</v>
      </c>
      <c r="K14" s="1149">
        <f>+[5]ระบบการควบคุมฯ!E868</f>
        <v>760000</v>
      </c>
      <c r="L14" s="1151"/>
      <c r="M14" s="1113">
        <f>SUM(K14:K14)</f>
        <v>760000</v>
      </c>
      <c r="N14" s="1121">
        <f>+[5]ระบบการควบคุมฯ!G868+[5]ระบบการควบคุมฯ!H868</f>
        <v>0</v>
      </c>
      <c r="O14" s="1121"/>
      <c r="P14" s="1121">
        <f>+[5]ระบบการควบคุมฯ!K868+[5]ระบบการควบคุมฯ!L868</f>
        <v>440000</v>
      </c>
      <c r="Q14" s="1121">
        <f>+M14-N14-O14-P14</f>
        <v>320000</v>
      </c>
      <c r="R14" s="1121"/>
      <c r="S14" s="1121"/>
      <c r="T14" s="1121"/>
      <c r="U14" s="1121"/>
      <c r="V14" s="1121"/>
      <c r="W14" s="1121"/>
      <c r="X14" s="1121"/>
      <c r="Y14" s="1121">
        <f t="shared" si="6"/>
        <v>1000000</v>
      </c>
      <c r="Z14" s="1121">
        <f t="shared" si="6"/>
        <v>0</v>
      </c>
      <c r="AA14" s="1121">
        <f t="shared" si="7"/>
        <v>1000000</v>
      </c>
      <c r="AB14" s="1121">
        <f t="shared" si="8"/>
        <v>0</v>
      </c>
      <c r="AC14" s="1121">
        <f t="shared" si="8"/>
        <v>0</v>
      </c>
      <c r="AD14" s="1121">
        <f t="shared" si="8"/>
        <v>679378.62</v>
      </c>
      <c r="AE14" s="1121">
        <f t="shared" si="9"/>
        <v>320621.38</v>
      </c>
      <c r="AF14" s="1121"/>
      <c r="AG14" s="1122" t="s">
        <v>14</v>
      </c>
    </row>
    <row r="15" spans="1:33" s="1116" customFormat="1" ht="55.8" x14ac:dyDescent="0.55000000000000004">
      <c r="A15" s="1119" t="str">
        <f>+[5]ระบบการควบคุมฯ!A870</f>
        <v>2)</v>
      </c>
      <c r="B15" s="1148" t="str">
        <f>+[5]ระบบการควบคุมฯ!B870</f>
        <v>ค้าจ้างเหมาบริการ ลูกจ้างสพป.ปท.2 15000x5คนx12 เดือน 900,000 บาท จัดสรรครั้งที่ 1  225,000 บาท</v>
      </c>
      <c r="C15" s="1148" t="str">
        <f>+[5]ระบบการควบคุมฯ!C870</f>
        <v>ศธ04002/ว46832 ลว.17 ต.ค. 68 ครั้งที่ 7  2,000,000 บาท</v>
      </c>
      <c r="D15" s="1149">
        <f>+[5]ระบบการควบคุมฯ!F746</f>
        <v>222000</v>
      </c>
      <c r="E15" s="1149"/>
      <c r="F15" s="1113">
        <f>SUM(D15:E15)</f>
        <v>222000</v>
      </c>
      <c r="G15" s="1121">
        <f>+[5]ระบบการควบคุมฯ!G746+[5]ระบบการควบคุมฯ!H746</f>
        <v>0</v>
      </c>
      <c r="H15" s="1121">
        <f>+[5]ระบบการควบคุมฯ!I746+[5]ระบบการควบคุมฯ!J746</f>
        <v>0</v>
      </c>
      <c r="I15" s="1121">
        <f>+[5]ระบบการควบคุมฯ!K746+[5]ระบบการควบคุมฯ!L746</f>
        <v>222000</v>
      </c>
      <c r="J15" s="1121">
        <f t="shared" ref="J15:J20" si="10">+F15-G15-H15-I15</f>
        <v>0</v>
      </c>
      <c r="K15" s="1149">
        <f>+[5]ระบบการควบคุมฯ!E870</f>
        <v>678000</v>
      </c>
      <c r="L15" s="1151"/>
      <c r="M15" s="1113">
        <f>SUM(K15:K15)</f>
        <v>678000</v>
      </c>
      <c r="N15" s="1121">
        <f>+[5]ระบบการควบคุมฯ!G870+[5]ระบบการควบคุมฯ!H870</f>
        <v>0</v>
      </c>
      <c r="O15" s="1121"/>
      <c r="P15" s="1121">
        <f>+[5]ระบบการควบคุมฯ!K870+[5]ระบบการควบคุมฯ!L870</f>
        <v>429709.69</v>
      </c>
      <c r="Q15" s="1121">
        <f>+M15-N15-O15-P15</f>
        <v>248290.31</v>
      </c>
      <c r="R15" s="1121"/>
      <c r="S15" s="1121"/>
      <c r="T15" s="1121"/>
      <c r="U15" s="1121"/>
      <c r="V15" s="1121"/>
      <c r="W15" s="1121"/>
      <c r="X15" s="1121"/>
      <c r="Y15" s="1121">
        <f t="shared" si="6"/>
        <v>900000</v>
      </c>
      <c r="Z15" s="1121">
        <f t="shared" si="6"/>
        <v>0</v>
      </c>
      <c r="AA15" s="1121">
        <f t="shared" si="7"/>
        <v>900000</v>
      </c>
      <c r="AB15" s="1121">
        <f t="shared" si="8"/>
        <v>0</v>
      </c>
      <c r="AC15" s="1121">
        <f t="shared" si="8"/>
        <v>0</v>
      </c>
      <c r="AD15" s="1121">
        <f t="shared" si="8"/>
        <v>651709.68999999994</v>
      </c>
      <c r="AE15" s="1121">
        <f t="shared" si="9"/>
        <v>248290.31000000006</v>
      </c>
      <c r="AF15" s="1121"/>
      <c r="AG15" s="1122" t="s">
        <v>14</v>
      </c>
    </row>
    <row r="16" spans="1:33" s="1116" customFormat="1" ht="55.8" x14ac:dyDescent="0.55000000000000004">
      <c r="A16" s="1119" t="str">
        <f>+[5]ระบบการควบคุมฯ!A871</f>
        <v>2.1)</v>
      </c>
      <c r="B16" s="1148" t="str">
        <f>+[5]ระบบการควบคุมฯ!B871</f>
        <v>ค้าจ้างเหมาบริการ ลูกจ้างสพป.ปท.2 ครั้งที่ 2  75,000 บาท ยืมยกย่องเชิดชูเกียรติ 50,000 บาท</v>
      </c>
      <c r="C16" s="1148" t="str">
        <f>+[5]ระบบการควบคุมฯ!C871</f>
        <v>ศธ04002/ว2369 ลว.11 ก.พ.69 ครั้งที่ 294  500,000 บาท</v>
      </c>
      <c r="D16" s="1149">
        <f>+[5]ระบบการควบคุมฯ!F748</f>
        <v>0</v>
      </c>
      <c r="E16" s="1149"/>
      <c r="F16" s="1113">
        <f>SUM(D16:E16)</f>
        <v>0</v>
      </c>
      <c r="G16" s="1121">
        <f>+[5]ระบบการควบคุมฯ!G748+[5]ระบบการควบคุมฯ!H748</f>
        <v>0</v>
      </c>
      <c r="H16" s="1121">
        <f>+[5]ระบบการควบคุมฯ!I748+[5]ระบบการควบคุมฯ!J748</f>
        <v>0</v>
      </c>
      <c r="I16" s="1121">
        <f>+[5]ระบบการควบคุมฯ!K748+[5]ระบบการควบคุมฯ!L748</f>
        <v>0</v>
      </c>
      <c r="J16" s="1121">
        <f t="shared" si="10"/>
        <v>0</v>
      </c>
      <c r="K16" s="1149">
        <f>+[5]ระบบการควบคุมฯ!E871</f>
        <v>0</v>
      </c>
      <c r="L16" s="1151"/>
      <c r="M16" s="1113">
        <f>SUM(K16:K16)</f>
        <v>0</v>
      </c>
      <c r="N16" s="1121">
        <f>+[5]ระบบการควบคุมฯ!G871+[5]ระบบการควบคุมฯ!H871</f>
        <v>0</v>
      </c>
      <c r="O16" s="1121"/>
      <c r="P16" s="1121">
        <f>+[5]ระบบการควบคุมฯ!K871+[5]ระบบการควบคุมฯ!L871</f>
        <v>0</v>
      </c>
      <c r="Q16" s="1121">
        <f>+M16-N16-O16-P16</f>
        <v>0</v>
      </c>
      <c r="R16" s="1121"/>
      <c r="S16" s="1121"/>
      <c r="T16" s="1121"/>
      <c r="U16" s="1121"/>
      <c r="V16" s="1121"/>
      <c r="W16" s="1121"/>
      <c r="X16" s="1121"/>
      <c r="Y16" s="1121">
        <f t="shared" si="6"/>
        <v>0</v>
      </c>
      <c r="Z16" s="1121">
        <f t="shared" si="6"/>
        <v>0</v>
      </c>
      <c r="AA16" s="1121">
        <f t="shared" si="7"/>
        <v>0</v>
      </c>
      <c r="AB16" s="1121">
        <f t="shared" si="8"/>
        <v>0</v>
      </c>
      <c r="AC16" s="1121">
        <f t="shared" si="8"/>
        <v>0</v>
      </c>
      <c r="AD16" s="1121">
        <f t="shared" si="8"/>
        <v>0</v>
      </c>
      <c r="AE16" s="1121">
        <f t="shared" si="9"/>
        <v>0</v>
      </c>
      <c r="AF16" s="1121"/>
      <c r="AG16" s="1122" t="s">
        <v>14</v>
      </c>
    </row>
    <row r="17" spans="1:33" s="1116" customFormat="1" ht="55.8" x14ac:dyDescent="0.55000000000000004">
      <c r="A17" s="1119" t="str">
        <f>+[5]ระบบการควบคุมฯ!A874</f>
        <v>3)</v>
      </c>
      <c r="B17" s="1148" t="str">
        <f>+[5]ระบบการควบคุมฯ!B874</f>
        <v>ค่าใช้จ่ายในการประชุม อ.ก.ค.ศ. เขตพื้นที่การศึกษา  60,000 บาท</v>
      </c>
      <c r="C17" s="1148" t="str">
        <f>+[5]ระบบการควบคุมฯ!C874</f>
        <v>ศธ04002/ว46832 ลว.17 ต.ค. 68 ครั้งที่ 7  2,000,000 บาท</v>
      </c>
      <c r="D17" s="1149">
        <f>+[5]ระบบการควบคุมฯ!F748</f>
        <v>0</v>
      </c>
      <c r="E17" s="1150"/>
      <c r="F17" s="1113">
        <f>SUM(D17:E17)</f>
        <v>0</v>
      </c>
      <c r="G17" s="1121">
        <f>+[5]ระบบการควบคุมฯ!G748+[5]ระบบการควบคุมฯ!H748</f>
        <v>0</v>
      </c>
      <c r="H17" s="1121">
        <f>+[5]ระบบการควบคุมฯ!I748+[5]ระบบการควบคุมฯ!J748</f>
        <v>0</v>
      </c>
      <c r="I17" s="1121">
        <f>+[5]ระบบการควบคุมฯ!K748+[5]ระบบการควบคุมฯ!L748</f>
        <v>0</v>
      </c>
      <c r="J17" s="1121">
        <f t="shared" si="10"/>
        <v>0</v>
      </c>
      <c r="K17" s="1121"/>
      <c r="L17" s="1121"/>
      <c r="M17" s="1121"/>
      <c r="N17" s="1121"/>
      <c r="O17" s="1121"/>
      <c r="P17" s="1121"/>
      <c r="Q17" s="1121"/>
      <c r="R17" s="1121"/>
      <c r="S17" s="1121"/>
      <c r="T17" s="1121"/>
      <c r="U17" s="1121"/>
      <c r="V17" s="1121"/>
      <c r="W17" s="1121"/>
      <c r="X17" s="1121"/>
      <c r="Y17" s="1121">
        <f t="shared" si="6"/>
        <v>0</v>
      </c>
      <c r="Z17" s="1121">
        <f t="shared" si="6"/>
        <v>0</v>
      </c>
      <c r="AA17" s="1121">
        <f t="shared" si="7"/>
        <v>0</v>
      </c>
      <c r="AB17" s="1121">
        <f t="shared" si="8"/>
        <v>0</v>
      </c>
      <c r="AC17" s="1121">
        <f t="shared" si="8"/>
        <v>0</v>
      </c>
      <c r="AD17" s="1121">
        <f t="shared" si="8"/>
        <v>0</v>
      </c>
      <c r="AE17" s="1121">
        <f t="shared" si="9"/>
        <v>0</v>
      </c>
      <c r="AF17" s="1121"/>
      <c r="AG17" s="1122" t="s">
        <v>17</v>
      </c>
    </row>
    <row r="18" spans="1:33" s="1116" customFormat="1" ht="55.8" x14ac:dyDescent="0.55000000000000004">
      <c r="A18" s="1119" t="str">
        <f>+[5]ระบบการควบคุมฯ!A875</f>
        <v>3)</v>
      </c>
      <c r="B18" s="1148" t="str">
        <f>+[5]ระบบการควบคุมฯ!B875</f>
        <v xml:space="preserve">ค่าซ่อมแซมยานพาหนะและขนส่ง 240,000 บาท ครั้งที่ 1  25,000 บาท </v>
      </c>
      <c r="C18" s="1148" t="str">
        <f>+[5]ระบบการควบคุมฯ!C875</f>
        <v>ศธ04002/ว46832 ลว.17 ต.ค. 68 ครั้งที่ 7  2,000,000 บาท</v>
      </c>
      <c r="D18" s="1149">
        <f>+[5]ระบบการควบคุมฯ!F749</f>
        <v>75000</v>
      </c>
      <c r="E18" s="1150"/>
      <c r="F18" s="1113">
        <f t="shared" ref="F18:F20" si="11">SUM(D18:E18)</f>
        <v>75000</v>
      </c>
      <c r="G18" s="1121">
        <f>+[5]ระบบการควบคุมฯ!G749+[5]ระบบการควบคุมฯ!H749</f>
        <v>0</v>
      </c>
      <c r="H18" s="1121">
        <f>+[5]ระบบการควบคุมฯ!I749+[5]ระบบการควบคุมฯ!J749</f>
        <v>0</v>
      </c>
      <c r="I18" s="1121">
        <f>+[5]ระบบการควบคุมฯ!K749+[5]ระบบการควบคุมฯ!L749</f>
        <v>19866.46</v>
      </c>
      <c r="J18" s="1121">
        <f t="shared" si="10"/>
        <v>55133.54</v>
      </c>
      <c r="K18" s="1149">
        <f>+[5]ระบบการควบคุมฯ!E875</f>
        <v>165000</v>
      </c>
      <c r="L18" s="1151"/>
      <c r="M18" s="1113">
        <f>SUM(K18:K18)</f>
        <v>165000</v>
      </c>
      <c r="N18" s="1121">
        <f>+[5]ระบบการควบคุมฯ!G875+[5]ระบบการควบคุมฯ!H875</f>
        <v>0</v>
      </c>
      <c r="O18" s="1121"/>
      <c r="P18" s="1121">
        <f>+[5]ระบบการควบคุมฯ!K875+[5]ระบบการควบคุมฯ!L875</f>
        <v>17999.07</v>
      </c>
      <c r="Q18" s="1121">
        <f>+M18-N18-O18-P18</f>
        <v>147000.93</v>
      </c>
      <c r="R18" s="1121"/>
      <c r="S18" s="1121"/>
      <c r="T18" s="1121"/>
      <c r="U18" s="1121"/>
      <c r="V18" s="1121"/>
      <c r="W18" s="1121"/>
      <c r="X18" s="1121"/>
      <c r="Y18" s="1121">
        <f t="shared" si="6"/>
        <v>240000</v>
      </c>
      <c r="Z18" s="1121">
        <f t="shared" si="6"/>
        <v>0</v>
      </c>
      <c r="AA18" s="1121">
        <f t="shared" si="7"/>
        <v>240000</v>
      </c>
      <c r="AB18" s="1121">
        <f t="shared" si="8"/>
        <v>0</v>
      </c>
      <c r="AC18" s="1121">
        <f t="shared" si="8"/>
        <v>0</v>
      </c>
      <c r="AD18" s="1121">
        <f t="shared" si="8"/>
        <v>37865.53</v>
      </c>
      <c r="AE18" s="1121">
        <f t="shared" si="9"/>
        <v>202134.47</v>
      </c>
      <c r="AF18" s="1121"/>
      <c r="AG18" s="1122" t="s">
        <v>14</v>
      </c>
    </row>
    <row r="19" spans="1:33" s="1116" customFormat="1" ht="55.8" x14ac:dyDescent="0.55000000000000004">
      <c r="A19" s="1119" t="str">
        <f>+[5]ระบบการควบคุมฯ!A877</f>
        <v>4)</v>
      </c>
      <c r="B19" s="1152" t="str">
        <f>+[5]ระบบการควบคุมฯ!B877</f>
        <v>ค่าซ่อมแซมครุภัณฑ์ 200,000 บาท ครั้งที่ 1  127,290 บาท</v>
      </c>
      <c r="C19" s="1148" t="str">
        <f>+[5]ระบบการควบคุมฯ!C877</f>
        <v>ศธ04002/ว46832 ลว.17 ต.ค. 68 ครั้งที่ 7  2,000,000 บาท</v>
      </c>
      <c r="D19" s="1149">
        <f>+[5]ระบบการควบคุมฯ!F750</f>
        <v>32710</v>
      </c>
      <c r="E19" s="1150"/>
      <c r="F19" s="1113">
        <f t="shared" si="11"/>
        <v>32710</v>
      </c>
      <c r="G19" s="1121">
        <f>+[5]ระบบการควบคุมฯ!G750+[5]ระบบการควบคุมฯ!H750</f>
        <v>0</v>
      </c>
      <c r="H19" s="1121">
        <f>+[5]ระบบการควบคุมฯ!I750+[5]ระบบการควบคุมฯ!J750</f>
        <v>0</v>
      </c>
      <c r="I19" s="1121">
        <f>+[5]ระบบการควบคุมฯ!K750+[5]ระบบการควบคุมฯ!L750</f>
        <v>32710</v>
      </c>
      <c r="J19" s="1121">
        <f t="shared" si="10"/>
        <v>0</v>
      </c>
      <c r="K19" s="1149">
        <f>+[5]ระบบการควบคุมฯ!E877</f>
        <v>167290</v>
      </c>
      <c r="L19" s="1151"/>
      <c r="M19" s="1113">
        <f>SUM(K19:K19)</f>
        <v>167290</v>
      </c>
      <c r="N19" s="1121">
        <f>+[5]ระบบการควบคุมฯ!G877+[5]ระบบการควบคุมฯ!H877</f>
        <v>0</v>
      </c>
      <c r="O19" s="1121"/>
      <c r="P19" s="1121">
        <f>+[5]ระบบการควบคุมฯ!K877+[5]ระบบการควบคุมฯ!L877</f>
        <v>129080</v>
      </c>
      <c r="Q19" s="1121">
        <f>+M19-N19-O19-P19</f>
        <v>38210</v>
      </c>
      <c r="R19" s="1121"/>
      <c r="S19" s="1121"/>
      <c r="T19" s="1121"/>
      <c r="U19" s="1121"/>
      <c r="V19" s="1121"/>
      <c r="W19" s="1121"/>
      <c r="X19" s="1121"/>
      <c r="Y19" s="1121">
        <f t="shared" si="6"/>
        <v>200000</v>
      </c>
      <c r="Z19" s="1121">
        <f t="shared" si="6"/>
        <v>0</v>
      </c>
      <c r="AA19" s="1121">
        <f t="shared" si="7"/>
        <v>200000</v>
      </c>
      <c r="AB19" s="1121">
        <f t="shared" si="8"/>
        <v>0</v>
      </c>
      <c r="AC19" s="1121">
        <f t="shared" si="8"/>
        <v>0</v>
      </c>
      <c r="AD19" s="1121">
        <f t="shared" si="8"/>
        <v>161790</v>
      </c>
      <c r="AE19" s="1121">
        <f t="shared" si="9"/>
        <v>38210</v>
      </c>
      <c r="AF19" s="1121"/>
      <c r="AG19" s="1122" t="s">
        <v>14</v>
      </c>
    </row>
    <row r="20" spans="1:33" ht="55.8" x14ac:dyDescent="0.55000000000000004">
      <c r="A20" s="1119" t="str">
        <f>+[5]ระบบการควบคุมฯ!A879</f>
        <v>5)</v>
      </c>
      <c r="B20" s="1148" t="str">
        <f>+[5]ระบบการควบคุมฯ!B879</f>
        <v>ค่าวัสดุสำนักงาน 350000 บาท ครั้งที่ 1 150,000 บาทครั้งที่ 2   25,000 บาท</v>
      </c>
      <c r="C20" s="1148" t="str">
        <f>+[5]ระบบการควบคุมฯ!C879</f>
        <v>ศธ04002/ว46832 ลว.17 ต.ค. 68 ครั้งที่ 7  2,000,000 บาท</v>
      </c>
      <c r="D20" s="1149">
        <f>+[5]ระบบการควบคุมฯ!F751</f>
        <v>138000</v>
      </c>
      <c r="E20" s="1120"/>
      <c r="F20" s="1113">
        <f t="shared" si="11"/>
        <v>138000</v>
      </c>
      <c r="G20" s="1121">
        <f>+[5]ระบบการควบคุมฯ!G751+[5]ระบบการควบคุมฯ!H751</f>
        <v>0</v>
      </c>
      <c r="H20" s="1121">
        <f>+[5]ระบบการควบคุมฯ!I751+[5]ระบบการควบคุมฯ!J751</f>
        <v>0</v>
      </c>
      <c r="I20" s="1121">
        <f>+[5]ระบบการควบคุมฯ!K751+[5]ระบบการควบคุมฯ!L751</f>
        <v>98146.1</v>
      </c>
      <c r="J20" s="1121">
        <f t="shared" si="10"/>
        <v>39853.899999999994</v>
      </c>
      <c r="K20" s="1149">
        <f>+[5]ระบบการควบคุมฯ!E879</f>
        <v>312000</v>
      </c>
      <c r="L20" s="1151"/>
      <c r="M20" s="1113">
        <f>SUM(K20:K20)</f>
        <v>312000</v>
      </c>
      <c r="N20" s="1121">
        <f>+[5]ระบบการควบคุมฯ!G879+[5]ระบบการควบคุมฯ!H879</f>
        <v>0</v>
      </c>
      <c r="O20" s="1121"/>
      <c r="P20" s="1121">
        <f>+[5]ระบบการควบคุมฯ!K879+[5]ระบบการควบคุมฯ!L879</f>
        <v>175000</v>
      </c>
      <c r="Q20" s="1121">
        <f>+M20-N20-O20-P20</f>
        <v>137000</v>
      </c>
      <c r="R20" s="1121"/>
      <c r="S20" s="1121"/>
      <c r="T20" s="1121"/>
      <c r="U20" s="1121"/>
      <c r="V20" s="1121"/>
      <c r="W20" s="1121"/>
      <c r="X20" s="1121"/>
      <c r="Y20" s="1121">
        <f t="shared" si="6"/>
        <v>450000</v>
      </c>
      <c r="Z20" s="1121">
        <f t="shared" si="6"/>
        <v>0</v>
      </c>
      <c r="AA20" s="1121">
        <f t="shared" si="7"/>
        <v>450000</v>
      </c>
      <c r="AB20" s="1121">
        <f t="shared" si="8"/>
        <v>0</v>
      </c>
      <c r="AC20" s="1121">
        <f t="shared" si="8"/>
        <v>0</v>
      </c>
      <c r="AD20" s="1121">
        <f t="shared" si="8"/>
        <v>273146.09999999998</v>
      </c>
      <c r="AE20" s="1121">
        <f t="shared" si="9"/>
        <v>176853.90000000002</v>
      </c>
      <c r="AF20" s="1121"/>
      <c r="AG20" s="1122" t="s">
        <v>14</v>
      </c>
    </row>
    <row r="21" spans="1:33" ht="55.8" x14ac:dyDescent="0.55000000000000004">
      <c r="A21" s="1119" t="str">
        <f>+[5]ระบบการควบคุมฯ!A880</f>
        <v>5.1)</v>
      </c>
      <c r="B21" s="1148" t="str">
        <f>+[5]ระบบการควบคุมฯ!B880</f>
        <v>ค่าวัสดุสำนักงาน ครั้งที่ 2  25,000 บาท</v>
      </c>
      <c r="C21" s="1148" t="str">
        <f>+[5]ระบบการควบคุมฯ!C880</f>
        <v>ศธ04002/ว2369 ลว.11 ก.พ.69 ครั้งที่ 294  500,000 บาท</v>
      </c>
      <c r="D21" s="1149"/>
      <c r="E21" s="1120"/>
      <c r="F21" s="1113"/>
      <c r="G21" s="1121"/>
      <c r="H21" s="1121"/>
      <c r="I21" s="1121"/>
      <c r="J21" s="1121"/>
      <c r="K21" s="1149"/>
      <c r="L21" s="1151"/>
      <c r="M21" s="1113"/>
      <c r="N21" s="1121"/>
      <c r="O21" s="1121"/>
      <c r="P21" s="1121"/>
      <c r="Q21" s="1121"/>
      <c r="R21" s="1121"/>
      <c r="S21" s="1121"/>
      <c r="T21" s="1121"/>
      <c r="U21" s="1121"/>
      <c r="V21" s="1121"/>
      <c r="W21" s="1121"/>
      <c r="X21" s="1121"/>
      <c r="Y21" s="1121"/>
      <c r="Z21" s="1121"/>
      <c r="AA21" s="1121"/>
      <c r="AB21" s="1121"/>
      <c r="AC21" s="1121"/>
      <c r="AD21" s="1121"/>
      <c r="AE21" s="1121"/>
      <c r="AF21" s="1121"/>
      <c r="AG21" s="1122"/>
    </row>
    <row r="22" spans="1:33" ht="55.8" x14ac:dyDescent="0.55000000000000004">
      <c r="A22" s="1119" t="str">
        <f>+[5]ระบบการควบคุมฯ!A883</f>
        <v>7)</v>
      </c>
      <c r="B22" s="1148" t="str">
        <f>+[5]ระบบการควบคุมฯ!B883</f>
        <v>ค่าน้ำมันเชื้อเพลิงและหล่อลื่น 200,000 บาท อนุมัติครั้งที่ 1 60,000 บาท</v>
      </c>
      <c r="C22" s="1148" t="str">
        <f>+[5]ระบบการควบคุมฯ!C883</f>
        <v>ศธ04002/ว46832 ลว.17 ต.ค. 68 ครั้งที่ 7  2,000,000 บาท</v>
      </c>
      <c r="D22" s="1149">
        <f>+[5]ระบบการควบคุมฯ!F753</f>
        <v>65000</v>
      </c>
      <c r="E22" s="1120"/>
      <c r="F22" s="1113">
        <f t="shared" ref="F22:F25" si="12">SUM(D22:E22)</f>
        <v>65000</v>
      </c>
      <c r="G22" s="1121">
        <f>+[5]ระบบการควบคุมฯ!G753+[5]ระบบการควบคุมฯ!H753</f>
        <v>0</v>
      </c>
      <c r="H22" s="1121">
        <f>+[5]ระบบการควบคุมฯ!I753+[5]ระบบการควบคุมฯ!J753</f>
        <v>0</v>
      </c>
      <c r="I22" s="1121">
        <f>+[5]ระบบการควบคุมฯ!K753+[5]ระบบการควบคุมฯ!L753</f>
        <v>27950</v>
      </c>
      <c r="J22" s="1121">
        <f t="shared" ref="J22:J25" si="13">+F22-G22-H22-I22</f>
        <v>37050</v>
      </c>
      <c r="K22" s="1149">
        <f>+[5]ระบบการควบคุมฯ!E883</f>
        <v>135000</v>
      </c>
      <c r="L22" s="1151"/>
      <c r="M22" s="1113">
        <f>SUM(K22:K22)</f>
        <v>135000</v>
      </c>
      <c r="N22" s="1121">
        <f>+[5]ระบบการควบคุมฯ!G883+[5]ระบบการควบคุมฯ!H883</f>
        <v>0</v>
      </c>
      <c r="O22" s="1121"/>
      <c r="P22" s="1121">
        <f>+[5]ระบบการควบคุมฯ!K883+[5]ระบบการควบคุมฯ!L883</f>
        <v>60000</v>
      </c>
      <c r="Q22" s="1121">
        <f>+M22-N22-O22-P22</f>
        <v>75000</v>
      </c>
      <c r="R22" s="1121"/>
      <c r="S22" s="1121"/>
      <c r="T22" s="1121"/>
      <c r="U22" s="1121"/>
      <c r="V22" s="1121"/>
      <c r="W22" s="1121"/>
      <c r="X22" s="1121"/>
      <c r="Y22" s="1121">
        <f t="shared" ref="Y22:Z24" si="14">+R22+K22+D22</f>
        <v>200000</v>
      </c>
      <c r="Z22" s="1121">
        <f t="shared" si="14"/>
        <v>0</v>
      </c>
      <c r="AA22" s="1121">
        <f t="shared" ref="AA22:AA24" si="15">SUM(Y22:Z22)</f>
        <v>200000</v>
      </c>
      <c r="AB22" s="1121">
        <f t="shared" ref="AB22:AD24" si="16">+G22+N22+U22</f>
        <v>0</v>
      </c>
      <c r="AC22" s="1121">
        <f t="shared" si="16"/>
        <v>0</v>
      </c>
      <c r="AD22" s="1121">
        <f t="shared" si="16"/>
        <v>87950</v>
      </c>
      <c r="AE22" s="1121">
        <f t="shared" ref="AE22:AE24" si="17">+AA22-AB22-AC22-AD22</f>
        <v>112050</v>
      </c>
      <c r="AF22" s="1121"/>
      <c r="AG22" s="1122" t="s">
        <v>14</v>
      </c>
    </row>
    <row r="23" spans="1:33" ht="37.200000000000003" x14ac:dyDescent="0.55000000000000004">
      <c r="A23" s="1119" t="str">
        <f>+[5]ระบบการควบคุมฯ!A884</f>
        <v>7.1)</v>
      </c>
      <c r="B23" s="1148" t="str">
        <f>+[5]ระบบการควบคุมฯ!B757</f>
        <v xml:space="preserve"> อนุมัติโอนพาหนะ 50,000 บาท </v>
      </c>
      <c r="C23" s="1148">
        <f>+[5]ระบบการควบคุมฯ!C757</f>
        <v>0</v>
      </c>
      <c r="D23" s="1149">
        <f>+[5]ระบบการควบคุมฯ!F757</f>
        <v>0</v>
      </c>
      <c r="E23" s="1120"/>
      <c r="F23" s="1113">
        <f t="shared" si="12"/>
        <v>0</v>
      </c>
      <c r="G23" s="1121">
        <f>+[5]ระบบการควบคุมฯ!G757+[5]ระบบการควบคุมฯ!H757</f>
        <v>0</v>
      </c>
      <c r="H23" s="1121">
        <f>+[5]ระบบการควบคุมฯ!I757+[5]ระบบการควบคุมฯ!J757</f>
        <v>0</v>
      </c>
      <c r="I23" s="1121">
        <f>+[5]ระบบการควบคุมฯ!K757+[5]ระบบการควบคุมฯ!L757</f>
        <v>0</v>
      </c>
      <c r="J23" s="1121">
        <f t="shared" si="13"/>
        <v>0</v>
      </c>
      <c r="K23" s="1121"/>
      <c r="L23" s="1121"/>
      <c r="M23" s="1121"/>
      <c r="N23" s="1121"/>
      <c r="O23" s="1121"/>
      <c r="P23" s="1121"/>
      <c r="Q23" s="1121"/>
      <c r="R23" s="1121"/>
      <c r="S23" s="1121"/>
      <c r="T23" s="1121"/>
      <c r="U23" s="1121"/>
      <c r="V23" s="1121"/>
      <c r="W23" s="1121"/>
      <c r="X23" s="1121"/>
      <c r="Y23" s="1121">
        <f t="shared" si="14"/>
        <v>0</v>
      </c>
      <c r="Z23" s="1121">
        <f t="shared" si="14"/>
        <v>0</v>
      </c>
      <c r="AA23" s="1121">
        <f t="shared" si="15"/>
        <v>0</v>
      </c>
      <c r="AB23" s="1121">
        <f t="shared" si="16"/>
        <v>0</v>
      </c>
      <c r="AC23" s="1121">
        <f t="shared" si="16"/>
        <v>0</v>
      </c>
      <c r="AD23" s="1121">
        <f t="shared" si="16"/>
        <v>0</v>
      </c>
      <c r="AE23" s="1121">
        <f t="shared" si="17"/>
        <v>0</v>
      </c>
      <c r="AF23" s="1121"/>
      <c r="AG23" s="1122" t="s">
        <v>14</v>
      </c>
    </row>
    <row r="24" spans="1:33" ht="55.8" x14ac:dyDescent="0.55000000000000004">
      <c r="A24" s="1119" t="str">
        <f>+[5]ระบบการควบคุมฯ!A885</f>
        <v>8.1)</v>
      </c>
      <c r="B24" s="1143" t="str">
        <f>+[5]ระบบการควบคุมฯ!B885</f>
        <v xml:space="preserve">ค่าใช้จ่ายในการเดินทางไปราชการและค่าใช้จ่ายในการประชุม งบประมาณ 110,000 บาท อนุมัติครั้งที่ 1 65,000 บาท  บวกครั้งที่ 2-3 55000 บาท </v>
      </c>
      <c r="C24" s="1143" t="str">
        <f>+[5]ระบบการควบคุมฯ!C885</f>
        <v>ศธ04002/ว46832 ลว.17 ต.ค. 68 ครั้งที่ 7  2,000,000 บาท</v>
      </c>
      <c r="D24" s="1144"/>
      <c r="E24" s="1153">
        <f>+[5]ระบบการควบคุมฯ!F754</f>
        <v>50000</v>
      </c>
      <c r="F24" s="1145">
        <f>SUM(D24:E24)</f>
        <v>50000</v>
      </c>
      <c r="G24" s="1146">
        <f>+[5]ระบบการควบคุมฯ!G754+[5]ระบบการควบคุมฯ!H754</f>
        <v>0</v>
      </c>
      <c r="H24" s="1146">
        <f>+[5]ระบบการควบคุมฯ!I754+[5]ระบบการควบคุมฯ!J754</f>
        <v>0</v>
      </c>
      <c r="I24" s="1146">
        <f>+[5]ระบบการควบคุมฯ!K754+[5]ระบบการควบคุมฯ!L754</f>
        <v>4750</v>
      </c>
      <c r="J24" s="1146">
        <f>+F24-G24-H24-I24</f>
        <v>45250</v>
      </c>
      <c r="K24" s="1144">
        <f>+[5]ระบบการควบคุมฯ!E885</f>
        <v>110000</v>
      </c>
      <c r="L24" s="1154"/>
      <c r="M24" s="1145">
        <f t="shared" ref="M24" si="18">SUM(K24:K24)</f>
        <v>110000</v>
      </c>
      <c r="N24" s="1146">
        <f>+[5]ระบบการควบคุมฯ!G885+[5]ระบบการควบคุมฯ!H885</f>
        <v>0</v>
      </c>
      <c r="O24" s="1146"/>
      <c r="P24" s="1146">
        <f>+[5]ระบบการควบคุมฯ!K885+[5]ระบบการควบคุมฯ!L885</f>
        <v>110000</v>
      </c>
      <c r="Q24" s="1146">
        <f t="shared" ref="Q24" si="19">+M24-N24-O24-P24</f>
        <v>0</v>
      </c>
      <c r="R24" s="1146"/>
      <c r="S24" s="1146"/>
      <c r="T24" s="1146"/>
      <c r="U24" s="1146"/>
      <c r="V24" s="1146"/>
      <c r="W24" s="1146"/>
      <c r="X24" s="1146"/>
      <c r="Y24" s="1146">
        <f t="shared" si="14"/>
        <v>110000</v>
      </c>
      <c r="Z24" s="1146">
        <f t="shared" si="14"/>
        <v>50000</v>
      </c>
      <c r="AA24" s="1146">
        <f t="shared" si="15"/>
        <v>160000</v>
      </c>
      <c r="AB24" s="1146">
        <f t="shared" si="16"/>
        <v>0</v>
      </c>
      <c r="AC24" s="1146">
        <f t="shared" si="16"/>
        <v>0</v>
      </c>
      <c r="AD24" s="1146">
        <f t="shared" si="16"/>
        <v>114750</v>
      </c>
      <c r="AE24" s="1146">
        <f t="shared" si="17"/>
        <v>45250</v>
      </c>
      <c r="AF24" s="1146"/>
      <c r="AG24" s="1122" t="s">
        <v>14</v>
      </c>
    </row>
    <row r="25" spans="1:33" ht="55.8" x14ac:dyDescent="0.55000000000000004">
      <c r="A25" s="1155" t="str">
        <f>+[5]ระบบการควบคุมฯ!A887</f>
        <v>9)</v>
      </c>
      <c r="B25" s="1143" t="str">
        <f>+[5]ระบบการควบคุมฯ!B887</f>
        <v>งบกลาง 200,000 บาท +เพิ่มเติม 142,500 บาท อนุมัติพาหนะ 50,000บาท วัสดุ 100,000 บาท</v>
      </c>
      <c r="C25" s="1143" t="str">
        <f>+[5]ระบบการควบคุมฯ!C887</f>
        <v>ศธ04002/ว46832 ลว.17 ต.ค. 68 ครั้งที่ 7  2,000,000 บาท</v>
      </c>
      <c r="D25" s="1144">
        <f>+[5]ระบบการควบคุมฯ!F756</f>
        <v>0</v>
      </c>
      <c r="E25" s="1153"/>
      <c r="F25" s="1145">
        <f t="shared" si="12"/>
        <v>0</v>
      </c>
      <c r="G25" s="1146">
        <f>+[5]ระบบการควบคุมฯ!G756+[5]ระบบการควบคุมฯ!H756</f>
        <v>0</v>
      </c>
      <c r="H25" s="1146">
        <f>+[5]ระบบการควบคุมฯ!I756+[5]ระบบการควบคุมฯ!J756</f>
        <v>0</v>
      </c>
      <c r="I25" s="1146">
        <f>+[5]ระบบการควบคุมฯ!K756+[5]ระบบการควบคุมฯ!L756</f>
        <v>0</v>
      </c>
      <c r="J25" s="1146">
        <f t="shared" si="13"/>
        <v>0</v>
      </c>
      <c r="K25" s="1146">
        <f>+[5]ระบบการควบคุมฯ!E887</f>
        <v>192500</v>
      </c>
      <c r="L25" s="1156"/>
      <c r="M25" s="1145">
        <f>SUM(K25:K25)</f>
        <v>192500</v>
      </c>
      <c r="N25" s="1146">
        <f>+[5]ระบบการควบคุมฯ!G887+[5]ระบบการควบคุมฯ!H887</f>
        <v>0</v>
      </c>
      <c r="O25" s="1146"/>
      <c r="P25" s="1146">
        <f>+[5]ระบบการควบคุมฯ!K887+[5]ระบบการควบคุมฯ!L887</f>
        <v>2300</v>
      </c>
      <c r="Q25" s="1146">
        <f>+M25-N25-O25-P25</f>
        <v>190200</v>
      </c>
      <c r="R25" s="1146"/>
      <c r="S25" s="1146"/>
      <c r="T25" s="1146"/>
      <c r="U25" s="1146"/>
      <c r="V25" s="1146"/>
      <c r="W25" s="1146"/>
      <c r="X25" s="1146"/>
      <c r="Y25" s="1146">
        <f>+R25+K25+D25</f>
        <v>192500</v>
      </c>
      <c r="Z25" s="1146">
        <f>+S25+L25+E25</f>
        <v>0</v>
      </c>
      <c r="AA25" s="1146">
        <f>SUM(Y25:Z25)</f>
        <v>192500</v>
      </c>
      <c r="AB25" s="1146">
        <f>+G25+N25+U25</f>
        <v>0</v>
      </c>
      <c r="AC25" s="1146">
        <f>+H25+O25+V25</f>
        <v>0</v>
      </c>
      <c r="AD25" s="1146">
        <f>+I25+P25+W25</f>
        <v>2300</v>
      </c>
      <c r="AE25" s="1146">
        <f>+AA25-AB25-AC25-AD25</f>
        <v>190200</v>
      </c>
      <c r="AF25" s="1146"/>
      <c r="AG25" s="1147" t="s">
        <v>15</v>
      </c>
    </row>
    <row r="26" spans="1:33" ht="55.8" x14ac:dyDescent="0.55000000000000004">
      <c r="A26" s="1157">
        <f>+[5]ระบบการควบคุมฯ!A892</f>
        <v>2</v>
      </c>
      <c r="B26" s="1158" t="str">
        <f>+[5]ระบบการควบคุมฯ!B892</f>
        <v>งบกลยุทธ์ ของสพป.ปท.2 1,800,000 บาท</v>
      </c>
      <c r="C26" s="1157" t="str">
        <f>+[5]ระบบการควบคุมฯ!C892</f>
        <v>ศธ04002/ว11486 ลว.9 ก.ค. 69 ครั้งที่ 698  1,642,500 บาท</v>
      </c>
      <c r="D26" s="1159">
        <f t="shared" ref="D26:AE26" si="20">+D27+D38+D43+D46</f>
        <v>0</v>
      </c>
      <c r="E26" s="1159">
        <f t="shared" si="20"/>
        <v>177290</v>
      </c>
      <c r="F26" s="1159">
        <f t="shared" si="20"/>
        <v>177290</v>
      </c>
      <c r="G26" s="1159">
        <f t="shared" si="20"/>
        <v>0</v>
      </c>
      <c r="H26" s="1159">
        <f t="shared" si="20"/>
        <v>0</v>
      </c>
      <c r="I26" s="1159">
        <f t="shared" si="20"/>
        <v>108800</v>
      </c>
      <c r="J26" s="1159">
        <f t="shared" si="20"/>
        <v>68490</v>
      </c>
      <c r="K26" s="1159">
        <f t="shared" si="20"/>
        <v>0</v>
      </c>
      <c r="L26" s="1159">
        <f t="shared" si="20"/>
        <v>1622710</v>
      </c>
      <c r="M26" s="1159">
        <f t="shared" si="20"/>
        <v>1622710</v>
      </c>
      <c r="N26" s="1159">
        <f t="shared" si="20"/>
        <v>0</v>
      </c>
      <c r="O26" s="1159">
        <f t="shared" si="20"/>
        <v>0</v>
      </c>
      <c r="P26" s="1159">
        <f t="shared" si="20"/>
        <v>929476</v>
      </c>
      <c r="Q26" s="1159">
        <f t="shared" si="20"/>
        <v>693234</v>
      </c>
      <c r="R26" s="1159">
        <f t="shared" si="20"/>
        <v>0</v>
      </c>
      <c r="S26" s="1159">
        <f t="shared" si="20"/>
        <v>0</v>
      </c>
      <c r="T26" s="1159">
        <f t="shared" si="20"/>
        <v>0</v>
      </c>
      <c r="U26" s="1159">
        <f t="shared" si="20"/>
        <v>0</v>
      </c>
      <c r="V26" s="1159">
        <f t="shared" si="20"/>
        <v>0</v>
      </c>
      <c r="W26" s="1159">
        <f t="shared" si="20"/>
        <v>0</v>
      </c>
      <c r="X26" s="1159">
        <f t="shared" si="20"/>
        <v>0</v>
      </c>
      <c r="Y26" s="1159">
        <f t="shared" si="20"/>
        <v>0</v>
      </c>
      <c r="Z26" s="1159">
        <f t="shared" si="20"/>
        <v>1800000</v>
      </c>
      <c r="AA26" s="1159">
        <f t="shared" si="20"/>
        <v>1800000</v>
      </c>
      <c r="AB26" s="1159">
        <f t="shared" si="20"/>
        <v>0</v>
      </c>
      <c r="AC26" s="1159">
        <f t="shared" si="20"/>
        <v>0</v>
      </c>
      <c r="AD26" s="1159">
        <f t="shared" si="20"/>
        <v>1038276</v>
      </c>
      <c r="AE26" s="1159">
        <f t="shared" si="20"/>
        <v>761724</v>
      </c>
      <c r="AF26" s="1159">
        <f>SUM(AF43:AF60)</f>
        <v>0</v>
      </c>
      <c r="AG26" s="1160" t="s">
        <v>13</v>
      </c>
    </row>
    <row r="27" spans="1:33" ht="55.8" x14ac:dyDescent="0.55000000000000004">
      <c r="A27" s="1161" t="str">
        <f>+[5]ระบบการควบคุมฯ!A893</f>
        <v>2.1)</v>
      </c>
      <c r="B27" s="1162" t="str">
        <f>+[5]ระบบการควบคุมฯ!B893</f>
        <v>กลยุทธ์ที่ 1 ยกระดับคุณภาพการศึกษา 391,200 บาท จัดสรรครั้งที่ 1 362,000 บาท จัดครั้งที่ 2   4,200 บาท</v>
      </c>
      <c r="C27" s="1163" t="str">
        <f>+C26</f>
        <v>ศธ04002/ว11486 ลว.9 ก.ค. 69 ครั้งที่ 698  1,642,500 บาท</v>
      </c>
      <c r="D27" s="1164">
        <f>SUM(D28:D37)</f>
        <v>0</v>
      </c>
      <c r="E27" s="1164">
        <f t="shared" ref="E27:J27" si="21">SUM(E28:E37)</f>
        <v>4200</v>
      </c>
      <c r="F27" s="1164">
        <f t="shared" si="21"/>
        <v>4200</v>
      </c>
      <c r="G27" s="1164">
        <f t="shared" si="21"/>
        <v>0</v>
      </c>
      <c r="H27" s="1164">
        <f t="shared" si="21"/>
        <v>0</v>
      </c>
      <c r="I27" s="1164">
        <f t="shared" si="21"/>
        <v>0</v>
      </c>
      <c r="J27" s="1164">
        <f t="shared" si="21"/>
        <v>4200</v>
      </c>
      <c r="K27" s="1164">
        <f>SUM(K28:K37)</f>
        <v>0</v>
      </c>
      <c r="L27" s="1164">
        <f>SUM(L28:L37)</f>
        <v>387000</v>
      </c>
      <c r="M27" s="1164">
        <f t="shared" ref="M27:AF27" si="22">SUM(M28:M37)</f>
        <v>387000</v>
      </c>
      <c r="N27" s="1164">
        <f t="shared" si="22"/>
        <v>0</v>
      </c>
      <c r="O27" s="1164">
        <f t="shared" si="22"/>
        <v>0</v>
      </c>
      <c r="P27" s="1164">
        <f t="shared" si="22"/>
        <v>271967</v>
      </c>
      <c r="Q27" s="1164">
        <f t="shared" si="22"/>
        <v>115033</v>
      </c>
      <c r="R27" s="1164">
        <f t="shared" si="22"/>
        <v>0</v>
      </c>
      <c r="S27" s="1164">
        <f t="shared" si="22"/>
        <v>0</v>
      </c>
      <c r="T27" s="1164">
        <f t="shared" si="22"/>
        <v>0</v>
      </c>
      <c r="U27" s="1164">
        <f t="shared" si="22"/>
        <v>0</v>
      </c>
      <c r="V27" s="1164">
        <f t="shared" si="22"/>
        <v>0</v>
      </c>
      <c r="W27" s="1164">
        <f t="shared" si="22"/>
        <v>0</v>
      </c>
      <c r="X27" s="1164">
        <f t="shared" si="22"/>
        <v>0</v>
      </c>
      <c r="Y27" s="1164">
        <f t="shared" si="22"/>
        <v>0</v>
      </c>
      <c r="Z27" s="1164">
        <f t="shared" si="22"/>
        <v>391200</v>
      </c>
      <c r="AA27" s="1164">
        <f t="shared" si="22"/>
        <v>391200</v>
      </c>
      <c r="AB27" s="1164">
        <f t="shared" si="22"/>
        <v>0</v>
      </c>
      <c r="AC27" s="1164">
        <f t="shared" si="22"/>
        <v>0</v>
      </c>
      <c r="AD27" s="1164">
        <f t="shared" si="22"/>
        <v>271967</v>
      </c>
      <c r="AE27" s="1164">
        <f t="shared" si="22"/>
        <v>119233</v>
      </c>
      <c r="AF27" s="1164">
        <f t="shared" si="22"/>
        <v>0</v>
      </c>
      <c r="AG27" s="1165"/>
    </row>
    <row r="28" spans="1:33" ht="55.8" x14ac:dyDescent="0.55000000000000004">
      <c r="A28" s="1166" t="str">
        <f>+[5]ระบบการควบคุมฯ!A894</f>
        <v>2.1.1)</v>
      </c>
      <c r="B28" s="1124" t="str">
        <f>+[5]ระบบการควบคุมฯ!B894</f>
        <v>โครงการพัฒนาหลักสูตรสถานศึกษาและกระบวนการจัดการเรียนรู้สู่ฐานสมรรถนะ 67,950 บาท</v>
      </c>
      <c r="C28" s="1123" t="str">
        <f>+[5]ระบบการควบคุมฯ!C894</f>
        <v>ศธ04002/ว46832 ลว.17 ต.ค. 68 ครั้งที่ 7  2,000,000 บาท</v>
      </c>
      <c r="D28" s="1167"/>
      <c r="E28" s="1167"/>
      <c r="F28" s="1167"/>
      <c r="G28" s="1167"/>
      <c r="H28" s="1167"/>
      <c r="I28" s="1167"/>
      <c r="J28" s="1167"/>
      <c r="K28" s="1113">
        <f>+[5]ระบบการควบคุมฯ!D902</f>
        <v>0</v>
      </c>
      <c r="L28" s="1113">
        <f>+[5]ระบบการควบคุมฯ!E894</f>
        <v>67950</v>
      </c>
      <c r="M28" s="1113">
        <f t="shared" ref="M28:M37" si="23">SUM(K28:L28)</f>
        <v>67950</v>
      </c>
      <c r="N28" s="1113">
        <f>+[5]ระบบการควบคุมฯ!G894+[5]ระบบการควบคุมฯ!H894</f>
        <v>0</v>
      </c>
      <c r="O28" s="1113"/>
      <c r="P28" s="1113">
        <f>+[5]ระบบการควบคุมฯ!K894+[5]ระบบการควบคุมฯ!L894</f>
        <v>65450</v>
      </c>
      <c r="Q28" s="1113">
        <f>+M28-N28-O28-P28</f>
        <v>2500</v>
      </c>
      <c r="R28" s="1167"/>
      <c r="S28" s="1167"/>
      <c r="T28" s="1167"/>
      <c r="U28" s="1167"/>
      <c r="V28" s="1167"/>
      <c r="W28" s="1167"/>
      <c r="X28" s="1167"/>
      <c r="Y28" s="1113">
        <f>+D28+K28+R28</f>
        <v>0</v>
      </c>
      <c r="Z28" s="1113">
        <f>+E28+S28+L28</f>
        <v>67950</v>
      </c>
      <c r="AA28" s="1113">
        <f>SUM(Y28:Z28)</f>
        <v>67950</v>
      </c>
      <c r="AB28" s="1113">
        <f>+G28+U28+N28</f>
        <v>0</v>
      </c>
      <c r="AC28" s="1113">
        <f>+H28+V28+O28</f>
        <v>0</v>
      </c>
      <c r="AD28" s="1113">
        <f>+I28+W28+P28</f>
        <v>65450</v>
      </c>
      <c r="AE28" s="1113">
        <f>+AA28-AB28-AC28-AD28</f>
        <v>2500</v>
      </c>
      <c r="AF28" s="1167"/>
      <c r="AG28" s="1168" t="s">
        <v>13</v>
      </c>
    </row>
    <row r="29" spans="1:33" ht="55.8" x14ac:dyDescent="0.55000000000000004">
      <c r="A29" s="1166">
        <f>+[5]ระบบการควบคุมฯ!A895</f>
        <v>0</v>
      </c>
      <c r="B29" s="1124" t="str">
        <f>+[5]ระบบการควบคุมฯ!B895</f>
        <v>อนุมพิ่มครั้งที่ 2   49,950 บาท</v>
      </c>
      <c r="C29" s="1123" t="str">
        <f>+[5]ระบบการควบคุมฯ!C895</f>
        <v>ศธ04002/ว2369 ลว.11 ก.พ.69 ครั้งที่ 294  500,000 บาท</v>
      </c>
      <c r="D29" s="1167"/>
      <c r="E29" s="1167"/>
      <c r="F29" s="1167"/>
      <c r="G29" s="1167"/>
      <c r="H29" s="1167"/>
      <c r="I29" s="1167"/>
      <c r="J29" s="1167"/>
      <c r="K29" s="1113">
        <f>+[5]ระบบการควบคุมฯ!D904</f>
        <v>0</v>
      </c>
      <c r="L29" s="1113">
        <f>+[5]ระบบการควบคุมฯ!E895</f>
        <v>0</v>
      </c>
      <c r="M29" s="1113">
        <f t="shared" si="23"/>
        <v>0</v>
      </c>
      <c r="N29" s="1113">
        <f>+[5]ระบบการควบคุมฯ!G895+[5]ระบบการควบคุมฯ!H895</f>
        <v>0</v>
      </c>
      <c r="O29" s="1113"/>
      <c r="P29" s="1113">
        <f>+[5]ระบบการควบคุมฯ!K895+[5]ระบบการควบคุมฯ!L895</f>
        <v>0</v>
      </c>
      <c r="Q29" s="1113">
        <f t="shared" ref="Q29:Q36" si="24">+M29-N29-O29-P29</f>
        <v>0</v>
      </c>
      <c r="R29" s="1167"/>
      <c r="S29" s="1167"/>
      <c r="T29" s="1167"/>
      <c r="U29" s="1167"/>
      <c r="V29" s="1167"/>
      <c r="W29" s="1167"/>
      <c r="X29" s="1167"/>
      <c r="Y29" s="1113">
        <f t="shared" ref="Y29:Y37" si="25">+D29+K29+R29</f>
        <v>0</v>
      </c>
      <c r="Z29" s="1113">
        <f t="shared" ref="Z29:Z37" si="26">+E29+S29+L29</f>
        <v>0</v>
      </c>
      <c r="AA29" s="1113">
        <f t="shared" ref="AA29:AA37" si="27">SUM(Y29:Z29)</f>
        <v>0</v>
      </c>
      <c r="AB29" s="1113">
        <f t="shared" ref="AB29:AD37" si="28">+G29+U29+N29</f>
        <v>0</v>
      </c>
      <c r="AC29" s="1113">
        <f t="shared" si="28"/>
        <v>0</v>
      </c>
      <c r="AD29" s="1113">
        <f t="shared" si="28"/>
        <v>0</v>
      </c>
      <c r="AE29" s="1113">
        <f t="shared" ref="AE29:AE37" si="29">+AA29-AB29-AC29-AD29</f>
        <v>0</v>
      </c>
      <c r="AF29" s="1167"/>
      <c r="AG29" s="1168"/>
    </row>
    <row r="30" spans="1:33" ht="55.8" x14ac:dyDescent="0.55000000000000004">
      <c r="A30" s="1166" t="str">
        <f>+[5]ระบบการควบคุมฯ!A896</f>
        <v>2.1.2)</v>
      </c>
      <c r="B30" s="1124" t="str">
        <f>+[5]ระบบการควบคุมฯ!B896</f>
        <v>โครงการขับเคลื่อนพัฒนาระบบการประกันคุณภาพภายในโดยใช้กลุ่มเครือข่ายสถานศึกษาแบบยั่งยืน 50,000 บาท</v>
      </c>
      <c r="C30" s="1123" t="str">
        <f>+[5]ระบบการควบคุมฯ!C896</f>
        <v>ศธ04002/ว46832 ลว.17 ต.ค. 68 ครั้งที่ 7  2,000,000 บาท</v>
      </c>
      <c r="D30" s="1167"/>
      <c r="E30" s="1167"/>
      <c r="F30" s="1167"/>
      <c r="G30" s="1167"/>
      <c r="H30" s="1167"/>
      <c r="I30" s="1167"/>
      <c r="J30" s="1167"/>
      <c r="K30" s="1113">
        <f>+[5]ระบบการควบคุมฯ!D905</f>
        <v>0</v>
      </c>
      <c r="L30" s="1113">
        <f>+[5]ระบบการควบคุมฯ!E896</f>
        <v>50000</v>
      </c>
      <c r="M30" s="1113">
        <f t="shared" si="23"/>
        <v>50000</v>
      </c>
      <c r="N30" s="1113">
        <f>+[5]ระบบการควบคุมฯ!G896+[5]ระบบการควบคุมฯ!H896</f>
        <v>0</v>
      </c>
      <c r="O30" s="1113"/>
      <c r="P30" s="1113">
        <f>+[5]ระบบการควบคุมฯ!K896+[5]ระบบการควบคุมฯ!L896</f>
        <v>30600</v>
      </c>
      <c r="Q30" s="1113">
        <f t="shared" si="24"/>
        <v>19400</v>
      </c>
      <c r="R30" s="1167"/>
      <c r="S30" s="1167"/>
      <c r="T30" s="1167"/>
      <c r="U30" s="1167"/>
      <c r="V30" s="1167"/>
      <c r="W30" s="1167"/>
      <c r="X30" s="1167"/>
      <c r="Y30" s="1113">
        <f t="shared" si="25"/>
        <v>0</v>
      </c>
      <c r="Z30" s="1113">
        <f t="shared" si="26"/>
        <v>50000</v>
      </c>
      <c r="AA30" s="1113">
        <f t="shared" si="27"/>
        <v>50000</v>
      </c>
      <c r="AB30" s="1113">
        <f t="shared" si="28"/>
        <v>0</v>
      </c>
      <c r="AC30" s="1113">
        <f t="shared" si="28"/>
        <v>0</v>
      </c>
      <c r="AD30" s="1113">
        <f t="shared" si="28"/>
        <v>30600</v>
      </c>
      <c r="AE30" s="1113">
        <f t="shared" si="29"/>
        <v>19400</v>
      </c>
      <c r="AF30" s="1167"/>
      <c r="AG30" s="1168" t="s">
        <v>13</v>
      </c>
    </row>
    <row r="31" spans="1:33" ht="55.8" x14ac:dyDescent="0.55000000000000004">
      <c r="A31" s="1166">
        <f>+[5]ระบบการควบคุมฯ!A897</f>
        <v>0</v>
      </c>
      <c r="B31" s="1124" t="str">
        <f>+[5]ระบบการควบคุมฯ!B897</f>
        <v>อนุมพิ่มครั้งที่ 2  30,000 บาท</v>
      </c>
      <c r="C31" s="1123" t="str">
        <f>+[5]ระบบการควบคุมฯ!C897</f>
        <v>ศธ04002/ว2369 ลว.11 ก.พ.69 ครั้งที่ 294  500,000 บาท</v>
      </c>
      <c r="D31" s="1167"/>
      <c r="E31" s="1167"/>
      <c r="F31" s="1167"/>
      <c r="G31" s="1167"/>
      <c r="H31" s="1167"/>
      <c r="I31" s="1167"/>
      <c r="J31" s="1167"/>
      <c r="K31" s="1113">
        <f>+[5]ระบบการควบคุมฯ!D906</f>
        <v>0</v>
      </c>
      <c r="L31" s="1113">
        <f>+[5]ระบบการควบคุมฯ!E897</f>
        <v>0</v>
      </c>
      <c r="M31" s="1113">
        <f t="shared" si="23"/>
        <v>0</v>
      </c>
      <c r="N31" s="1113">
        <f>+[5]ระบบการควบคุมฯ!G897+[5]ระบบการควบคุมฯ!H897</f>
        <v>0</v>
      </c>
      <c r="O31" s="1113"/>
      <c r="P31" s="1113">
        <f>+[5]ระบบการควบคุมฯ!K897+[5]ระบบการควบคุมฯ!L897</f>
        <v>0</v>
      </c>
      <c r="Q31" s="1113">
        <f t="shared" si="24"/>
        <v>0</v>
      </c>
      <c r="R31" s="1167"/>
      <c r="S31" s="1167"/>
      <c r="T31" s="1167"/>
      <c r="U31" s="1167"/>
      <c r="V31" s="1167"/>
      <c r="W31" s="1167"/>
      <c r="X31" s="1167"/>
      <c r="Y31" s="1113">
        <f t="shared" si="25"/>
        <v>0</v>
      </c>
      <c r="Z31" s="1113">
        <f t="shared" si="26"/>
        <v>0</v>
      </c>
      <c r="AA31" s="1113">
        <f t="shared" si="27"/>
        <v>0</v>
      </c>
      <c r="AB31" s="1113">
        <f t="shared" si="28"/>
        <v>0</v>
      </c>
      <c r="AC31" s="1113">
        <f t="shared" si="28"/>
        <v>0</v>
      </c>
      <c r="AD31" s="1113">
        <f t="shared" si="28"/>
        <v>0</v>
      </c>
      <c r="AE31" s="1113">
        <f t="shared" si="29"/>
        <v>0</v>
      </c>
      <c r="AF31" s="1167"/>
      <c r="AG31" s="1168"/>
    </row>
    <row r="32" spans="1:33" ht="55.8" x14ac:dyDescent="0.55000000000000004">
      <c r="A32" s="1166" t="str">
        <f>+[5]ระบบการควบคุมฯ!A898</f>
        <v>2.1.3)</v>
      </c>
      <c r="B32" s="1124" t="str">
        <f>+[5]ระบบการควบคุมฯ!B898</f>
        <v>โครงการส่งเสริมประสิทธิผลการสอนของครูโดยการใช้ปัญญาประดิษฐ์ (AI) บนแพลตฟอร์ดิจิทัล 43,850 บาท</v>
      </c>
      <c r="C32" s="1123" t="str">
        <f>+[5]ระบบการควบคุมฯ!C898</f>
        <v>ศธ04002/ว46832 ลว.17 ต.ค. 68 ครั้งที่ 7  2,000,000 บาท</v>
      </c>
      <c r="D32" s="1167"/>
      <c r="E32" s="1167"/>
      <c r="F32" s="1167"/>
      <c r="G32" s="1167"/>
      <c r="H32" s="1167"/>
      <c r="I32" s="1167"/>
      <c r="J32" s="1167"/>
      <c r="K32" s="1113">
        <f>+[5]ระบบการควบคุมฯ!D907</f>
        <v>0</v>
      </c>
      <c r="L32" s="1113">
        <f>+[5]ระบบการควบคุมฯ!E898</f>
        <v>43850</v>
      </c>
      <c r="M32" s="1113">
        <f t="shared" si="23"/>
        <v>43850</v>
      </c>
      <c r="N32" s="1113">
        <f>+[5]ระบบการควบคุมฯ!G898+[5]ระบบการควบคุมฯ!H898</f>
        <v>0</v>
      </c>
      <c r="O32" s="1113"/>
      <c r="P32" s="1113">
        <f>+[5]ระบบการควบคุมฯ!K898+[5]ระบบการควบคุมฯ!L898</f>
        <v>20910</v>
      </c>
      <c r="Q32" s="1113">
        <f t="shared" si="24"/>
        <v>22940</v>
      </c>
      <c r="R32" s="1167"/>
      <c r="S32" s="1167"/>
      <c r="T32" s="1167"/>
      <c r="U32" s="1167"/>
      <c r="V32" s="1167"/>
      <c r="W32" s="1167"/>
      <c r="X32" s="1167"/>
      <c r="Y32" s="1113">
        <f t="shared" si="25"/>
        <v>0</v>
      </c>
      <c r="Z32" s="1113">
        <f t="shared" si="26"/>
        <v>43850</v>
      </c>
      <c r="AA32" s="1113">
        <f t="shared" si="27"/>
        <v>43850</v>
      </c>
      <c r="AB32" s="1113">
        <f t="shared" si="28"/>
        <v>0</v>
      </c>
      <c r="AC32" s="1113">
        <f t="shared" si="28"/>
        <v>0</v>
      </c>
      <c r="AD32" s="1113">
        <f t="shared" si="28"/>
        <v>20910</v>
      </c>
      <c r="AE32" s="1113">
        <f t="shared" si="29"/>
        <v>22940</v>
      </c>
      <c r="AF32" s="1167"/>
      <c r="AG32" s="1168" t="s">
        <v>13</v>
      </c>
    </row>
    <row r="33" spans="1:33" ht="55.8" x14ac:dyDescent="0.55000000000000004">
      <c r="A33" s="1166">
        <f>+[5]ระบบการควบคุมฯ!A899</f>
        <v>0</v>
      </c>
      <c r="B33" s="1124" t="str">
        <f>+[5]ระบบการควบคุมฯ!B899</f>
        <v>อนุมัติครั้งที่ 2 31850 บาท</v>
      </c>
      <c r="C33" s="1123" t="str">
        <f>+[5]ระบบการควบคุมฯ!C899</f>
        <v>ศธ04002/ว2369 ลว.11 ก.พ.69 ครั้งที่ 294  500,000 บาท</v>
      </c>
      <c r="D33" s="1167"/>
      <c r="E33" s="1167"/>
      <c r="F33" s="1167"/>
      <c r="G33" s="1167"/>
      <c r="H33" s="1167"/>
      <c r="I33" s="1167"/>
      <c r="J33" s="1167"/>
      <c r="K33" s="1113">
        <f>+[5]ระบบการควบคุมฯ!D908</f>
        <v>0</v>
      </c>
      <c r="L33" s="1113">
        <f>+[5]ระบบการควบคุมฯ!E899</f>
        <v>0</v>
      </c>
      <c r="M33" s="1113">
        <f t="shared" si="23"/>
        <v>0</v>
      </c>
      <c r="N33" s="1113">
        <f>+[5]ระบบการควบคุมฯ!G899+[5]ระบบการควบคุมฯ!H899</f>
        <v>0</v>
      </c>
      <c r="O33" s="1113"/>
      <c r="P33" s="1113">
        <f>+[5]ระบบการควบคุมฯ!K899+[5]ระบบการควบคุมฯ!L899</f>
        <v>0</v>
      </c>
      <c r="Q33" s="1113">
        <f>+M33-N33-O33-P33</f>
        <v>0</v>
      </c>
      <c r="R33" s="1167"/>
      <c r="S33" s="1167"/>
      <c r="T33" s="1167"/>
      <c r="U33" s="1167"/>
      <c r="V33" s="1167"/>
      <c r="W33" s="1167"/>
      <c r="X33" s="1167"/>
      <c r="Y33" s="1113">
        <f t="shared" si="25"/>
        <v>0</v>
      </c>
      <c r="Z33" s="1113">
        <f t="shared" si="26"/>
        <v>0</v>
      </c>
      <c r="AA33" s="1113">
        <f t="shared" si="27"/>
        <v>0</v>
      </c>
      <c r="AB33" s="1113">
        <f t="shared" si="28"/>
        <v>0</v>
      </c>
      <c r="AC33" s="1113">
        <f t="shared" si="28"/>
        <v>0</v>
      </c>
      <c r="AD33" s="1113">
        <f t="shared" si="28"/>
        <v>0</v>
      </c>
      <c r="AE33" s="1113">
        <f t="shared" si="29"/>
        <v>0</v>
      </c>
      <c r="AF33" s="1167"/>
      <c r="AG33" s="1168"/>
    </row>
    <row r="34" spans="1:33" ht="55.8" x14ac:dyDescent="0.55000000000000004">
      <c r="A34" s="1166" t="str">
        <f>+[5]ระบบการควบคุมฯ!A900</f>
        <v>2.1.4</v>
      </c>
      <c r="B34" s="1124" t="str">
        <f>+[5]ระบบการควบคุมฯ!B900</f>
        <v xml:space="preserve">โครงการโรงเรียนคุณธรรม สพฐ. 25,000 บาท </v>
      </c>
      <c r="C34" s="1123" t="str">
        <f>+[5]ระบบการควบคุมฯ!C900</f>
        <v>ศธ04002/ว2369 ลว.11 ก.พ.69 ครั้งที่ 294  500,000 บาท</v>
      </c>
      <c r="D34" s="1167"/>
      <c r="E34" s="1167"/>
      <c r="F34" s="1167"/>
      <c r="G34" s="1167"/>
      <c r="H34" s="1167"/>
      <c r="I34" s="1167"/>
      <c r="J34" s="1167"/>
      <c r="K34" s="1113">
        <f>+[5]ระบบการควบคุมฯ!D909</f>
        <v>0</v>
      </c>
      <c r="L34" s="1113">
        <f>+[5]ระบบการควบคุมฯ!E900</f>
        <v>25000</v>
      </c>
      <c r="M34" s="1113">
        <f t="shared" si="23"/>
        <v>25000</v>
      </c>
      <c r="N34" s="1113">
        <f>+[5]ระบบการควบคุมฯ!G900+[5]ระบบการควบคุมฯ!H900</f>
        <v>0</v>
      </c>
      <c r="O34" s="1113"/>
      <c r="P34" s="1113">
        <f>+[5]ระบบการควบคุมฯ!K900+[5]ระบบการควบคุมฯ!L900</f>
        <v>15500</v>
      </c>
      <c r="Q34" s="1113">
        <f t="shared" si="24"/>
        <v>9500</v>
      </c>
      <c r="R34" s="1167"/>
      <c r="S34" s="1167"/>
      <c r="T34" s="1167"/>
      <c r="U34" s="1167"/>
      <c r="V34" s="1167"/>
      <c r="W34" s="1167"/>
      <c r="X34" s="1167"/>
      <c r="Y34" s="1113">
        <f t="shared" si="25"/>
        <v>0</v>
      </c>
      <c r="Z34" s="1113">
        <f t="shared" si="26"/>
        <v>25000</v>
      </c>
      <c r="AA34" s="1113">
        <f t="shared" si="27"/>
        <v>25000</v>
      </c>
      <c r="AB34" s="1113">
        <f t="shared" si="28"/>
        <v>0</v>
      </c>
      <c r="AC34" s="1113">
        <f t="shared" si="28"/>
        <v>0</v>
      </c>
      <c r="AD34" s="1113">
        <f t="shared" si="28"/>
        <v>15500</v>
      </c>
      <c r="AE34" s="1113">
        <f t="shared" si="29"/>
        <v>9500</v>
      </c>
      <c r="AF34" s="1167"/>
      <c r="AG34" s="1168" t="s">
        <v>13</v>
      </c>
    </row>
    <row r="35" spans="1:33" s="1116" customFormat="1" ht="55.8" x14ac:dyDescent="0.55000000000000004">
      <c r="A35" s="1166" t="str">
        <f>+[5]ระบบการควบคุมฯ!A901</f>
        <v>2.1.5</v>
      </c>
      <c r="B35" s="1124" t="str">
        <f>+[5]ระบบการควบคุมฯ!B901</f>
        <v>โครงการส่งเสริมคุณภาพการจัดการเรียนรู้แนวใหม่  จำนวนเงิน 104,400 บาท อนุมัติครั้งที่ 1   30,000 บาทครั้งที่ 2   63,200 บาท ครั้งที่ 3    4200 บาท</v>
      </c>
      <c r="C35" s="1123" t="str">
        <f>+[5]ระบบการควบคุมฯ!C901</f>
        <v>ศธ04002/ว46832 ลว.17 ต.ค. 68 ครั้งที่ 7  2,000,000 บาท</v>
      </c>
      <c r="D35" s="1167">
        <f>+[5]ระบบการควบคุมฯ!D774</f>
        <v>0</v>
      </c>
      <c r="E35" s="1167">
        <f>+[5]ระบบการควบคุมฯ!E774</f>
        <v>4200</v>
      </c>
      <c r="F35" s="1167">
        <f>SUM(D35:E35)</f>
        <v>4200</v>
      </c>
      <c r="G35" s="1167">
        <f>+[5]ระบบการควบคุมฯ!G774+[5]ระบบการควบคุมฯ!H774</f>
        <v>0</v>
      </c>
      <c r="H35" s="1167">
        <f>+[5]ระบบการควบคุมฯ!I774+[5]ระบบการควบคุมฯ!J774</f>
        <v>0</v>
      </c>
      <c r="I35" s="1167">
        <f>+[5]ระบบการควบคุมฯ!K774+[5]ระบบการควบคุมฯ!L774</f>
        <v>0</v>
      </c>
      <c r="J35" s="1167">
        <f>+F35-G35-H35-I35</f>
        <v>4200</v>
      </c>
      <c r="K35" s="1113">
        <f>+[5]ระบบการควบคุมฯ!D910</f>
        <v>0</v>
      </c>
      <c r="L35" s="1113">
        <f>+[5]ระบบการควบคุมฯ!E901</f>
        <v>100200</v>
      </c>
      <c r="M35" s="1113">
        <f t="shared" si="23"/>
        <v>100200</v>
      </c>
      <c r="N35" s="1113">
        <f>+[5]ระบบการควบคุมฯ!G901+[5]ระบบการควบคุมฯ!H901</f>
        <v>0</v>
      </c>
      <c r="O35" s="1113"/>
      <c r="P35" s="1113">
        <f>+[5]ระบบการควบคุมฯ!K901+[5]ระบบการควบคุมฯ!L901</f>
        <v>59057</v>
      </c>
      <c r="Q35" s="1113">
        <f t="shared" si="24"/>
        <v>41143</v>
      </c>
      <c r="R35" s="1167"/>
      <c r="S35" s="1167"/>
      <c r="T35" s="1167"/>
      <c r="U35" s="1167"/>
      <c r="V35" s="1167"/>
      <c r="W35" s="1167"/>
      <c r="X35" s="1167"/>
      <c r="Y35" s="1113">
        <f t="shared" si="25"/>
        <v>0</v>
      </c>
      <c r="Z35" s="1113">
        <f t="shared" si="26"/>
        <v>104400</v>
      </c>
      <c r="AA35" s="1113">
        <f t="shared" si="27"/>
        <v>104400</v>
      </c>
      <c r="AB35" s="1113">
        <f t="shared" si="28"/>
        <v>0</v>
      </c>
      <c r="AC35" s="1113">
        <f t="shared" si="28"/>
        <v>0</v>
      </c>
      <c r="AD35" s="1113">
        <f t="shared" si="28"/>
        <v>59057</v>
      </c>
      <c r="AE35" s="1113">
        <f t="shared" si="29"/>
        <v>45343</v>
      </c>
      <c r="AF35" s="1167"/>
      <c r="AG35" s="1168" t="s">
        <v>13</v>
      </c>
    </row>
    <row r="36" spans="1:33" s="1116" customFormat="1" ht="55.8" x14ac:dyDescent="0.55000000000000004">
      <c r="A36" s="1166">
        <f>+[5]ระบบการควบคุมฯ!A902</f>
        <v>0</v>
      </c>
      <c r="B36" s="1124" t="str">
        <f>+[5]ระบบการควบคุมฯ!B902</f>
        <v>อนุมัติครั้งที่ 2  63,200 บาท</v>
      </c>
      <c r="C36" s="1123" t="str">
        <f>+[5]ระบบการควบคุมฯ!C902</f>
        <v>ศธ04002/ว2369 ลว.11 ก.พ.69 ครั้งที่ 294  500,000 บาท</v>
      </c>
      <c r="D36" s="1167"/>
      <c r="E36" s="1167"/>
      <c r="F36" s="1167"/>
      <c r="G36" s="1167"/>
      <c r="H36" s="1167"/>
      <c r="I36" s="1167"/>
      <c r="J36" s="1167"/>
      <c r="K36" s="1113">
        <f>+[5]ระบบการควบคุมฯ!D911</f>
        <v>0</v>
      </c>
      <c r="L36" s="1113">
        <f>+[5]ระบบการควบคุมฯ!E902</f>
        <v>0</v>
      </c>
      <c r="M36" s="1113">
        <f t="shared" si="23"/>
        <v>0</v>
      </c>
      <c r="N36" s="1113">
        <f>+[5]ระบบการควบคุมฯ!G902+[5]ระบบการควบคุมฯ!H902</f>
        <v>0</v>
      </c>
      <c r="O36" s="1113"/>
      <c r="P36" s="1113">
        <f>+[5]ระบบการควบคุมฯ!K902+[5]ระบบการควบคุมฯ!L902</f>
        <v>0</v>
      </c>
      <c r="Q36" s="1113">
        <f t="shared" si="24"/>
        <v>0</v>
      </c>
      <c r="R36" s="1167"/>
      <c r="S36" s="1167"/>
      <c r="T36" s="1167"/>
      <c r="U36" s="1167"/>
      <c r="V36" s="1167"/>
      <c r="W36" s="1167"/>
      <c r="X36" s="1167"/>
      <c r="Y36" s="1113">
        <f t="shared" si="25"/>
        <v>0</v>
      </c>
      <c r="Z36" s="1113">
        <f t="shared" si="26"/>
        <v>0</v>
      </c>
      <c r="AA36" s="1113">
        <f t="shared" si="27"/>
        <v>0</v>
      </c>
      <c r="AB36" s="1113">
        <f t="shared" si="28"/>
        <v>0</v>
      </c>
      <c r="AC36" s="1113">
        <f t="shared" si="28"/>
        <v>0</v>
      </c>
      <c r="AD36" s="1113">
        <f t="shared" si="28"/>
        <v>0</v>
      </c>
      <c r="AE36" s="1113">
        <f t="shared" si="29"/>
        <v>0</v>
      </c>
      <c r="AF36" s="1167"/>
      <c r="AG36" s="1168"/>
    </row>
    <row r="37" spans="1:33" s="1116" customFormat="1" ht="55.8" x14ac:dyDescent="0.55000000000000004">
      <c r="A37" s="1111" t="str">
        <f>+[5]ระบบการควบคุมฯ!A904</f>
        <v>2.1.6)</v>
      </c>
      <c r="B37" s="1124" t="str">
        <f>+[5]ระบบการควบคุมฯ!B904</f>
        <v>โครงการวัดและประเมินผลเพื่อพัฒนาการเรียนรู้ของผู้เรียน  100,000 บาท อนุมัติครั้งที่  1   82,000 บาท</v>
      </c>
      <c r="C37" s="1124" t="str">
        <f>+[5]ระบบการควบคุมฯ!C904</f>
        <v>ศธ04002/ว46832 ลว.17 ต.ค. 68 ครั้งที่ 7  2,000,000 บาท</v>
      </c>
      <c r="D37" s="1113"/>
      <c r="E37" s="1113"/>
      <c r="F37" s="1113"/>
      <c r="G37" s="1113"/>
      <c r="H37" s="1113"/>
      <c r="I37" s="1113"/>
      <c r="J37" s="1113"/>
      <c r="K37" s="1113">
        <f>+[5]ระบบการควบคุมฯ!D904</f>
        <v>0</v>
      </c>
      <c r="L37" s="1113">
        <f>+[5]ระบบการควบคุมฯ!E904</f>
        <v>100000</v>
      </c>
      <c r="M37" s="1113">
        <f t="shared" si="23"/>
        <v>100000</v>
      </c>
      <c r="N37" s="1113">
        <f>+[5]ระบบการควบคุมฯ!G904+[5]ระบบการควบคุมฯ!H904</f>
        <v>0</v>
      </c>
      <c r="O37" s="1113"/>
      <c r="P37" s="1113">
        <f>+[5]ระบบการควบคุมฯ!K904+[5]ระบบการควบคุมฯ!L904</f>
        <v>80450</v>
      </c>
      <c r="Q37" s="1113">
        <f>+M37-N37-O37-P37</f>
        <v>19550</v>
      </c>
      <c r="R37" s="1113"/>
      <c r="S37" s="1113"/>
      <c r="T37" s="1113"/>
      <c r="U37" s="1113"/>
      <c r="V37" s="1113"/>
      <c r="W37" s="1113"/>
      <c r="X37" s="1113"/>
      <c r="Y37" s="1113">
        <f t="shared" si="25"/>
        <v>0</v>
      </c>
      <c r="Z37" s="1113">
        <f t="shared" si="26"/>
        <v>100000</v>
      </c>
      <c r="AA37" s="1113">
        <f t="shared" si="27"/>
        <v>100000</v>
      </c>
      <c r="AB37" s="1113">
        <f t="shared" si="28"/>
        <v>0</v>
      </c>
      <c r="AC37" s="1113">
        <f t="shared" si="28"/>
        <v>0</v>
      </c>
      <c r="AD37" s="1113">
        <f t="shared" si="28"/>
        <v>80450</v>
      </c>
      <c r="AE37" s="1113">
        <f t="shared" si="29"/>
        <v>19550</v>
      </c>
      <c r="AF37" s="1113"/>
      <c r="AG37" s="1168" t="s">
        <v>13</v>
      </c>
    </row>
    <row r="38" spans="1:33" ht="55.8" x14ac:dyDescent="0.55000000000000004">
      <c r="A38" s="1161" t="str">
        <f>+[5]ระบบการควบคุมฯ!A908</f>
        <v>2.2)</v>
      </c>
      <c r="B38" s="1162" t="str">
        <f>+[5]ระบบการควบคุมฯ!B908</f>
        <v>กลยุทธ์ที่ 2 เพิ่มโอกาสและความเสมอภาคทางการศึกษา 98,710 บาท จัดสรรครั้งที่ 1 50,000 บาท ยืมงบกลาง 30710 บาท</v>
      </c>
      <c r="C38" s="1163" t="str">
        <f>+C27</f>
        <v>ศธ04002/ว11486 ลว.9 ก.ค. 69 ครั้งที่ 698  1,642,500 บาท</v>
      </c>
      <c r="D38" s="1118">
        <f t="shared" ref="D38:AF38" si="30">SUM(D39:D42)</f>
        <v>0</v>
      </c>
      <c r="E38" s="1118">
        <f t="shared" si="30"/>
        <v>18000</v>
      </c>
      <c r="F38" s="1118">
        <f t="shared" si="30"/>
        <v>18000</v>
      </c>
      <c r="G38" s="1118">
        <f t="shared" si="30"/>
        <v>0</v>
      </c>
      <c r="H38" s="1118">
        <f t="shared" si="30"/>
        <v>0</v>
      </c>
      <c r="I38" s="1118">
        <f t="shared" si="30"/>
        <v>18000</v>
      </c>
      <c r="J38" s="1118">
        <f t="shared" si="30"/>
        <v>0</v>
      </c>
      <c r="K38" s="1169">
        <f t="shared" si="30"/>
        <v>0</v>
      </c>
      <c r="L38" s="1169">
        <f t="shared" si="30"/>
        <v>80710</v>
      </c>
      <c r="M38" s="1169">
        <f t="shared" si="30"/>
        <v>80710</v>
      </c>
      <c r="N38" s="1169">
        <f t="shared" si="30"/>
        <v>0</v>
      </c>
      <c r="O38" s="1169">
        <f t="shared" si="30"/>
        <v>0</v>
      </c>
      <c r="P38" s="1169">
        <f t="shared" si="30"/>
        <v>80200</v>
      </c>
      <c r="Q38" s="1169">
        <f t="shared" si="30"/>
        <v>510</v>
      </c>
      <c r="R38" s="1169">
        <f t="shared" si="30"/>
        <v>0</v>
      </c>
      <c r="S38" s="1169">
        <f t="shared" si="30"/>
        <v>0</v>
      </c>
      <c r="T38" s="1169">
        <f t="shared" si="30"/>
        <v>0</v>
      </c>
      <c r="U38" s="1169">
        <f t="shared" si="30"/>
        <v>0</v>
      </c>
      <c r="V38" s="1169">
        <f t="shared" si="30"/>
        <v>0</v>
      </c>
      <c r="W38" s="1169">
        <f t="shared" si="30"/>
        <v>0</v>
      </c>
      <c r="X38" s="1169">
        <f t="shared" si="30"/>
        <v>0</v>
      </c>
      <c r="Y38" s="1169">
        <f t="shared" si="30"/>
        <v>0</v>
      </c>
      <c r="Z38" s="1169">
        <f t="shared" si="30"/>
        <v>98710</v>
      </c>
      <c r="AA38" s="1169">
        <f t="shared" si="30"/>
        <v>98710</v>
      </c>
      <c r="AB38" s="1169">
        <f t="shared" si="30"/>
        <v>0</v>
      </c>
      <c r="AC38" s="1169">
        <f t="shared" si="30"/>
        <v>0</v>
      </c>
      <c r="AD38" s="1169">
        <f t="shared" si="30"/>
        <v>98200</v>
      </c>
      <c r="AE38" s="1169">
        <f t="shared" si="30"/>
        <v>510</v>
      </c>
      <c r="AF38" s="1169">
        <f t="shared" si="30"/>
        <v>0</v>
      </c>
      <c r="AG38" s="1170"/>
    </row>
    <row r="39" spans="1:33" ht="55.8" x14ac:dyDescent="0.55000000000000004">
      <c r="A39" s="1166" t="str">
        <f>+[5]ระบบการควบคุมฯ!A909</f>
        <v>2.2.1)</v>
      </c>
      <c r="B39" s="1171" t="str">
        <f>+[5]ระบบการควบคุมฯ!B909</f>
        <v>โครงการเสริมสร้างพลเมืองดี วิถีประชาธิปไตยในสถานศึกษา ประจำปี 2569  10,000 บาท</v>
      </c>
      <c r="C39" s="1167" t="str">
        <f>+[5]ระบบการควบคุมฯ!C909</f>
        <v>ศธ04002/ว46832 ลว.17 ต.ค. 68 ครั้งที่ 7  2,000,000 บาท</v>
      </c>
      <c r="D39" s="1106">
        <f>+[5]ระบบการควบคุมฯ!D777</f>
        <v>0</v>
      </c>
      <c r="E39" s="1106">
        <f>+[5]ระบบการควบคุมฯ!E777</f>
        <v>0</v>
      </c>
      <c r="F39" s="1106">
        <f>+[5]ระบบการควบคุมฯ!F777</f>
        <v>0</v>
      </c>
      <c r="G39" s="1113">
        <f>+[5]ระบบการควบคุมฯ!G777+[5]ระบบการควบคุมฯ!H777</f>
        <v>0</v>
      </c>
      <c r="H39" s="1113">
        <f>+[5]ระบบการควบคุมฯ!I777+[5]ระบบการควบคุมฯ!J777</f>
        <v>0</v>
      </c>
      <c r="I39" s="1172">
        <f>+[5]ระบบการควบคุมฯ!K777+[5]ระบบการควบคุมฯ!L777</f>
        <v>0</v>
      </c>
      <c r="J39" s="1106">
        <f t="shared" ref="J39:J42" si="31">+F39-G39-H39-I39</f>
        <v>0</v>
      </c>
      <c r="K39" s="1113"/>
      <c r="L39" s="1113">
        <f>+[5]ระบบการควบคุมฯ!E909</f>
        <v>10000</v>
      </c>
      <c r="M39" s="1113">
        <f>+K39+L39</f>
        <v>10000</v>
      </c>
      <c r="N39" s="1167">
        <f>+[5]ระบบการควบคุมฯ!G909+[5]ระบบการควบคุมฯ!H909</f>
        <v>0</v>
      </c>
      <c r="O39" s="1113"/>
      <c r="P39" s="1167">
        <f>+[5]ระบบการควบคุมฯ!K909+[5]ระบบการควบคุมฯ!L909</f>
        <v>10000</v>
      </c>
      <c r="Q39" s="1113">
        <f>+M39-N39-O39-P39</f>
        <v>0</v>
      </c>
      <c r="R39" s="1106"/>
      <c r="S39" s="1106"/>
      <c r="T39" s="1106"/>
      <c r="U39" s="1106"/>
      <c r="V39" s="1106"/>
      <c r="W39" s="1106"/>
      <c r="X39" s="1106"/>
      <c r="Y39" s="1121">
        <f t="shared" ref="Y39:Z40" si="32">+R39+K39+D39</f>
        <v>0</v>
      </c>
      <c r="Z39" s="1121">
        <f t="shared" si="32"/>
        <v>10000</v>
      </c>
      <c r="AA39" s="1121">
        <f t="shared" ref="AA39:AA40" si="33">SUM(Y39:Z39)</f>
        <v>10000</v>
      </c>
      <c r="AB39" s="1121">
        <f t="shared" ref="AB39:AD40" si="34">+G39+N39+U39</f>
        <v>0</v>
      </c>
      <c r="AC39" s="1121">
        <f t="shared" si="34"/>
        <v>0</v>
      </c>
      <c r="AD39" s="1121">
        <f t="shared" si="34"/>
        <v>10000</v>
      </c>
      <c r="AE39" s="1121">
        <f t="shared" ref="AE39:AE40" si="35">+AA39-AB39-AC39-AD39</f>
        <v>0</v>
      </c>
      <c r="AF39" s="1106"/>
      <c r="AG39" s="1168" t="s">
        <v>12</v>
      </c>
    </row>
    <row r="40" spans="1:33" ht="55.8" x14ac:dyDescent="0.55000000000000004">
      <c r="A40" s="1166" t="str">
        <f>+[5]ระบบการควบคุมฯ!A910</f>
        <v>.2.2.2)</v>
      </c>
      <c r="B40" s="1171" t="str">
        <f>+[5]ระบบการควบคุมฯ!B910</f>
        <v>โครงการวัดและประเมินผลการจัดการศึกษาโดยครอบครัว ประจำปี 2569 10,710 บาท</v>
      </c>
      <c r="C40" s="1167" t="str">
        <f>+[5]ระบบการควบคุมฯ!C910</f>
        <v>ศธ04002/ว46832 ลว.17 ต.ค. 68 ครั้งที่ 7  2,000,000 บาท</v>
      </c>
      <c r="D40" s="1106">
        <f>+[5]ระบบการควบคุมฯ!D778</f>
        <v>0</v>
      </c>
      <c r="E40" s="1106">
        <f>+[5]ระบบการควบคุมฯ!E778</f>
        <v>0</v>
      </c>
      <c r="F40" s="1106">
        <f>+[5]ระบบการควบคุมฯ!F778</f>
        <v>0</v>
      </c>
      <c r="G40" s="1113">
        <f>+[5]ระบบการควบคุมฯ!G778+[5]ระบบการควบคุมฯ!H778</f>
        <v>0</v>
      </c>
      <c r="H40" s="1113">
        <f>+[5]ระบบการควบคุมฯ!I778+[5]ระบบการควบคุมฯ!J778</f>
        <v>0</v>
      </c>
      <c r="I40" s="1172">
        <f>+[5]ระบบการควบคุมฯ!K778+[5]ระบบการควบคุมฯ!L778</f>
        <v>0</v>
      </c>
      <c r="J40" s="1106">
        <f t="shared" si="31"/>
        <v>0</v>
      </c>
      <c r="K40" s="1113"/>
      <c r="L40" s="1113">
        <f>+[5]ระบบการควบคุมฯ!E910</f>
        <v>10710</v>
      </c>
      <c r="M40" s="1113">
        <f t="shared" ref="M40" si="36">+K40+L40</f>
        <v>10710</v>
      </c>
      <c r="N40" s="1167">
        <f>+[5]ระบบการควบคุมฯ!G910+[5]ระบบการควบคุมฯ!H910</f>
        <v>0</v>
      </c>
      <c r="O40" s="1113"/>
      <c r="P40" s="1167">
        <f>+[5]ระบบการควบคุมฯ!K910+[5]ระบบการควบคุมฯ!L910</f>
        <v>10200</v>
      </c>
      <c r="Q40" s="1113">
        <f t="shared" ref="Q40" si="37">+M40-N40-O40-P40</f>
        <v>510</v>
      </c>
      <c r="R40" s="1106"/>
      <c r="S40" s="1106"/>
      <c r="T40" s="1106"/>
      <c r="U40" s="1106"/>
      <c r="V40" s="1106"/>
      <c r="W40" s="1106"/>
      <c r="X40" s="1106"/>
      <c r="Y40" s="1121">
        <f t="shared" si="32"/>
        <v>0</v>
      </c>
      <c r="Z40" s="1121">
        <f t="shared" si="32"/>
        <v>10710</v>
      </c>
      <c r="AA40" s="1121">
        <f t="shared" si="33"/>
        <v>10710</v>
      </c>
      <c r="AB40" s="1121">
        <f t="shared" si="34"/>
        <v>0</v>
      </c>
      <c r="AC40" s="1121">
        <f t="shared" si="34"/>
        <v>0</v>
      </c>
      <c r="AD40" s="1121">
        <f t="shared" si="34"/>
        <v>10200</v>
      </c>
      <c r="AE40" s="1121">
        <f t="shared" si="35"/>
        <v>510</v>
      </c>
      <c r="AF40" s="1106"/>
      <c r="AG40" s="1168" t="s">
        <v>12</v>
      </c>
    </row>
    <row r="41" spans="1:33" ht="55.8" x14ac:dyDescent="0.55000000000000004">
      <c r="A41" s="1166" t="str">
        <f>+[5]ระบบการควบคุมฯ!A911</f>
        <v>2.2.3)</v>
      </c>
      <c r="B41" s="1171" t="str">
        <f>+[5]ระบบการควบคุมฯ!B911</f>
        <v>โครงการพัฒนาสมรรถนะการจัดการเรียนรู้สำหรับเด็กที่มีความต้องการพิเศษ 60,000 บาท</v>
      </c>
      <c r="C41" s="1167" t="str">
        <f>+[5]ระบบการควบคุมฯ!C911</f>
        <v>ศธ04002/ว46832 ลว.17 ต.ค. 68 ครั้งที่ 7  2,000,000 บาท</v>
      </c>
      <c r="D41" s="1106"/>
      <c r="E41" s="1106">
        <f>+[5]ระบบการควบคุมฯ!E779</f>
        <v>0</v>
      </c>
      <c r="F41" s="1106">
        <f>SUM(E41)</f>
        <v>0</v>
      </c>
      <c r="G41" s="1113">
        <f>+[5]ระบบการควบคุมฯ!G779+[5]ระบบการควบคุมฯ!H779</f>
        <v>0</v>
      </c>
      <c r="H41" s="1113">
        <f>+[5]ระบบการควบคุมฯ!I779+[5]ระบบการควบคุมฯ!J779</f>
        <v>0</v>
      </c>
      <c r="I41" s="1172">
        <f>+[5]ระบบการควบคุมฯ!K779+[5]ระบบการควบคุมฯ!L779</f>
        <v>0</v>
      </c>
      <c r="J41" s="1106">
        <f t="shared" si="31"/>
        <v>0</v>
      </c>
      <c r="K41" s="1113"/>
      <c r="L41" s="1113">
        <f>+[5]ระบบการควบคุมฯ!E911</f>
        <v>60000</v>
      </c>
      <c r="M41" s="1113">
        <f>+K41+L41</f>
        <v>60000</v>
      </c>
      <c r="N41" s="1167">
        <f>+[5]ระบบการควบคุมฯ!G911+[5]ระบบการควบคุมฯ!H911</f>
        <v>0</v>
      </c>
      <c r="O41" s="1113"/>
      <c r="P41" s="1167">
        <f>+[5]ระบบการควบคุมฯ!K911+[5]ระบบการควบคุมฯ!L911</f>
        <v>60000</v>
      </c>
      <c r="Q41" s="1113">
        <f>+M41-N41-O41-P41</f>
        <v>0</v>
      </c>
      <c r="R41" s="1106"/>
      <c r="S41" s="1106"/>
      <c r="T41" s="1106"/>
      <c r="U41" s="1106"/>
      <c r="V41" s="1106"/>
      <c r="W41" s="1106"/>
      <c r="X41" s="1106"/>
      <c r="Y41" s="1121">
        <f>+R41+K41+D41</f>
        <v>0</v>
      </c>
      <c r="Z41" s="1121">
        <f>+S41+L41+E41</f>
        <v>60000</v>
      </c>
      <c r="AA41" s="1121">
        <f>SUM(Y41:Z41)</f>
        <v>60000</v>
      </c>
      <c r="AB41" s="1121">
        <f>+G41+N41+U41</f>
        <v>0</v>
      </c>
      <c r="AC41" s="1121">
        <f>+H41+O41+V41</f>
        <v>0</v>
      </c>
      <c r="AD41" s="1121">
        <f>+I41+P41+W41</f>
        <v>60000</v>
      </c>
      <c r="AE41" s="1121">
        <f>+AA41-AB41-AC41-AD41</f>
        <v>0</v>
      </c>
      <c r="AF41" s="1106"/>
      <c r="AG41" s="1168" t="s">
        <v>13</v>
      </c>
    </row>
    <row r="42" spans="1:33" ht="55.8" x14ac:dyDescent="0.55000000000000004">
      <c r="A42" s="1166" t="str">
        <f>+[5]ระบบการควบคุมฯ!A910</f>
        <v>.2.2.2)</v>
      </c>
      <c r="B42" s="1171" t="str">
        <f>+[5]ระบบการควบคุมฯ!B780</f>
        <v>โครงการพัฒนาระบบแนะแนวการเรียน (Coaching) และแนะแนวเป้าหมายชีวิต 18,000 บาท</v>
      </c>
      <c r="C42" s="1167" t="str">
        <f>+[5]ระบบการควบคุมฯ!C780</f>
        <v>ศธ04002/ว6334 ลว.21 เม.ย. 69 ครั้งที่ 3 โอนครั้งที่ 440</v>
      </c>
      <c r="D42" s="1106"/>
      <c r="E42" s="1106">
        <f>+[5]ระบบการควบคุมฯ!E780</f>
        <v>18000</v>
      </c>
      <c r="F42" s="1106">
        <f>SUM(E42)</f>
        <v>18000</v>
      </c>
      <c r="G42" s="1113">
        <f>+[5]ระบบการควบคุมฯ!G780+[5]ระบบการควบคุมฯ!H780</f>
        <v>0</v>
      </c>
      <c r="H42" s="1113">
        <f>+[5]ระบบการควบคุมฯ!I780+[5]ระบบการควบคุมฯ!J780</f>
        <v>0</v>
      </c>
      <c r="I42" s="1172">
        <f>+[5]ระบบการควบคุมฯ!K780+[5]ระบบการควบคุมฯ!L780</f>
        <v>18000</v>
      </c>
      <c r="J42" s="1106">
        <f t="shared" si="31"/>
        <v>0</v>
      </c>
      <c r="K42" s="1113"/>
      <c r="L42" s="1113"/>
      <c r="M42" s="1113"/>
      <c r="N42" s="1167"/>
      <c r="O42" s="1113"/>
      <c r="P42" s="1167"/>
      <c r="Q42" s="1113"/>
      <c r="R42" s="1106"/>
      <c r="S42" s="1106"/>
      <c r="T42" s="1106"/>
      <c r="U42" s="1106"/>
      <c r="V42" s="1106"/>
      <c r="W42" s="1106"/>
      <c r="X42" s="1106"/>
      <c r="Y42" s="1121">
        <f t="shared" ref="Y42:Z57" si="38">+R42+K42+D42</f>
        <v>0</v>
      </c>
      <c r="Z42" s="1121">
        <f t="shared" si="38"/>
        <v>18000</v>
      </c>
      <c r="AA42" s="1121">
        <f t="shared" ref="AA42:AA60" si="39">SUM(Y42:Z42)</f>
        <v>18000</v>
      </c>
      <c r="AB42" s="1121">
        <f t="shared" ref="AB42:AD57" si="40">+G42+N42+U42</f>
        <v>0</v>
      </c>
      <c r="AC42" s="1121">
        <f t="shared" si="40"/>
        <v>0</v>
      </c>
      <c r="AD42" s="1121">
        <f t="shared" si="40"/>
        <v>18000</v>
      </c>
      <c r="AE42" s="1121">
        <f t="shared" ref="AE42:AE60" si="41">+AA42-AB42-AC42-AD42</f>
        <v>0</v>
      </c>
      <c r="AF42" s="1106"/>
      <c r="AG42" s="1168" t="s">
        <v>12</v>
      </c>
    </row>
    <row r="43" spans="1:33" ht="55.8" x14ac:dyDescent="0.55000000000000004">
      <c r="A43" s="1161" t="str">
        <f>+[5]ระบบการควบคุมฯ!A915</f>
        <v>2.3)</v>
      </c>
      <c r="B43" s="1162" t="str">
        <f>+[5]ระบบการควบคุมฯ!B915</f>
        <v>กลยุทธ์ที่ 3 ส่งเสริมความปลอดภัยของผู้เรียน ครูและบุคลากรทางการศึกษาและสถานศึกษา 75,800 บาท จัดสรรครั้งที่ 1 50,000 บาท</v>
      </c>
      <c r="C43" s="1162" t="str">
        <f>+[5]ระบบการควบคุมฯ!C915</f>
        <v>ศธ04002/ว46832 ลว.17 ต.ค. 68 ครั้งที่ 7  2,000,000 บาท</v>
      </c>
      <c r="D43" s="1118">
        <f>SUM(D44:D45)</f>
        <v>0</v>
      </c>
      <c r="E43" s="1118">
        <f t="shared" ref="E43:J43" si="42">SUM(E44:E45)</f>
        <v>25800</v>
      </c>
      <c r="F43" s="1118">
        <f t="shared" si="42"/>
        <v>25800</v>
      </c>
      <c r="G43" s="1118">
        <f t="shared" si="42"/>
        <v>0</v>
      </c>
      <c r="H43" s="1118">
        <f t="shared" si="42"/>
        <v>0</v>
      </c>
      <c r="I43" s="1118">
        <f t="shared" si="42"/>
        <v>25800</v>
      </c>
      <c r="J43" s="1118">
        <f t="shared" si="42"/>
        <v>0</v>
      </c>
      <c r="K43" s="1169"/>
      <c r="L43" s="1169">
        <f>SUM(L44:L45)</f>
        <v>50000</v>
      </c>
      <c r="M43" s="1169">
        <f t="shared" ref="M43:P43" si="43">SUM(M44:M45)</f>
        <v>50000</v>
      </c>
      <c r="N43" s="1169">
        <f t="shared" si="43"/>
        <v>0</v>
      </c>
      <c r="O43" s="1169">
        <f t="shared" si="43"/>
        <v>0</v>
      </c>
      <c r="P43" s="1169">
        <f t="shared" si="43"/>
        <v>44850</v>
      </c>
      <c r="Q43" s="1169">
        <f>SUM(Q44:Q45)</f>
        <v>5150</v>
      </c>
      <c r="R43" s="1169"/>
      <c r="S43" s="1169"/>
      <c r="T43" s="1169"/>
      <c r="U43" s="1169"/>
      <c r="V43" s="1169"/>
      <c r="W43" s="1169"/>
      <c r="X43" s="1169"/>
      <c r="Y43" s="1118">
        <f t="shared" si="38"/>
        <v>0</v>
      </c>
      <c r="Z43" s="1118">
        <f t="shared" si="38"/>
        <v>75800</v>
      </c>
      <c r="AA43" s="1118">
        <f t="shared" si="39"/>
        <v>75800</v>
      </c>
      <c r="AB43" s="1118">
        <f t="shared" si="40"/>
        <v>0</v>
      </c>
      <c r="AC43" s="1118">
        <f t="shared" si="40"/>
        <v>0</v>
      </c>
      <c r="AD43" s="1118">
        <f t="shared" si="40"/>
        <v>70650</v>
      </c>
      <c r="AE43" s="1118">
        <f t="shared" si="41"/>
        <v>5150</v>
      </c>
      <c r="AF43" s="1169"/>
      <c r="AG43" s="1170"/>
    </row>
    <row r="44" spans="1:33" s="1116" customFormat="1" ht="55.8" x14ac:dyDescent="0.55000000000000004">
      <c r="A44" s="1166" t="str">
        <f>+[5]ระบบการควบคุมฯ!A916</f>
        <v>2.3.1)</v>
      </c>
      <c r="B44" s="1124" t="str">
        <f>+[5]ระบบการควบคุมฯ!B916</f>
        <v>โครงการส่งเสริมทักษะชีวิตให้กับนักเรียน 30,000 บาท</v>
      </c>
      <c r="C44" s="1123" t="str">
        <f>+[5]ระบบการควบคุมฯ!C916</f>
        <v>ศธ04002/ว46832 ลว.17 ต.ค. 68 ครั้งที่ 7  2,000,000 บาท</v>
      </c>
      <c r="D44" s="1113">
        <f>+[5]ระบบการควบคุมฯ!D782</f>
        <v>0</v>
      </c>
      <c r="E44" s="1113">
        <f>+[5]ระบบการควบคุมฯ!E782</f>
        <v>0</v>
      </c>
      <c r="F44" s="1113">
        <f>+[5]ระบบการควบคุมฯ!F782</f>
        <v>0</v>
      </c>
      <c r="G44" s="1121">
        <f>+[5]ระบบการควบคุมฯ!G782+[5]ระบบการควบคุมฯ!H782</f>
        <v>0</v>
      </c>
      <c r="H44" s="1121">
        <f>+[5]ระบบการควบคุมฯ!I782+[5]ระบบการควบคุมฯ!J782</f>
        <v>0</v>
      </c>
      <c r="I44" s="1173">
        <f>+[5]ระบบการควบคุมฯ!K782+[5]ระบบการควบคุมฯ!L782</f>
        <v>0</v>
      </c>
      <c r="J44" s="1106">
        <f t="shared" ref="J44:J59" si="44">+F44-G44-H44-I44</f>
        <v>0</v>
      </c>
      <c r="K44" s="1106"/>
      <c r="L44" s="1106">
        <f>+[5]ระบบการควบคุมฯ!E916</f>
        <v>30000</v>
      </c>
      <c r="M44" s="1106">
        <f>SUM(K44:L44)</f>
        <v>30000</v>
      </c>
      <c r="N44" s="1167">
        <f>+[5]ระบบการควบคุมฯ!G916+[5]ระบบการควบคุมฯ!H916</f>
        <v>0</v>
      </c>
      <c r="O44" s="1106"/>
      <c r="P44" s="1167">
        <f>+[5]ระบบการควบคุมฯ!K916+[5]ระบบการควบคุมฯ!L916</f>
        <v>24850</v>
      </c>
      <c r="Q44" s="1106">
        <f>+M44-N44-O44-P44</f>
        <v>5150</v>
      </c>
      <c r="R44" s="1106"/>
      <c r="S44" s="1106"/>
      <c r="T44" s="1106"/>
      <c r="U44" s="1106"/>
      <c r="V44" s="1106"/>
      <c r="W44" s="1106"/>
      <c r="X44" s="1106"/>
      <c r="Y44" s="1121">
        <f t="shared" si="38"/>
        <v>0</v>
      </c>
      <c r="Z44" s="1121">
        <f t="shared" si="38"/>
        <v>30000</v>
      </c>
      <c r="AA44" s="1121">
        <f t="shared" si="39"/>
        <v>30000</v>
      </c>
      <c r="AB44" s="1121">
        <f t="shared" si="40"/>
        <v>0</v>
      </c>
      <c r="AC44" s="1121">
        <f t="shared" si="40"/>
        <v>0</v>
      </c>
      <c r="AD44" s="1121">
        <f t="shared" si="40"/>
        <v>24850</v>
      </c>
      <c r="AE44" s="1121">
        <f t="shared" si="41"/>
        <v>5150</v>
      </c>
      <c r="AF44" s="1106"/>
      <c r="AG44" s="1168" t="s">
        <v>13</v>
      </c>
    </row>
    <row r="45" spans="1:33" ht="55.8" x14ac:dyDescent="0.55000000000000004">
      <c r="A45" s="1166" t="str">
        <f>+[5]ระบบการควบคุมฯ!A917</f>
        <v>2.3.2)</v>
      </c>
      <c r="B45" s="1124" t="str">
        <f>+[5]ระบบการควบคุมฯ!B917</f>
        <v>โครงการพัฒนาระบบและกลไกดูแลความปลอดภัย 45,800 บาท อนุมัติครั้งที่ 1   20,000 บาท ครั้งที่ 3   25,800 บาท</v>
      </c>
      <c r="C45" s="1123" t="str">
        <f>+[5]ระบบการควบคุมฯ!C917</f>
        <v>ศธ04002/ว46832 ลว.17 ต.ค. 68 ครั้งที่ 7  2,000,000 บาท</v>
      </c>
      <c r="D45" s="1113">
        <f>+[5]ระบบการควบคุมฯ!D783</f>
        <v>0</v>
      </c>
      <c r="E45" s="1113">
        <f>+[5]ระบบการควบคุมฯ!E783</f>
        <v>25800</v>
      </c>
      <c r="F45" s="1113">
        <f>+[5]ระบบการควบคุมฯ!F783</f>
        <v>25800</v>
      </c>
      <c r="G45" s="1121">
        <f>+[5]ระบบการควบคุมฯ!G783+[5]ระบบการควบคุมฯ!H783</f>
        <v>0</v>
      </c>
      <c r="H45" s="1121">
        <f>+[5]ระบบการควบคุมฯ!I783+[5]ระบบการควบคุมฯ!J783</f>
        <v>0</v>
      </c>
      <c r="I45" s="1173">
        <f>+[5]ระบบการควบคุมฯ!K783+[5]ระบบการควบคุมฯ!L783</f>
        <v>25800</v>
      </c>
      <c r="J45" s="1106">
        <f t="shared" si="44"/>
        <v>0</v>
      </c>
      <c r="K45" s="1106"/>
      <c r="L45" s="1106">
        <f>+[5]ระบบการควบคุมฯ!E917</f>
        <v>20000</v>
      </c>
      <c r="M45" s="1106">
        <f>SUM(K45:L45)</f>
        <v>20000</v>
      </c>
      <c r="N45" s="1167">
        <f>+[5]ระบบการควบคุมฯ!G917+[5]ระบบการควบคุมฯ!H917</f>
        <v>0</v>
      </c>
      <c r="O45" s="1106"/>
      <c r="P45" s="1167">
        <f>+[5]ระบบการควบคุมฯ!K917+[5]ระบบการควบคุมฯ!L917</f>
        <v>20000</v>
      </c>
      <c r="Q45" s="1106">
        <f>+M45-N45-O45-P45</f>
        <v>0</v>
      </c>
      <c r="R45" s="1106"/>
      <c r="S45" s="1106"/>
      <c r="T45" s="1106"/>
      <c r="U45" s="1106"/>
      <c r="V45" s="1106"/>
      <c r="W45" s="1106"/>
      <c r="X45" s="1106"/>
      <c r="Y45" s="1121">
        <f t="shared" si="38"/>
        <v>0</v>
      </c>
      <c r="Z45" s="1121">
        <f t="shared" si="38"/>
        <v>45800</v>
      </c>
      <c r="AA45" s="1121">
        <f t="shared" si="39"/>
        <v>45800</v>
      </c>
      <c r="AB45" s="1121">
        <f t="shared" si="40"/>
        <v>0</v>
      </c>
      <c r="AC45" s="1121">
        <f t="shared" si="40"/>
        <v>0</v>
      </c>
      <c r="AD45" s="1121">
        <f t="shared" si="40"/>
        <v>45800</v>
      </c>
      <c r="AE45" s="1121">
        <f t="shared" si="41"/>
        <v>0</v>
      </c>
      <c r="AF45" s="1106"/>
      <c r="AG45" s="1114" t="s">
        <v>12</v>
      </c>
    </row>
    <row r="46" spans="1:33" s="1116" customFormat="1" ht="55.8" x14ac:dyDescent="0.55000000000000004">
      <c r="A46" s="1174" t="str">
        <f>+[5]ระบบการควบคุมฯ!A918</f>
        <v>2.4)</v>
      </c>
      <c r="B46" s="1175" t="str">
        <f>+[5]ระบบการควบคุมฯ!B918</f>
        <v xml:space="preserve">กลยุทธ์ที่ 4 เพิ่มประสิทธิภาพการบริหารจัดการศึกษา งบประมาณ 1,234,290 บาท จัดสรรครั้งที่ 1  554,400 บาท - โอนให้กลยุทธ์ที่ 1 ยืม 54400 </v>
      </c>
      <c r="C46" s="1176" t="str">
        <f>+[5]ระบบการควบคุมฯ!C918</f>
        <v>ศธ04002/ว46832 ลว.17 ต.ค. 68 ครั้งที่ 7  2,000,000 บาท</v>
      </c>
      <c r="D46" s="1177">
        <f>+[5]ระบบการควบคุมฯ!D784</f>
        <v>0</v>
      </c>
      <c r="E46" s="1177">
        <f>+[5]ระบบการควบคุมฯ!E784</f>
        <v>129290</v>
      </c>
      <c r="F46" s="1177">
        <f>+[5]ระบบการควบคุมฯ!F784</f>
        <v>129290</v>
      </c>
      <c r="G46" s="1177">
        <f>+[5]ระบบการควบคุมฯ!G784+[5]ระบบการควบคุมฯ!H784</f>
        <v>0</v>
      </c>
      <c r="H46" s="1177">
        <f>+[5]ระบบการควบคุมฯ!I784+[5]ระบบการควบคุมฯ!J784</f>
        <v>0</v>
      </c>
      <c r="I46" s="1178">
        <f>+[5]ระบบการควบคุมฯ!K784+[5]ระบบการควบคุมฯ!L784</f>
        <v>65000</v>
      </c>
      <c r="J46" s="1179">
        <f t="shared" si="44"/>
        <v>64290</v>
      </c>
      <c r="K46" s="1179">
        <f>SUM(K48:K60)</f>
        <v>0</v>
      </c>
      <c r="L46" s="1179">
        <f t="shared" ref="L46:Q46" si="45">SUM(L48:L60)</f>
        <v>1105000</v>
      </c>
      <c r="M46" s="1179">
        <f t="shared" si="45"/>
        <v>1105000</v>
      </c>
      <c r="N46" s="1179">
        <f t="shared" si="45"/>
        <v>0</v>
      </c>
      <c r="O46" s="1179">
        <f t="shared" si="45"/>
        <v>0</v>
      </c>
      <c r="P46" s="1179">
        <f t="shared" si="45"/>
        <v>532459</v>
      </c>
      <c r="Q46" s="1179">
        <f t="shared" si="45"/>
        <v>572541</v>
      </c>
      <c r="R46" s="1179"/>
      <c r="S46" s="1179"/>
      <c r="T46" s="1179"/>
      <c r="U46" s="1179"/>
      <c r="V46" s="1179"/>
      <c r="W46" s="1179"/>
      <c r="X46" s="1179">
        <f t="shared" ref="X46" si="46">+T46-U46-V46-W46</f>
        <v>0</v>
      </c>
      <c r="Y46" s="1177">
        <f t="shared" si="38"/>
        <v>0</v>
      </c>
      <c r="Z46" s="1177">
        <f t="shared" si="38"/>
        <v>1234290</v>
      </c>
      <c r="AA46" s="1177">
        <f t="shared" si="39"/>
        <v>1234290</v>
      </c>
      <c r="AB46" s="1177">
        <f t="shared" si="40"/>
        <v>0</v>
      </c>
      <c r="AC46" s="1177">
        <f t="shared" si="40"/>
        <v>0</v>
      </c>
      <c r="AD46" s="1177">
        <f t="shared" si="40"/>
        <v>597459</v>
      </c>
      <c r="AE46" s="1177">
        <f t="shared" si="41"/>
        <v>636831</v>
      </c>
      <c r="AF46" s="1179"/>
      <c r="AG46" s="1180"/>
    </row>
    <row r="47" spans="1:33" s="1116" customFormat="1" x14ac:dyDescent="0.55000000000000004">
      <c r="A47" s="1181">
        <f>+[5]ระบบการควบคุมฯ!A919</f>
        <v>1</v>
      </c>
      <c r="B47" s="1182" t="str">
        <f>+[5]ระบบการควบคุมฯ!B919</f>
        <v>งบกลาง  กลยุทธ์ที่ 4</v>
      </c>
      <c r="C47" s="1183">
        <f>+[5]ระบบการควบคุมฯ!C919</f>
        <v>0</v>
      </c>
      <c r="D47" s="1184">
        <f>+[5]ระบบการควบคุมฯ!D785</f>
        <v>0</v>
      </c>
      <c r="E47" s="1184">
        <f>+[5]ระบบการควบคุมฯ!E785</f>
        <v>0</v>
      </c>
      <c r="F47" s="1184">
        <f>+[5]ระบบการควบคุมฯ!F785</f>
        <v>0</v>
      </c>
      <c r="G47" s="1184">
        <f>+[5]ระบบการควบคุมฯ!G785+[5]ระบบการควบคุมฯ!H785</f>
        <v>0</v>
      </c>
      <c r="H47" s="1184">
        <f>+[5]ระบบการควบคุมฯ!I785+[5]ระบบการควบคุมฯ!J785</f>
        <v>0</v>
      </c>
      <c r="I47" s="1185">
        <f>+[5]ระบบการควบคุมฯ!K785+[5]ระบบการควบคุมฯ!L785</f>
        <v>0</v>
      </c>
      <c r="J47" s="1186">
        <f t="shared" si="44"/>
        <v>0</v>
      </c>
      <c r="K47" s="1186"/>
      <c r="L47" s="1186"/>
      <c r="M47" s="1186"/>
      <c r="N47" s="1187"/>
      <c r="O47" s="1186"/>
      <c r="P47" s="1187"/>
      <c r="Q47" s="1186"/>
      <c r="R47" s="1186"/>
      <c r="S47" s="1186"/>
      <c r="T47" s="1186"/>
      <c r="U47" s="1186"/>
      <c r="V47" s="1186"/>
      <c r="W47" s="1186"/>
      <c r="X47" s="1186"/>
      <c r="Y47" s="1184">
        <f t="shared" si="38"/>
        <v>0</v>
      </c>
      <c r="Z47" s="1184">
        <f t="shared" si="38"/>
        <v>0</v>
      </c>
      <c r="AA47" s="1184">
        <f t="shared" si="39"/>
        <v>0</v>
      </c>
      <c r="AB47" s="1184">
        <f t="shared" si="40"/>
        <v>0</v>
      </c>
      <c r="AC47" s="1184">
        <f t="shared" si="40"/>
        <v>0</v>
      </c>
      <c r="AD47" s="1184">
        <f t="shared" si="40"/>
        <v>0</v>
      </c>
      <c r="AE47" s="1184">
        <f t="shared" si="41"/>
        <v>0</v>
      </c>
      <c r="AF47" s="1106"/>
      <c r="AG47" s="1114"/>
    </row>
    <row r="48" spans="1:33" s="1116" customFormat="1" ht="37.200000000000003" customHeight="1" x14ac:dyDescent="0.55000000000000004">
      <c r="A48" s="1166" t="str">
        <f>+[5]ระบบการควบคุมฯ!A920</f>
        <v>2.4.1)</v>
      </c>
      <c r="B48" s="1124" t="str">
        <f>+[5]ระบบการควบคุมฯ!B920</f>
        <v>โครงการเพิ่มประสิทธิภาพการบริหารจัดการงานนโยบายและแผนและการบริหารงบประมาณ 75,000 บาท อนุมัติครั้งที่ 1   47,000 บาท</v>
      </c>
      <c r="C48" s="1123" t="str">
        <f>+[5]ระบบการควบคุมฯ!C920</f>
        <v>ศธ04002/ว46832 ลว.17 ต.ค. 68 ครั้งที่ 7  2,000,000 บาท</v>
      </c>
      <c r="D48" s="1113">
        <f>+[5]ระบบการควบคุมฯ!D786</f>
        <v>0</v>
      </c>
      <c r="E48" s="1113">
        <f>+[5]ระบบการควบคุมฯ!E786</f>
        <v>0</v>
      </c>
      <c r="F48" s="1113">
        <f>+[5]ระบบการควบคุมฯ!F786</f>
        <v>0</v>
      </c>
      <c r="G48" s="1121">
        <f>+[5]ระบบการควบคุมฯ!G786+[5]ระบบการควบคุมฯ!H786</f>
        <v>0</v>
      </c>
      <c r="H48" s="1121">
        <f>+[5]ระบบการควบคุมฯ!I786+[5]ระบบการควบคุมฯ!J786</f>
        <v>0</v>
      </c>
      <c r="I48" s="1173">
        <f>+[5]ระบบการควบคุมฯ!K786+[5]ระบบการควบคุมฯ!L786</f>
        <v>0</v>
      </c>
      <c r="J48" s="1106">
        <f t="shared" si="44"/>
        <v>0</v>
      </c>
      <c r="K48" s="1113">
        <f>+[5]ระบบการควบคุมฯ!D920</f>
        <v>0</v>
      </c>
      <c r="L48" s="1113">
        <f>+[5]ระบบการควบคุมฯ!E920</f>
        <v>75000</v>
      </c>
      <c r="M48" s="1113">
        <f>+K48+L48</f>
        <v>75000</v>
      </c>
      <c r="N48" s="1167">
        <f>+[5]ระบบการควบคุมฯ!G920+[5]ระบบการควบคุมฯ!H920</f>
        <v>0</v>
      </c>
      <c r="O48" s="1167">
        <f>+[5]ระบบการควบคุมฯ!I920+[5]ระบบการควบคุมฯ!J920</f>
        <v>0</v>
      </c>
      <c r="P48" s="1167">
        <f>+[5]ระบบการควบคุมฯ!K920+[5]ระบบการควบคุมฯ!L920</f>
        <v>40285</v>
      </c>
      <c r="Q48" s="1113">
        <f>+M48-N48-O48-P48</f>
        <v>34715</v>
      </c>
      <c r="R48" s="1106"/>
      <c r="S48" s="1106"/>
      <c r="T48" s="1106"/>
      <c r="U48" s="1106"/>
      <c r="V48" s="1106"/>
      <c r="W48" s="1106"/>
      <c r="X48" s="1106"/>
      <c r="Y48" s="1121">
        <f t="shared" si="38"/>
        <v>0</v>
      </c>
      <c r="Z48" s="1121">
        <f t="shared" si="38"/>
        <v>75000</v>
      </c>
      <c r="AA48" s="1121">
        <f t="shared" si="39"/>
        <v>75000</v>
      </c>
      <c r="AB48" s="1121">
        <f t="shared" si="40"/>
        <v>0</v>
      </c>
      <c r="AC48" s="1121">
        <f t="shared" si="40"/>
        <v>0</v>
      </c>
      <c r="AD48" s="1121">
        <f t="shared" si="40"/>
        <v>40285</v>
      </c>
      <c r="AE48" s="1121">
        <f t="shared" si="41"/>
        <v>34715</v>
      </c>
      <c r="AF48" s="1106"/>
      <c r="AG48" s="1114" t="s">
        <v>15</v>
      </c>
    </row>
    <row r="49" spans="1:33" s="1116" customFormat="1" ht="73.8" customHeight="1" x14ac:dyDescent="0.55000000000000004">
      <c r="A49" s="1166" t="str">
        <f>+[5]ระบบการควบคุมฯ!A787</f>
        <v>2.4.2)</v>
      </c>
      <c r="B49" s="1124" t="str">
        <f>+[5]ระบบการควบคุมฯ!B787</f>
        <v>โครงการสร้างเครือข่ายตรวจสอบภายใน 25,000 บาท</v>
      </c>
      <c r="C49" s="1123">
        <f t="shared" ref="C49" si="47">+C47</f>
        <v>0</v>
      </c>
      <c r="D49" s="1113">
        <f>+[5]ระบบการควบคุมฯ!D787</f>
        <v>0</v>
      </c>
      <c r="E49" s="1113">
        <f>+[5]ระบบการควบคุมฯ!E787</f>
        <v>0</v>
      </c>
      <c r="F49" s="1113">
        <f>+[5]ระบบการควบคุมฯ!F787</f>
        <v>0</v>
      </c>
      <c r="G49" s="1121">
        <f>+[5]ระบบการควบคุมฯ!G787+[5]ระบบการควบคุมฯ!H787</f>
        <v>0</v>
      </c>
      <c r="H49" s="1121">
        <f>+[5]ระบบการควบคุมฯ!I787+[5]ระบบการควบคุมฯ!J787</f>
        <v>0</v>
      </c>
      <c r="I49" s="1173">
        <f>+[5]ระบบการควบคุมฯ!K787+[5]ระบบการควบคุมฯ!L787</f>
        <v>0</v>
      </c>
      <c r="J49" s="1106">
        <f t="shared" si="44"/>
        <v>0</v>
      </c>
      <c r="K49" s="1113">
        <f>+[5]ระบบการควบคุมฯ!D922</f>
        <v>0</v>
      </c>
      <c r="L49" s="1113">
        <f>+[5]ระบบการควบคุมฯ!E922</f>
        <v>25000</v>
      </c>
      <c r="M49" s="1113">
        <f t="shared" ref="M49:M60" si="48">+K49+L49</f>
        <v>25000</v>
      </c>
      <c r="N49" s="1167">
        <f>+[5]ระบบการควบคุมฯ!G922+[5]ระบบการควบคุมฯ!H922</f>
        <v>0</v>
      </c>
      <c r="O49" s="1167">
        <f>+[5]ระบบการควบคุมฯ!I922+[5]ระบบการควบคุมฯ!J922</f>
        <v>0</v>
      </c>
      <c r="P49" s="1167">
        <f>+[5]ระบบการควบคุมฯ!K922+[5]ระบบการควบคุมฯ!L922</f>
        <v>0</v>
      </c>
      <c r="Q49" s="1113">
        <f t="shared" ref="Q49:Q60" si="49">+M49-N49-O49-P49</f>
        <v>25000</v>
      </c>
      <c r="R49" s="1106"/>
      <c r="S49" s="1106"/>
      <c r="T49" s="1106"/>
      <c r="U49" s="1106"/>
      <c r="V49" s="1106"/>
      <c r="W49" s="1106"/>
      <c r="X49" s="1106"/>
      <c r="Y49" s="1121">
        <f t="shared" si="38"/>
        <v>0</v>
      </c>
      <c r="Z49" s="1121">
        <f t="shared" si="38"/>
        <v>25000</v>
      </c>
      <c r="AA49" s="1121">
        <f t="shared" si="39"/>
        <v>25000</v>
      </c>
      <c r="AB49" s="1121">
        <f t="shared" si="40"/>
        <v>0</v>
      </c>
      <c r="AC49" s="1121">
        <f t="shared" si="40"/>
        <v>0</v>
      </c>
      <c r="AD49" s="1121">
        <f t="shared" si="40"/>
        <v>0</v>
      </c>
      <c r="AE49" s="1121">
        <f t="shared" si="41"/>
        <v>25000</v>
      </c>
      <c r="AF49" s="1106"/>
      <c r="AG49" s="1114" t="s">
        <v>246</v>
      </c>
    </row>
    <row r="50" spans="1:33" s="1116" customFormat="1" ht="74.400000000000006" x14ac:dyDescent="0.55000000000000004">
      <c r="A50" s="1111" t="str">
        <f>+[5]ระบบการควบคุมฯ!A788</f>
        <v>2.4.3)</v>
      </c>
      <c r="B50" s="1124" t="str">
        <f>+[5]ระบบการควบคุมฯ!B788</f>
        <v>โครงการพัฒนาศักยภาพการจัดการศึกษาแบบมีส่วนร่วมของคณะกรรมการติดตาม ตรวจสอบ ประเมินผลและนิเทศการศึกษาของเขตพื้นที่การศึกษา (ก.ต.ป.น.) 92,000 บาท  อนุมัติครั้งที่ 1   25,550 บาท</v>
      </c>
      <c r="C50" s="1123" t="str">
        <f>+C44</f>
        <v>ศธ04002/ว46832 ลว.17 ต.ค. 68 ครั้งที่ 7  2,000,000 บาท</v>
      </c>
      <c r="D50" s="1113">
        <f>+[5]ระบบการควบคุมฯ!D788</f>
        <v>0</v>
      </c>
      <c r="E50" s="1113">
        <f>+[5]ระบบการควบคุมฯ!E788</f>
        <v>0</v>
      </c>
      <c r="F50" s="1113">
        <f>+[5]ระบบการควบคุมฯ!F788</f>
        <v>0</v>
      </c>
      <c r="G50" s="1121">
        <f>+[5]ระบบการควบคุมฯ!G788+[5]ระบบการควบคุมฯ!H788</f>
        <v>0</v>
      </c>
      <c r="H50" s="1121">
        <f>+[5]ระบบการควบคุมฯ!I788+[5]ระบบการควบคุมฯ!J788</f>
        <v>0</v>
      </c>
      <c r="I50" s="1121">
        <f>+[5]ระบบการควบคุมฯ!K788+[5]ระบบการควบคุมฯ!L788</f>
        <v>0</v>
      </c>
      <c r="J50" s="1113">
        <f t="shared" si="44"/>
        <v>0</v>
      </c>
      <c r="K50" s="1113">
        <f>+[5]ระบบการควบคุมฯ!D923</f>
        <v>0</v>
      </c>
      <c r="L50" s="1113">
        <f>+[5]ระบบการควบคุมฯ!E923</f>
        <v>92000</v>
      </c>
      <c r="M50" s="1113">
        <f t="shared" si="48"/>
        <v>92000</v>
      </c>
      <c r="N50" s="1167">
        <f>+[5]ระบบการควบคุมฯ!G923+[5]ระบบการควบคุมฯ!H923</f>
        <v>0</v>
      </c>
      <c r="O50" s="1167">
        <f>+[5]ระบบการควบคุมฯ!I923+[5]ระบบการควบคุมฯ!J923</f>
        <v>0</v>
      </c>
      <c r="P50" s="1167">
        <f>+[5]ระบบการควบคุมฯ!K923+[5]ระบบการควบคุมฯ!L923</f>
        <v>80035</v>
      </c>
      <c r="Q50" s="1113">
        <f t="shared" si="49"/>
        <v>11965</v>
      </c>
      <c r="R50" s="1106"/>
      <c r="S50" s="1106"/>
      <c r="T50" s="1106"/>
      <c r="U50" s="1106"/>
      <c r="V50" s="1106"/>
      <c r="W50" s="1106"/>
      <c r="X50" s="1106"/>
      <c r="Y50" s="1121">
        <f t="shared" si="38"/>
        <v>0</v>
      </c>
      <c r="Z50" s="1121">
        <f t="shared" si="38"/>
        <v>92000</v>
      </c>
      <c r="AA50" s="1121">
        <f t="shared" si="39"/>
        <v>92000</v>
      </c>
      <c r="AB50" s="1121">
        <f t="shared" si="40"/>
        <v>0</v>
      </c>
      <c r="AC50" s="1121">
        <f t="shared" si="40"/>
        <v>0</v>
      </c>
      <c r="AD50" s="1121">
        <f t="shared" si="40"/>
        <v>80035</v>
      </c>
      <c r="AE50" s="1121">
        <f t="shared" si="41"/>
        <v>11965</v>
      </c>
      <c r="AF50" s="1113"/>
      <c r="AG50" s="1114" t="s">
        <v>13</v>
      </c>
    </row>
    <row r="51" spans="1:33" s="1116" customFormat="1" ht="55.8" x14ac:dyDescent="0.55000000000000004">
      <c r="A51" s="1111" t="str">
        <f>+[5]ระบบการควบคุมฯ!A789</f>
        <v>2.4.4)</v>
      </c>
      <c r="B51" s="1124" t="str">
        <f>+[5]ระบบการควบคุมฯ!B789</f>
        <v>โครงการประชุมเชิงปฏิบัติการเพื่อเพิ่มประสิทธิภาพการบริหารจัดการด้านงบประมาณ ด้านการเงินบัญชีและพัสดุ 65,000 บาท</v>
      </c>
      <c r="C51" s="1123" t="str">
        <f t="shared" ref="C51:C59" si="50">+C50</f>
        <v>ศธ04002/ว46832 ลว.17 ต.ค. 68 ครั้งที่ 7  2,000,000 บาท</v>
      </c>
      <c r="D51" s="1113">
        <f>+[5]ระบบการควบคุมฯ!D789</f>
        <v>0</v>
      </c>
      <c r="E51" s="1113">
        <f>+[5]ระบบการควบคุมฯ!E789</f>
        <v>65000</v>
      </c>
      <c r="F51" s="1113">
        <f>+[5]ระบบการควบคุมฯ!F789</f>
        <v>65000</v>
      </c>
      <c r="G51" s="1121">
        <f>+[5]ระบบการควบคุมฯ!G789+[5]ระบบการควบคุมฯ!H789</f>
        <v>0</v>
      </c>
      <c r="H51" s="1121">
        <f>+[5]ระบบการควบคุมฯ!I789+[5]ระบบการควบคุมฯ!J789</f>
        <v>0</v>
      </c>
      <c r="I51" s="1121">
        <f>+[5]ระบบการควบคุมฯ!K789+[5]ระบบการควบคุมฯ!L789</f>
        <v>65000</v>
      </c>
      <c r="J51" s="1113">
        <f t="shared" si="44"/>
        <v>0</v>
      </c>
      <c r="K51" s="1113">
        <f>+[5]ระบบการควบคุมฯ!D925</f>
        <v>0</v>
      </c>
      <c r="L51" s="1113">
        <f>+[5]ระบบการควบคุมฯ!E925</f>
        <v>0</v>
      </c>
      <c r="M51" s="1113">
        <f t="shared" si="48"/>
        <v>0</v>
      </c>
      <c r="N51" s="1167">
        <f>+[5]ระบบการควบคุมฯ!G925+[5]ระบบการควบคุมฯ!H925</f>
        <v>0</v>
      </c>
      <c r="O51" s="1167">
        <f>+[5]ระบบการควบคุมฯ!I925+[5]ระบบการควบคุมฯ!J925</f>
        <v>0</v>
      </c>
      <c r="P51" s="1167">
        <f>+[5]ระบบการควบคุมฯ!K925+[5]ระบบการควบคุมฯ!L925</f>
        <v>0</v>
      </c>
      <c r="Q51" s="1113">
        <f t="shared" si="49"/>
        <v>0</v>
      </c>
      <c r="R51" s="1106"/>
      <c r="S51" s="1106"/>
      <c r="T51" s="1106"/>
      <c r="U51" s="1106"/>
      <c r="V51" s="1106"/>
      <c r="W51" s="1106"/>
      <c r="X51" s="1106"/>
      <c r="Y51" s="1121">
        <f t="shared" si="38"/>
        <v>0</v>
      </c>
      <c r="Z51" s="1121">
        <f t="shared" si="38"/>
        <v>65000</v>
      </c>
      <c r="AA51" s="1121">
        <f t="shared" si="39"/>
        <v>65000</v>
      </c>
      <c r="AB51" s="1121">
        <f t="shared" si="40"/>
        <v>0</v>
      </c>
      <c r="AC51" s="1121">
        <f t="shared" si="40"/>
        <v>0</v>
      </c>
      <c r="AD51" s="1121">
        <f t="shared" si="40"/>
        <v>65000</v>
      </c>
      <c r="AE51" s="1121">
        <f t="shared" si="41"/>
        <v>0</v>
      </c>
      <c r="AF51" s="1113"/>
      <c r="AG51" s="1114" t="s">
        <v>14</v>
      </c>
    </row>
    <row r="52" spans="1:33" s="1116" customFormat="1" ht="20.399999999999999" hidden="1" customHeight="1" x14ac:dyDescent="0.55000000000000004">
      <c r="A52" s="1111" t="str">
        <f>+[5]ระบบการควบคุมฯ!A790</f>
        <v>2.4.5)</v>
      </c>
      <c r="B52" s="1124" t="str">
        <f>+[5]ระบบการควบคุมฯ!B790</f>
        <v>โครงการงานศิลปหัตถกรรมนักเรียน ระดับเขตพื้นที่การศึกษา ปีการศึกษา 2568  250,000 บาท ศูนย์ประสานการดำเนินงาน ข้อ 13 อนุมัติครั้งที่ 1   24,195 บาท</v>
      </c>
      <c r="C52" s="1123" t="str">
        <f t="shared" si="50"/>
        <v>ศธ04002/ว46832 ลว.17 ต.ค. 68 ครั้งที่ 7  2,000,000 บาท</v>
      </c>
      <c r="D52" s="1113">
        <f>+[5]ระบบการควบคุมฯ!D790</f>
        <v>0</v>
      </c>
      <c r="E52" s="1113">
        <f>+[5]ระบบการควบคุมฯ!E790</f>
        <v>0</v>
      </c>
      <c r="F52" s="1113">
        <f>+[5]ระบบการควบคุมฯ!F790</f>
        <v>0</v>
      </c>
      <c r="G52" s="1121">
        <f>+[5]ระบบการควบคุมฯ!G790+[5]ระบบการควบคุมฯ!H790</f>
        <v>0</v>
      </c>
      <c r="H52" s="1121">
        <f>+[5]ระบบการควบคุมฯ!I790+[5]ระบบการควบคุมฯ!J790</f>
        <v>0</v>
      </c>
      <c r="I52" s="1121">
        <f>+[5]ระบบการควบคุมฯ!K790+[5]ระบบการควบคุมฯ!L790</f>
        <v>0</v>
      </c>
      <c r="J52" s="1113">
        <f t="shared" si="44"/>
        <v>0</v>
      </c>
      <c r="K52" s="1113">
        <f>+[5]ระบบการควบคุมฯ!D926</f>
        <v>0</v>
      </c>
      <c r="L52" s="1113">
        <f>+[5]ระบบการควบคุมฯ!E926</f>
        <v>250000</v>
      </c>
      <c r="M52" s="1113">
        <f t="shared" si="48"/>
        <v>250000</v>
      </c>
      <c r="N52" s="1167">
        <f>+[5]ระบบการควบคุมฯ!G926+[5]ระบบการควบคุมฯ!H926</f>
        <v>0</v>
      </c>
      <c r="O52" s="1167">
        <f>+[5]ระบบการควบคุมฯ!I926+[5]ระบบการควบคุมฯ!J926</f>
        <v>0</v>
      </c>
      <c r="P52" s="1167">
        <f>+[5]ระบบการควบคุมฯ!K926+[5]ระบบการควบคุมฯ!L926</f>
        <v>213260</v>
      </c>
      <c r="Q52" s="1113">
        <f t="shared" si="49"/>
        <v>36740</v>
      </c>
      <c r="R52" s="1106"/>
      <c r="S52" s="1106"/>
      <c r="T52" s="1106"/>
      <c r="U52" s="1106"/>
      <c r="V52" s="1106"/>
      <c r="W52" s="1106"/>
      <c r="X52" s="1106"/>
      <c r="Y52" s="1121">
        <f t="shared" si="38"/>
        <v>0</v>
      </c>
      <c r="Z52" s="1121">
        <f t="shared" si="38"/>
        <v>250000</v>
      </c>
      <c r="AA52" s="1121">
        <f t="shared" si="39"/>
        <v>250000</v>
      </c>
      <c r="AB52" s="1121">
        <f t="shared" si="40"/>
        <v>0</v>
      </c>
      <c r="AC52" s="1121">
        <f t="shared" si="40"/>
        <v>0</v>
      </c>
      <c r="AD52" s="1121">
        <f t="shared" si="40"/>
        <v>213260</v>
      </c>
      <c r="AE52" s="1121">
        <f t="shared" si="41"/>
        <v>36740</v>
      </c>
      <c r="AF52" s="1113"/>
      <c r="AG52" s="1114" t="s">
        <v>12</v>
      </c>
    </row>
    <row r="53" spans="1:33" ht="20.399999999999999" hidden="1" customHeight="1" x14ac:dyDescent="0.55000000000000004">
      <c r="A53" s="1111">
        <f>+[5]ระบบการควบคุมฯ!A791</f>
        <v>0</v>
      </c>
      <c r="B53" s="1124" t="str">
        <f>+[5]ระบบการควบคุมฯ!B791</f>
        <v>อนุมัติ ครั้งที่ 2  225,805 บาท</v>
      </c>
      <c r="C53" s="1123" t="str">
        <f t="shared" si="50"/>
        <v>ศธ04002/ว46832 ลว.17 ต.ค. 68 ครั้งที่ 7  2,000,000 บาท</v>
      </c>
      <c r="D53" s="1113">
        <f>+[5]ระบบการควบคุมฯ!D791</f>
        <v>0</v>
      </c>
      <c r="E53" s="1113">
        <f>+[5]ระบบการควบคุมฯ!E791</f>
        <v>0</v>
      </c>
      <c r="F53" s="1113">
        <f>+[5]ระบบการควบคุมฯ!F791</f>
        <v>0</v>
      </c>
      <c r="G53" s="1121">
        <f>+[5]ระบบการควบคุมฯ!G791+[5]ระบบการควบคุมฯ!H791</f>
        <v>0</v>
      </c>
      <c r="H53" s="1121">
        <f>+[5]ระบบการควบคุมฯ!I791+[5]ระบบการควบคุมฯ!J791</f>
        <v>0</v>
      </c>
      <c r="I53" s="1121">
        <f>+[5]ระบบการควบคุมฯ!K791+[5]ระบบการควบคุมฯ!L791</f>
        <v>0</v>
      </c>
      <c r="J53" s="1113">
        <f t="shared" si="44"/>
        <v>0</v>
      </c>
      <c r="K53" s="1113">
        <f>+[5]ระบบการควบคุมฯ!D927</f>
        <v>0</v>
      </c>
      <c r="L53" s="1113">
        <f>+[5]ระบบการควบคุมฯ!E927</f>
        <v>0</v>
      </c>
      <c r="M53" s="1113">
        <f t="shared" si="48"/>
        <v>0</v>
      </c>
      <c r="N53" s="1167">
        <f>+[5]ระบบการควบคุมฯ!G927+[5]ระบบการควบคุมฯ!H927</f>
        <v>0</v>
      </c>
      <c r="O53" s="1167">
        <f>+[5]ระบบการควบคุมฯ!I927+[5]ระบบการควบคุมฯ!J927</f>
        <v>0</v>
      </c>
      <c r="P53" s="1167">
        <f>+[5]ระบบการควบคุมฯ!K927+[5]ระบบการควบคุมฯ!L927</f>
        <v>0</v>
      </c>
      <c r="Q53" s="1113">
        <f t="shared" si="49"/>
        <v>0</v>
      </c>
      <c r="R53" s="1106"/>
      <c r="S53" s="1106"/>
      <c r="T53" s="1106"/>
      <c r="U53" s="1106"/>
      <c r="V53" s="1106"/>
      <c r="W53" s="1106"/>
      <c r="X53" s="1106"/>
      <c r="Y53" s="1121">
        <f t="shared" si="38"/>
        <v>0</v>
      </c>
      <c r="Z53" s="1121">
        <f t="shared" si="38"/>
        <v>0</v>
      </c>
      <c r="AA53" s="1121">
        <f t="shared" si="39"/>
        <v>0</v>
      </c>
      <c r="AB53" s="1121">
        <f t="shared" si="40"/>
        <v>0</v>
      </c>
      <c r="AC53" s="1121">
        <f t="shared" si="40"/>
        <v>0</v>
      </c>
      <c r="AD53" s="1121">
        <f t="shared" si="40"/>
        <v>0</v>
      </c>
      <c r="AE53" s="1121">
        <f t="shared" si="41"/>
        <v>0</v>
      </c>
      <c r="AF53" s="1113"/>
      <c r="AG53" s="1114"/>
    </row>
    <row r="54" spans="1:33" ht="55.8" x14ac:dyDescent="0.55000000000000004">
      <c r="A54" s="1111" t="str">
        <f>+[5]ระบบการควบคุมฯ!A792</f>
        <v>2.4.6)</v>
      </c>
      <c r="B54" s="1124" t="str">
        <f>+[5]ระบบการควบคุมฯ!B792</f>
        <v>โครงการยกย่องเชิดชูเกียรติข้าราชการครูและบุคลากรทางการศึกษา 80,000 บาท อนุมัติครั้งที่ 1    30,000 บาท</v>
      </c>
      <c r="C54" s="1123" t="str">
        <f t="shared" si="50"/>
        <v>ศธ04002/ว46832 ลว.17 ต.ค. 68 ครั้งที่ 7  2,000,000 บาท</v>
      </c>
      <c r="D54" s="1113">
        <f>+[5]ระบบการควบคุมฯ!D792</f>
        <v>0</v>
      </c>
      <c r="E54" s="1113">
        <f>+[5]ระบบการควบคุมฯ!E792</f>
        <v>0</v>
      </c>
      <c r="F54" s="1113">
        <f>+[5]ระบบการควบคุมฯ!F792</f>
        <v>0</v>
      </c>
      <c r="G54" s="1121">
        <f>+[5]ระบบการควบคุมฯ!G792+[5]ระบบการควบคุมฯ!H792</f>
        <v>0</v>
      </c>
      <c r="H54" s="1121">
        <f>+[5]ระบบการควบคุมฯ!I792+[5]ระบบการควบคุมฯ!J792</f>
        <v>0</v>
      </c>
      <c r="I54" s="1121">
        <f>+[5]ระบบการควบคุมฯ!K792+[5]ระบบการควบคุมฯ!L792</f>
        <v>0</v>
      </c>
      <c r="J54" s="1113">
        <f t="shared" si="44"/>
        <v>0</v>
      </c>
      <c r="K54" s="1113">
        <f>+[5]ระบบการควบคุมฯ!D928</f>
        <v>0</v>
      </c>
      <c r="L54" s="1113">
        <f>+[5]ระบบการควบคุมฯ!E928</f>
        <v>80000</v>
      </c>
      <c r="M54" s="1113">
        <f t="shared" si="48"/>
        <v>80000</v>
      </c>
      <c r="N54" s="1167">
        <f>+[5]ระบบการควบคุมฯ!G928+[5]ระบบการควบคุมฯ!H928</f>
        <v>0</v>
      </c>
      <c r="O54" s="1167">
        <f>+[5]ระบบการควบคุมฯ!I928+[5]ระบบการควบคุมฯ!J928</f>
        <v>0</v>
      </c>
      <c r="P54" s="1167">
        <f>+[5]ระบบการควบคุมฯ!K928+[5]ระบบการควบคุมฯ!L928</f>
        <v>31625</v>
      </c>
      <c r="Q54" s="1113">
        <f t="shared" si="49"/>
        <v>48375</v>
      </c>
      <c r="R54" s="1106"/>
      <c r="S54" s="1106"/>
      <c r="T54" s="1106"/>
      <c r="U54" s="1106"/>
      <c r="V54" s="1106"/>
      <c r="W54" s="1106"/>
      <c r="X54" s="1106"/>
      <c r="Y54" s="1121">
        <f t="shared" si="38"/>
        <v>0</v>
      </c>
      <c r="Z54" s="1121">
        <f t="shared" si="38"/>
        <v>80000</v>
      </c>
      <c r="AA54" s="1121">
        <f t="shared" si="39"/>
        <v>80000</v>
      </c>
      <c r="AB54" s="1121">
        <f t="shared" si="40"/>
        <v>0</v>
      </c>
      <c r="AC54" s="1121">
        <f t="shared" si="40"/>
        <v>0</v>
      </c>
      <c r="AD54" s="1121">
        <f t="shared" si="40"/>
        <v>31625</v>
      </c>
      <c r="AE54" s="1121">
        <f t="shared" si="41"/>
        <v>48375</v>
      </c>
      <c r="AF54" s="1113"/>
      <c r="AG54" s="1114" t="s">
        <v>171</v>
      </c>
    </row>
    <row r="55" spans="1:33" ht="49.2" customHeight="1" x14ac:dyDescent="0.55000000000000004">
      <c r="A55" s="1111" t="str">
        <f>+[5]ระบบการควบคุมฯ!A793</f>
        <v>2.4.7)</v>
      </c>
      <c r="B55" s="1124" t="str">
        <f>+[5]ระบบการควบคุมฯ!B793</f>
        <v xml:space="preserve">โครงการเสริมสร้างศักยภาพบุคลากรในสังกัดสพป.ปทุมธานี เขต 2 130,595 บาท  </v>
      </c>
      <c r="C55" s="1123" t="str">
        <f t="shared" si="50"/>
        <v>ศธ04002/ว46832 ลว.17 ต.ค. 68 ครั้งที่ 7  2,000,000 บาท</v>
      </c>
      <c r="D55" s="1113">
        <f>+[5]ระบบการควบคุมฯ!D793</f>
        <v>0</v>
      </c>
      <c r="E55" s="1113">
        <f>+[5]ระบบการควบคุมฯ!E793</f>
        <v>0</v>
      </c>
      <c r="F55" s="1113">
        <f>+[5]ระบบการควบคุมฯ!F793</f>
        <v>0</v>
      </c>
      <c r="G55" s="1121">
        <f>+[5]ระบบการควบคุมฯ!G793+[5]ระบบการควบคุมฯ!H793</f>
        <v>0</v>
      </c>
      <c r="H55" s="1121">
        <f>+[5]ระบบการควบคุมฯ!I793+[5]ระบบการควบคุมฯ!J793</f>
        <v>0</v>
      </c>
      <c r="I55" s="1121">
        <f>+[5]ระบบการควบคุมฯ!K793+[5]ระบบการควบคุมฯ!L793</f>
        <v>0</v>
      </c>
      <c r="J55" s="1113">
        <f t="shared" si="44"/>
        <v>0</v>
      </c>
      <c r="K55" s="1113">
        <f>+[5]ระบบการควบคุมฯ!D930</f>
        <v>0</v>
      </c>
      <c r="L55" s="1113">
        <f>+[5]ระบบการควบคุมฯ!E930</f>
        <v>130595</v>
      </c>
      <c r="M55" s="1113">
        <f t="shared" si="48"/>
        <v>130595</v>
      </c>
      <c r="N55" s="1167">
        <f>+[5]ระบบการควบคุมฯ!G930+[5]ระบบการควบคุมฯ!H930</f>
        <v>0</v>
      </c>
      <c r="O55" s="1167">
        <f>+[5]ระบบการควบคุมฯ!I930+[5]ระบบการควบคุมฯ!J930</f>
        <v>0</v>
      </c>
      <c r="P55" s="1167">
        <f>+[5]ระบบการควบคุมฯ!K930+[5]ระบบการควบคุมฯ!L930</f>
        <v>36060</v>
      </c>
      <c r="Q55" s="1113">
        <f t="shared" si="49"/>
        <v>94535</v>
      </c>
      <c r="R55" s="1106"/>
      <c r="S55" s="1106"/>
      <c r="T55" s="1106"/>
      <c r="U55" s="1106"/>
      <c r="V55" s="1106"/>
      <c r="W55" s="1106"/>
      <c r="X55" s="1106"/>
      <c r="Y55" s="1121">
        <f t="shared" si="38"/>
        <v>0</v>
      </c>
      <c r="Z55" s="1121">
        <f t="shared" si="38"/>
        <v>130595</v>
      </c>
      <c r="AA55" s="1121">
        <f t="shared" si="39"/>
        <v>130595</v>
      </c>
      <c r="AB55" s="1121">
        <f t="shared" si="40"/>
        <v>0</v>
      </c>
      <c r="AC55" s="1121">
        <f t="shared" si="40"/>
        <v>0</v>
      </c>
      <c r="AD55" s="1121">
        <f t="shared" si="40"/>
        <v>36060</v>
      </c>
      <c r="AE55" s="1121">
        <f t="shared" si="41"/>
        <v>94535</v>
      </c>
      <c r="AF55" s="1113"/>
      <c r="AG55" s="1114" t="str">
        <f>+AG54</f>
        <v>กลุ่มพัฒนาครูและบุคลากรทางการศึกษา</v>
      </c>
    </row>
    <row r="56" spans="1:33" ht="74.400000000000006" customHeight="1" x14ac:dyDescent="0.55000000000000004">
      <c r="A56" s="1111" t="str">
        <f>+[5]ระบบการควบคุมฯ!A794</f>
        <v>2.4.8)</v>
      </c>
      <c r="B56" s="1124" t="str">
        <f>+[5]ระบบการควบคุมฯ!B794</f>
        <v>โครงการประชุม อ.ก.ค.ศ. เขตพื้นที่ 258,060 บาท  อนุมัติครั้งที่ 1   95,000 บาท</v>
      </c>
      <c r="C56" s="1123" t="str">
        <f t="shared" si="50"/>
        <v>ศธ04002/ว46832 ลว.17 ต.ค. 68 ครั้งที่ 7  2,000,000 บาท</v>
      </c>
      <c r="D56" s="1113">
        <f>+[5]ระบบการควบคุมฯ!D794</f>
        <v>0</v>
      </c>
      <c r="E56" s="1113">
        <f>+[5]ระบบการควบคุมฯ!E794</f>
        <v>25000</v>
      </c>
      <c r="F56" s="1113">
        <f>+[5]ระบบการควบคุมฯ!F794</f>
        <v>25000</v>
      </c>
      <c r="G56" s="1121">
        <f>+[5]ระบบการควบคุมฯ!G794+[5]ระบบการควบคุมฯ!H794</f>
        <v>0</v>
      </c>
      <c r="H56" s="1121">
        <f>+[5]ระบบการควบคุมฯ!I794+[5]ระบบการควบคุมฯ!J794</f>
        <v>0</v>
      </c>
      <c r="I56" s="1121">
        <f>+[5]ระบบการควบคุมฯ!K794+[5]ระบบการควบคุมฯ!L794</f>
        <v>0</v>
      </c>
      <c r="J56" s="1113">
        <f t="shared" si="44"/>
        <v>25000</v>
      </c>
      <c r="K56" s="1113">
        <f>+[5]ระบบการควบคุมฯ!D931</f>
        <v>0</v>
      </c>
      <c r="L56" s="1113">
        <f>+[5]ระบบการควบคุมฯ!E931</f>
        <v>233060</v>
      </c>
      <c r="M56" s="1113">
        <f t="shared" si="48"/>
        <v>233060</v>
      </c>
      <c r="N56" s="1167">
        <f>+[5]ระบบการควบคุมฯ!G931+[5]ระบบการควบคุมฯ!H931</f>
        <v>0</v>
      </c>
      <c r="O56" s="1167">
        <f>+[5]ระบบการควบคุมฯ!I931+[5]ระบบการควบคุมฯ!J931</f>
        <v>0</v>
      </c>
      <c r="P56" s="1167">
        <f>+[5]ระบบการควบคุมฯ!K931+[5]ระบบการควบคุมฯ!L931</f>
        <v>79924</v>
      </c>
      <c r="Q56" s="1113">
        <f t="shared" si="49"/>
        <v>153136</v>
      </c>
      <c r="R56" s="1106"/>
      <c r="S56" s="1106"/>
      <c r="T56" s="1106"/>
      <c r="U56" s="1106"/>
      <c r="V56" s="1106"/>
      <c r="W56" s="1106"/>
      <c r="X56" s="1106"/>
      <c r="Y56" s="1121">
        <f t="shared" si="38"/>
        <v>0</v>
      </c>
      <c r="Z56" s="1121">
        <f t="shared" si="38"/>
        <v>258060</v>
      </c>
      <c r="AA56" s="1121">
        <f t="shared" si="39"/>
        <v>258060</v>
      </c>
      <c r="AB56" s="1121">
        <f t="shared" si="40"/>
        <v>0</v>
      </c>
      <c r="AC56" s="1121">
        <f t="shared" si="40"/>
        <v>0</v>
      </c>
      <c r="AD56" s="1121">
        <f t="shared" si="40"/>
        <v>79924</v>
      </c>
      <c r="AE56" s="1121">
        <f t="shared" si="41"/>
        <v>178136</v>
      </c>
      <c r="AF56" s="1113"/>
      <c r="AG56" s="1114" t="s">
        <v>17</v>
      </c>
    </row>
    <row r="57" spans="1:33" ht="55.8" x14ac:dyDescent="0.55000000000000004">
      <c r="A57" s="1111" t="str">
        <f>+[5]ระบบการควบคุมฯ!A795</f>
        <v>2.4.9)</v>
      </c>
      <c r="B57" s="1124" t="str">
        <f>+[5]ระบบการควบคุมฯ!B795</f>
        <v>โครงการกิจกรรมการบริหารอัตรากำลังในสถานศึกษาระดับเขตพื้นที่การศึกษาฯ 80,145 บาท  อนุมัติครั้งที่ 1    30,000 บาท</v>
      </c>
      <c r="C57" s="1123" t="str">
        <f t="shared" si="50"/>
        <v>ศธ04002/ว46832 ลว.17 ต.ค. 68 ครั้งที่ 7  2,000,000 บาท</v>
      </c>
      <c r="D57" s="1113">
        <f>+[5]ระบบการควบคุมฯ!D795</f>
        <v>0</v>
      </c>
      <c r="E57" s="1113">
        <f>+[5]ระบบการควบคุมฯ!E795</f>
        <v>0</v>
      </c>
      <c r="F57" s="1113">
        <f>+[5]ระบบการควบคุมฯ!F795</f>
        <v>0</v>
      </c>
      <c r="G57" s="1121">
        <f>+[5]ระบบการควบคุมฯ!G795+[5]ระบบการควบคุมฯ!H795</f>
        <v>0</v>
      </c>
      <c r="H57" s="1121">
        <f>+[5]ระบบการควบคุมฯ!I795+[5]ระบบการควบคุมฯ!J795</f>
        <v>0</v>
      </c>
      <c r="I57" s="1121">
        <f>+[5]ระบบการควบคุมฯ!K795+[5]ระบบการควบคุมฯ!L795</f>
        <v>0</v>
      </c>
      <c r="J57" s="1113">
        <f t="shared" si="44"/>
        <v>0</v>
      </c>
      <c r="K57" s="1113">
        <f>+[5]ระบบการควบคุมฯ!D933</f>
        <v>0</v>
      </c>
      <c r="L57" s="1113">
        <f>+[5]ระบบการควบคุมฯ!E933</f>
        <v>80145</v>
      </c>
      <c r="M57" s="1113">
        <f t="shared" si="48"/>
        <v>80145</v>
      </c>
      <c r="N57" s="1167">
        <f>+[5]ระบบการควบคุมฯ!G933+[5]ระบบการควบคุมฯ!H933</f>
        <v>0</v>
      </c>
      <c r="O57" s="1167">
        <f>+[5]ระบบการควบคุมฯ!I933+[5]ระบบการควบคุมฯ!J933</f>
        <v>0</v>
      </c>
      <c r="P57" s="1167">
        <f>+[5]ระบบการควบคุมฯ!K933+[5]ระบบการควบคุมฯ!L933</f>
        <v>9620</v>
      </c>
      <c r="Q57" s="1113">
        <f t="shared" si="49"/>
        <v>70525</v>
      </c>
      <c r="R57" s="1106"/>
      <c r="S57" s="1106"/>
      <c r="T57" s="1106"/>
      <c r="U57" s="1106"/>
      <c r="V57" s="1106"/>
      <c r="W57" s="1106"/>
      <c r="X57" s="1106"/>
      <c r="Y57" s="1121">
        <f t="shared" si="38"/>
        <v>0</v>
      </c>
      <c r="Z57" s="1121">
        <f t="shared" si="38"/>
        <v>80145</v>
      </c>
      <c r="AA57" s="1121">
        <f t="shared" si="39"/>
        <v>80145</v>
      </c>
      <c r="AB57" s="1121">
        <f t="shared" si="40"/>
        <v>0</v>
      </c>
      <c r="AC57" s="1121">
        <f t="shared" si="40"/>
        <v>0</v>
      </c>
      <c r="AD57" s="1121">
        <f t="shared" si="40"/>
        <v>9620</v>
      </c>
      <c r="AE57" s="1121">
        <f t="shared" si="41"/>
        <v>70525</v>
      </c>
      <c r="AF57" s="1113"/>
      <c r="AG57" s="1114" t="str">
        <f>+AG56</f>
        <v>กลุ่มบริหารงานบุคคล</v>
      </c>
    </row>
    <row r="58" spans="1:33" ht="79.8" customHeight="1" x14ac:dyDescent="0.55000000000000004">
      <c r="A58" s="1111" t="str">
        <f>+[5]ระบบการควบคุมฯ!A796</f>
        <v>2.4.10)</v>
      </c>
      <c r="B58" s="1124" t="str">
        <f>+[5]ระบบการควบคุมฯ!B796</f>
        <v>โครงการพัฒนาประสิทธิภาพการบริหารจัดการงานอำนวยการ 148,490 บาท  อนุมัติครั้งที่ 1    41,650 บาท</v>
      </c>
      <c r="C58" s="1123" t="str">
        <f t="shared" si="50"/>
        <v>ศธ04002/ว46832 ลว.17 ต.ค. 68 ครั้งที่ 7  2,000,000 บาท</v>
      </c>
      <c r="D58" s="1113">
        <f>+[5]ระบบการควบคุมฯ!D796</f>
        <v>0</v>
      </c>
      <c r="E58" s="1113">
        <f>+[5]ระบบการควบคุมฯ!E796</f>
        <v>19290</v>
      </c>
      <c r="F58" s="1113">
        <f>+[5]ระบบการควบคุมฯ!F796</f>
        <v>19290</v>
      </c>
      <c r="G58" s="1121">
        <f>+[5]ระบบการควบคุมฯ!G796+[5]ระบบการควบคุมฯ!H796</f>
        <v>0</v>
      </c>
      <c r="H58" s="1121">
        <f>+[5]ระบบการควบคุมฯ!I796+[5]ระบบการควบคุมฯ!J796</f>
        <v>0</v>
      </c>
      <c r="I58" s="1121">
        <f>+[5]ระบบการควบคุมฯ!K796+[5]ระบบการควบคุมฯ!L796</f>
        <v>0</v>
      </c>
      <c r="J58" s="1113">
        <f t="shared" si="44"/>
        <v>19290</v>
      </c>
      <c r="K58" s="1113">
        <f>+[5]ระบบการควบคุมฯ!D934</f>
        <v>0</v>
      </c>
      <c r="L58" s="1113">
        <f>+[5]ระบบการควบคุมฯ!E934</f>
        <v>129200</v>
      </c>
      <c r="M58" s="1113">
        <f t="shared" si="48"/>
        <v>129200</v>
      </c>
      <c r="N58" s="1167">
        <f>+[5]ระบบการควบคุมฯ!G934+[5]ระบบการควบคุมฯ!H934</f>
        <v>0</v>
      </c>
      <c r="O58" s="1167">
        <f>+[5]ระบบการควบคุมฯ!I934+[5]ระบบการควบคุมฯ!J934</f>
        <v>0</v>
      </c>
      <c r="P58" s="1167">
        <f>+[5]ระบบการควบคุมฯ!K934+[5]ระบบการควบคุมฯ!L934</f>
        <v>41650</v>
      </c>
      <c r="Q58" s="1113">
        <f t="shared" si="49"/>
        <v>87550</v>
      </c>
      <c r="R58" s="1106"/>
      <c r="S58" s="1106"/>
      <c r="T58" s="1106"/>
      <c r="U58" s="1106"/>
      <c r="V58" s="1106"/>
      <c r="W58" s="1106"/>
      <c r="X58" s="1106"/>
      <c r="Y58" s="1121">
        <f t="shared" ref="Y58:Z67" si="51">+R58+K58+D58</f>
        <v>0</v>
      </c>
      <c r="Z58" s="1121">
        <f t="shared" si="51"/>
        <v>148490</v>
      </c>
      <c r="AA58" s="1121">
        <f t="shared" si="39"/>
        <v>148490</v>
      </c>
      <c r="AB58" s="1121">
        <f t="shared" ref="AB58:AD67" si="52">+G58+N58+U58</f>
        <v>0</v>
      </c>
      <c r="AC58" s="1121">
        <f t="shared" si="52"/>
        <v>0</v>
      </c>
      <c r="AD58" s="1121">
        <f t="shared" si="52"/>
        <v>41650</v>
      </c>
      <c r="AE58" s="1121">
        <f t="shared" si="41"/>
        <v>106840</v>
      </c>
      <c r="AF58" s="1113"/>
      <c r="AG58" s="1114" t="s">
        <v>16</v>
      </c>
    </row>
    <row r="59" spans="1:33" ht="37.200000000000003" customHeight="1" x14ac:dyDescent="0.55000000000000004">
      <c r="A59" s="1111" t="str">
        <f>+[5]ระบบการควบคุมฯ!A797</f>
        <v>2.4.11)</v>
      </c>
      <c r="B59" s="1124" t="str">
        <f>+[5]ระบบการควบคุมฯ!B797</f>
        <v>โครงการพัฒนาระบบข้อมูลสารสนเทศ 30,000 บาท</v>
      </c>
      <c r="C59" s="1123" t="str">
        <f t="shared" si="50"/>
        <v>ศธ04002/ว46832 ลว.17 ต.ค. 68 ครั้งที่ 7  2,000,000 บาท</v>
      </c>
      <c r="D59" s="1113">
        <f>+[5]ระบบการควบคุมฯ!D797</f>
        <v>0</v>
      </c>
      <c r="E59" s="1113">
        <f>+[5]ระบบการควบคุมฯ!E797</f>
        <v>20000</v>
      </c>
      <c r="F59" s="1113">
        <f>+[5]ระบบการควบคุมฯ!F797</f>
        <v>20000</v>
      </c>
      <c r="G59" s="1121">
        <f>+[5]ระบบการควบคุมฯ!G797+[5]ระบบการควบคุมฯ!H797</f>
        <v>0</v>
      </c>
      <c r="H59" s="1121">
        <f>+[5]ระบบการควบคุมฯ!I797+[5]ระบบการควบคุมฯ!J797</f>
        <v>0</v>
      </c>
      <c r="I59" s="1121">
        <f>+[5]ระบบการควบคุมฯ!K797+[5]ระบบการควบคุมฯ!L797</f>
        <v>0</v>
      </c>
      <c r="J59" s="1113">
        <f t="shared" si="44"/>
        <v>20000</v>
      </c>
      <c r="K59" s="1113">
        <f>+[5]ระบบการควบคุมฯ!D936</f>
        <v>0</v>
      </c>
      <c r="L59" s="1113">
        <f>+[5]ระบบการควบคุมฯ!E936</f>
        <v>10000</v>
      </c>
      <c r="M59" s="1113">
        <f t="shared" si="48"/>
        <v>10000</v>
      </c>
      <c r="N59" s="1167">
        <f>+[5]ระบบการควบคุมฯ!G936+[5]ระบบการควบคุมฯ!H936</f>
        <v>0</v>
      </c>
      <c r="O59" s="1167">
        <f>+[5]ระบบการควบคุมฯ!I936+[5]ระบบการควบคุมฯ!J936</f>
        <v>0</v>
      </c>
      <c r="P59" s="1167">
        <f>+[5]ระบบการควบคุมฯ!K936+[5]ระบบการควบคุมฯ!L936</f>
        <v>0</v>
      </c>
      <c r="Q59" s="1113">
        <f t="shared" si="49"/>
        <v>10000</v>
      </c>
      <c r="R59" s="1106"/>
      <c r="S59" s="1106"/>
      <c r="T59" s="1106"/>
      <c r="U59" s="1106"/>
      <c r="V59" s="1106"/>
      <c r="W59" s="1106"/>
      <c r="X59" s="1106"/>
      <c r="Y59" s="1121">
        <f t="shared" si="51"/>
        <v>0</v>
      </c>
      <c r="Z59" s="1121">
        <f t="shared" si="51"/>
        <v>30000</v>
      </c>
      <c r="AA59" s="1121">
        <f t="shared" si="39"/>
        <v>30000</v>
      </c>
      <c r="AB59" s="1121">
        <f t="shared" si="52"/>
        <v>0</v>
      </c>
      <c r="AC59" s="1121">
        <f t="shared" si="52"/>
        <v>0</v>
      </c>
      <c r="AD59" s="1121">
        <f t="shared" si="52"/>
        <v>0</v>
      </c>
      <c r="AE59" s="1121">
        <f t="shared" si="41"/>
        <v>30000</v>
      </c>
      <c r="AF59" s="1113"/>
      <c r="AG59" s="1114" t="s">
        <v>247</v>
      </c>
    </row>
    <row r="60" spans="1:33" ht="26.4" customHeight="1" x14ac:dyDescent="0.55000000000000004">
      <c r="A60" s="1111"/>
      <c r="B60" s="1124"/>
      <c r="C60" s="1123"/>
      <c r="D60" s="1113"/>
      <c r="E60" s="1113"/>
      <c r="F60" s="1113"/>
      <c r="G60" s="1121"/>
      <c r="H60" s="1121"/>
      <c r="I60" s="1121"/>
      <c r="J60" s="1113"/>
      <c r="K60" s="1113">
        <f>+[5]ระบบการควบคุมฯ!D937</f>
        <v>0</v>
      </c>
      <c r="L60" s="1113">
        <f>+[5]ระบบการควบคุมฯ!E937</f>
        <v>0</v>
      </c>
      <c r="M60" s="1113">
        <f t="shared" si="48"/>
        <v>0</v>
      </c>
      <c r="N60" s="1167">
        <f>+[5]ระบบการควบคุมฯ!G937+[5]ระบบการควบคุมฯ!H937</f>
        <v>0</v>
      </c>
      <c r="O60" s="1167">
        <f>+[5]ระบบการควบคุมฯ!I937+[5]ระบบการควบคุมฯ!J937</f>
        <v>0</v>
      </c>
      <c r="P60" s="1167">
        <f>+[5]ระบบการควบคุมฯ!K937+[5]ระบบการควบคุมฯ!L937</f>
        <v>0</v>
      </c>
      <c r="Q60" s="1113">
        <f t="shared" si="49"/>
        <v>0</v>
      </c>
      <c r="R60" s="1106"/>
      <c r="S60" s="1106"/>
      <c r="T60" s="1106"/>
      <c r="U60" s="1106"/>
      <c r="V60" s="1106"/>
      <c r="W60" s="1106"/>
      <c r="X60" s="1106"/>
      <c r="Y60" s="1121">
        <f t="shared" si="51"/>
        <v>0</v>
      </c>
      <c r="Z60" s="1121">
        <f t="shared" si="51"/>
        <v>0</v>
      </c>
      <c r="AA60" s="1121">
        <f t="shared" si="39"/>
        <v>0</v>
      </c>
      <c r="AB60" s="1121">
        <f t="shared" si="52"/>
        <v>0</v>
      </c>
      <c r="AC60" s="1121">
        <f t="shared" si="52"/>
        <v>0</v>
      </c>
      <c r="AD60" s="1121">
        <f t="shared" si="52"/>
        <v>0</v>
      </c>
      <c r="AE60" s="1121">
        <f t="shared" si="41"/>
        <v>0</v>
      </c>
      <c r="AF60" s="1113"/>
      <c r="AG60" s="1114"/>
    </row>
    <row r="61" spans="1:33" ht="31.8" customHeight="1" x14ac:dyDescent="0.55000000000000004">
      <c r="A61" s="1188"/>
      <c r="B61" s="1189" t="s">
        <v>18</v>
      </c>
      <c r="C61" s="1190"/>
      <c r="D61" s="1191" t="e">
        <f>+#REF!</f>
        <v>#REF!</v>
      </c>
      <c r="E61" s="1191" t="e">
        <f>+#REF!</f>
        <v>#REF!</v>
      </c>
      <c r="F61" s="1191" t="e">
        <f>+#REF!</f>
        <v>#REF!</v>
      </c>
      <c r="G61" s="1191" t="e">
        <f>+#REF!</f>
        <v>#REF!</v>
      </c>
      <c r="H61" s="1191" t="e">
        <f>+#REF!</f>
        <v>#REF!</v>
      </c>
      <c r="I61" s="1191" t="e">
        <f>+#REF!</f>
        <v>#REF!</v>
      </c>
      <c r="J61" s="1191" t="e">
        <f>+#REF!</f>
        <v>#REF!</v>
      </c>
      <c r="K61" s="1191" t="e">
        <f>+#REF!</f>
        <v>#REF!</v>
      </c>
      <c r="L61" s="1191" t="e">
        <f>+#REF!</f>
        <v>#REF!</v>
      </c>
      <c r="M61" s="1191" t="e">
        <f>+#REF!</f>
        <v>#REF!</v>
      </c>
      <c r="N61" s="1191" t="e">
        <f>+#REF!</f>
        <v>#REF!</v>
      </c>
      <c r="O61" s="1191" t="e">
        <f>+#REF!</f>
        <v>#REF!</v>
      </c>
      <c r="P61" s="1191" t="e">
        <f>+#REF!</f>
        <v>#REF!</v>
      </c>
      <c r="Q61" s="1191" t="e">
        <f>+#REF!</f>
        <v>#REF!</v>
      </c>
      <c r="R61" s="1191" t="e">
        <f>+#REF!</f>
        <v>#REF!</v>
      </c>
      <c r="S61" s="1191" t="e">
        <f>+#REF!</f>
        <v>#REF!</v>
      </c>
      <c r="T61" s="1191" t="e">
        <f>+#REF!</f>
        <v>#REF!</v>
      </c>
      <c r="U61" s="1191" t="e">
        <f>+#REF!</f>
        <v>#REF!</v>
      </c>
      <c r="V61" s="1191" t="e">
        <f>+#REF!</f>
        <v>#REF!</v>
      </c>
      <c r="W61" s="1191" t="e">
        <f>+#REF!</f>
        <v>#REF!</v>
      </c>
      <c r="X61" s="1191" t="e">
        <f>+#REF!</f>
        <v>#REF!</v>
      </c>
      <c r="Y61" s="1191">
        <f t="shared" ref="Y61:AE61" si="53">+Y10</f>
        <v>3292500</v>
      </c>
      <c r="Z61" s="1191">
        <f t="shared" si="53"/>
        <v>1850000</v>
      </c>
      <c r="AA61" s="1191">
        <f t="shared" si="53"/>
        <v>5142500</v>
      </c>
      <c r="AB61" s="1191">
        <f t="shared" si="53"/>
        <v>0</v>
      </c>
      <c r="AC61" s="1191">
        <f t="shared" si="53"/>
        <v>0</v>
      </c>
      <c r="AD61" s="1191">
        <f t="shared" si="53"/>
        <v>3047165.94</v>
      </c>
      <c r="AE61" s="1191">
        <f t="shared" si="53"/>
        <v>2095334.06</v>
      </c>
      <c r="AF61" s="1191"/>
      <c r="AG61" s="1192">
        <f>+AG10</f>
        <v>0</v>
      </c>
    </row>
    <row r="62" spans="1:33" ht="37.200000000000003" customHeight="1" x14ac:dyDescent="0.55000000000000004">
      <c r="A62" s="1193"/>
      <c r="B62" s="1194" t="s">
        <v>19</v>
      </c>
      <c r="C62" s="1115"/>
      <c r="D62" s="1195"/>
      <c r="E62" s="1196"/>
      <c r="F62" s="1197"/>
      <c r="G62" s="1198"/>
      <c r="H62" s="1199"/>
      <c r="I62" s="1195"/>
      <c r="J62" s="1200"/>
      <c r="K62" s="1200"/>
      <c r="L62" s="1200"/>
      <c r="M62" s="1200"/>
      <c r="N62" s="1200"/>
      <c r="O62" s="1200"/>
      <c r="P62" s="1200">
        <v>0</v>
      </c>
      <c r="Q62" s="1200"/>
      <c r="R62" s="1200"/>
      <c r="S62" s="1200"/>
      <c r="T62" s="1200"/>
      <c r="U62" s="1200"/>
      <c r="V62" s="1200"/>
      <c r="W62" s="1200"/>
      <c r="X62" s="1200"/>
      <c r="Y62" s="1201">
        <f>+Z61+Y61</f>
        <v>5142500</v>
      </c>
      <c r="Z62" s="1202"/>
      <c r="AA62" s="1200">
        <f>SUM(AB62:AE62)</f>
        <v>100</v>
      </c>
      <c r="AB62" s="1200">
        <f>+AB61*100/AA61</f>
        <v>0</v>
      </c>
      <c r="AC62" s="1200">
        <f>+AC61*100/AA61</f>
        <v>0</v>
      </c>
      <c r="AD62" s="1200">
        <f>+AD61*100/AA61</f>
        <v>59.254563733592612</v>
      </c>
      <c r="AE62" s="1200">
        <f>+AE61*100/AA61</f>
        <v>40.745436266407388</v>
      </c>
      <c r="AF62" s="1200"/>
      <c r="AG62" s="1112"/>
    </row>
    <row r="63" spans="1:33" ht="37.200000000000003" customHeight="1" x14ac:dyDescent="0.55000000000000004">
      <c r="A63" s="1203"/>
      <c r="B63" s="1204"/>
      <c r="C63" s="1204"/>
      <c r="D63" s="1205"/>
      <c r="E63" s="1205"/>
      <c r="F63" s="1206" t="s">
        <v>105</v>
      </c>
      <c r="G63" s="1206"/>
      <c r="H63" s="1206"/>
      <c r="I63" s="1206"/>
      <c r="J63" s="1207"/>
      <c r="K63" s="1207"/>
      <c r="L63" s="1207"/>
      <c r="M63" s="1207"/>
      <c r="N63" s="1208" t="s">
        <v>248</v>
      </c>
      <c r="O63" s="1207"/>
      <c r="P63" s="1207"/>
      <c r="Q63" s="1207"/>
      <c r="R63" s="1207"/>
      <c r="S63" s="1207"/>
      <c r="T63" s="1207"/>
      <c r="U63" s="1207"/>
      <c r="V63" s="1207"/>
      <c r="W63" s="1207"/>
      <c r="X63" s="1207"/>
      <c r="Y63" s="1207"/>
      <c r="Z63" s="1207"/>
      <c r="AA63" s="1207"/>
      <c r="AB63" s="1207"/>
      <c r="AC63" s="1207"/>
      <c r="AD63" s="1207"/>
      <c r="AE63" s="1207"/>
      <c r="AF63" s="1207"/>
      <c r="AG63" s="1209"/>
    </row>
    <row r="64" spans="1:33" x14ac:dyDescent="0.55000000000000004">
      <c r="A64" s="1203"/>
      <c r="B64" s="1204"/>
      <c r="C64" s="1204"/>
      <c r="D64" s="1210"/>
      <c r="E64" s="1205"/>
      <c r="F64" s="1205"/>
      <c r="G64" s="1211"/>
      <c r="H64" s="1211"/>
      <c r="I64" s="1211"/>
      <c r="J64" s="1211"/>
      <c r="K64" s="1211"/>
      <c r="L64" s="1211"/>
      <c r="M64" s="1211"/>
      <c r="N64" s="1211"/>
      <c r="O64" s="1211"/>
      <c r="P64" s="1211"/>
      <c r="Q64" s="1211"/>
      <c r="R64" s="1211"/>
      <c r="S64" s="1211"/>
      <c r="T64" s="1211"/>
      <c r="U64" s="1211"/>
      <c r="V64" s="1211"/>
      <c r="W64" s="1211"/>
      <c r="X64" s="1211"/>
      <c r="Y64" s="1045" t="s">
        <v>276</v>
      </c>
      <c r="Z64" s="1045"/>
      <c r="AA64" s="1045"/>
      <c r="AB64" s="1045"/>
      <c r="AC64" s="1045"/>
      <c r="AD64" s="1211"/>
      <c r="AE64" s="1211"/>
      <c r="AF64" s="1211"/>
      <c r="AG64" s="1209"/>
    </row>
    <row r="65" spans="1:33" ht="24.6" customHeight="1" x14ac:dyDescent="0.55000000000000004">
      <c r="A65" s="1212" t="s">
        <v>106</v>
      </c>
      <c r="B65" s="1213"/>
      <c r="C65" s="1213"/>
      <c r="D65" s="1211"/>
      <c r="E65" s="1211"/>
      <c r="F65" s="1211"/>
      <c r="G65" s="1211"/>
      <c r="H65" s="1211"/>
      <c r="I65" s="1214"/>
      <c r="J65" s="1211"/>
      <c r="K65" s="1211"/>
      <c r="L65" s="1211"/>
      <c r="M65" s="1212" t="s">
        <v>240</v>
      </c>
      <c r="N65" s="1213"/>
      <c r="O65" s="1213"/>
      <c r="P65" s="1211"/>
      <c r="Q65" s="1211"/>
      <c r="R65" s="1211"/>
      <c r="S65" s="1211"/>
      <c r="T65" s="1211"/>
      <c r="U65" s="1211"/>
      <c r="V65" s="1211"/>
      <c r="W65" s="1211"/>
      <c r="X65" s="1211"/>
      <c r="Y65" s="673"/>
      <c r="Z65" s="674"/>
      <c r="AA65" s="675"/>
      <c r="AB65" s="676"/>
      <c r="AC65" s="677"/>
      <c r="AD65" s="1211"/>
      <c r="AE65" s="1211"/>
      <c r="AF65" s="1211"/>
      <c r="AG65" s="1209"/>
    </row>
    <row r="66" spans="1:33" x14ac:dyDescent="0.55000000000000004">
      <c r="A66" s="1215" t="s">
        <v>261</v>
      </c>
      <c r="B66" s="1215"/>
      <c r="C66" s="677"/>
      <c r="D66" s="1211"/>
      <c r="E66" s="1211"/>
      <c r="F66" s="1211"/>
      <c r="G66" s="1211"/>
      <c r="H66" s="1211"/>
      <c r="I66" s="1211"/>
      <c r="J66" s="1211"/>
      <c r="K66" s="1211"/>
      <c r="L66" s="1211"/>
      <c r="M66" s="1215"/>
      <c r="N66" s="1215"/>
      <c r="O66" s="677" t="s">
        <v>243</v>
      </c>
      <c r="P66" s="1211"/>
      <c r="Q66" s="1216" t="s">
        <v>20</v>
      </c>
      <c r="R66" s="1211"/>
      <c r="S66" s="1217" t="s">
        <v>107</v>
      </c>
      <c r="T66" s="1211" t="s">
        <v>108</v>
      </c>
      <c r="U66" s="1218"/>
      <c r="V66" s="1211"/>
      <c r="W66" s="1211"/>
      <c r="X66" s="1211"/>
      <c r="Y66" s="678" t="s">
        <v>20</v>
      </c>
      <c r="Z66" s="679"/>
      <c r="AA66" s="617"/>
      <c r="AB66" s="1211" t="s">
        <v>103</v>
      </c>
      <c r="AC66" s="617"/>
      <c r="AD66" s="1211"/>
      <c r="AE66" s="1211"/>
      <c r="AF66" s="1211"/>
      <c r="AG66" s="1209"/>
    </row>
    <row r="67" spans="1:33" x14ac:dyDescent="0.55000000000000004">
      <c r="A67" s="1212" t="s">
        <v>44</v>
      </c>
      <c r="B67" s="1219"/>
      <c r="C67" s="1213"/>
      <c r="D67" s="1211"/>
      <c r="E67" s="1211"/>
      <c r="F67" s="1211"/>
      <c r="G67" s="1211"/>
      <c r="H67" s="1211"/>
      <c r="I67" s="1211"/>
      <c r="J67" s="1220"/>
      <c r="K67" s="1220"/>
      <c r="L67" s="1220"/>
      <c r="M67" s="1212"/>
      <c r="N67" s="1219"/>
      <c r="O67" s="1213"/>
      <c r="P67" s="1221"/>
      <c r="Q67" s="1221"/>
      <c r="R67" s="1221"/>
      <c r="S67" s="1221"/>
      <c r="T67" s="1221"/>
      <c r="U67" s="1221"/>
      <c r="V67" s="1221"/>
      <c r="W67" s="1221"/>
      <c r="X67" s="1221"/>
      <c r="Y67" s="1221"/>
      <c r="Z67" s="1221"/>
      <c r="AA67" s="1221"/>
      <c r="AB67" s="1221" t="s">
        <v>262</v>
      </c>
      <c r="AC67" s="1221"/>
      <c r="AD67" s="1211"/>
      <c r="AE67" s="1220"/>
      <c r="AF67" s="1220"/>
      <c r="AG67" s="1209"/>
    </row>
    <row r="68" spans="1:33" x14ac:dyDescent="0.55000000000000004">
      <c r="D68" s="1224"/>
      <c r="E68" s="1224"/>
      <c r="F68" s="1224"/>
      <c r="G68" s="1224"/>
      <c r="H68" s="1224"/>
      <c r="I68" s="1224"/>
    </row>
    <row r="69" spans="1:33" x14ac:dyDescent="0.55000000000000004">
      <c r="D69" s="1224"/>
      <c r="E69" s="1224"/>
      <c r="F69" s="1224"/>
      <c r="G69" s="1224"/>
      <c r="H69" s="1224"/>
      <c r="I69" s="1224"/>
    </row>
    <row r="70" spans="1:33" x14ac:dyDescent="0.55000000000000004">
      <c r="D70" s="1224"/>
      <c r="E70" s="1224"/>
      <c r="F70" s="1224"/>
      <c r="G70" s="1224"/>
      <c r="H70" s="1224"/>
      <c r="I70" s="1224"/>
    </row>
    <row r="71" spans="1:33" x14ac:dyDescent="0.55000000000000004">
      <c r="D71" s="1224"/>
      <c r="E71" s="1224"/>
      <c r="F71" s="1224"/>
      <c r="G71" s="1224"/>
      <c r="H71" s="1224"/>
      <c r="I71" s="1224"/>
    </row>
    <row r="72" spans="1:33" x14ac:dyDescent="0.55000000000000004">
      <c r="D72" s="1224"/>
      <c r="E72" s="1224"/>
      <c r="F72" s="1224"/>
      <c r="G72" s="1224"/>
      <c r="H72" s="1224"/>
      <c r="I72" s="1224"/>
    </row>
    <row r="73" spans="1:33" x14ac:dyDescent="0.55000000000000004">
      <c r="D73" s="1224"/>
      <c r="E73" s="1224"/>
      <c r="F73" s="1224"/>
      <c r="G73" s="1224"/>
      <c r="H73" s="1224"/>
      <c r="I73" s="1224"/>
    </row>
    <row r="74" spans="1:33" x14ac:dyDescent="0.55000000000000004">
      <c r="D74" s="1224"/>
      <c r="E74" s="1224"/>
      <c r="F74" s="1224"/>
      <c r="G74" s="1224"/>
      <c r="H74" s="1224"/>
      <c r="I74" s="1224"/>
    </row>
    <row r="75" spans="1:33" x14ac:dyDescent="0.55000000000000004">
      <c r="D75" s="1224"/>
      <c r="E75" s="1224"/>
      <c r="F75" s="1224"/>
      <c r="G75" s="1224"/>
      <c r="H75" s="1224"/>
      <c r="I75" s="1224"/>
    </row>
    <row r="76" spans="1:33" x14ac:dyDescent="0.55000000000000004">
      <c r="D76" s="1224"/>
      <c r="E76" s="1224"/>
      <c r="F76" s="1224"/>
      <c r="G76" s="1224"/>
      <c r="H76" s="1224"/>
      <c r="I76" s="1224"/>
    </row>
    <row r="77" spans="1:33" x14ac:dyDescent="0.55000000000000004">
      <c r="D77" s="1224"/>
      <c r="E77" s="1224"/>
      <c r="F77" s="1224"/>
      <c r="G77" s="1224"/>
      <c r="H77" s="1224"/>
      <c r="I77" s="1224"/>
    </row>
    <row r="78" spans="1:33" x14ac:dyDescent="0.55000000000000004">
      <c r="D78" s="1224"/>
      <c r="E78" s="1224"/>
      <c r="F78" s="1224"/>
      <c r="G78" s="1224"/>
      <c r="H78" s="1224"/>
      <c r="I78" s="1224"/>
    </row>
    <row r="79" spans="1:33" x14ac:dyDescent="0.55000000000000004">
      <c r="D79" s="1224"/>
      <c r="E79" s="1224"/>
      <c r="F79" s="1224"/>
      <c r="G79" s="1224"/>
      <c r="H79" s="1224"/>
      <c r="I79" s="1224"/>
    </row>
    <row r="80" spans="1:33" x14ac:dyDescent="0.55000000000000004">
      <c r="D80" s="1224"/>
      <c r="E80" s="1224"/>
      <c r="F80" s="1224"/>
      <c r="G80" s="1224"/>
      <c r="H80" s="1224"/>
      <c r="I80" s="1224"/>
    </row>
    <row r="81" spans="4:9" x14ac:dyDescent="0.55000000000000004">
      <c r="D81" s="1224"/>
      <c r="E81" s="1224"/>
      <c r="F81" s="1224"/>
      <c r="G81" s="1224"/>
      <c r="H81" s="1224"/>
      <c r="I81" s="1224"/>
    </row>
    <row r="82" spans="4:9" x14ac:dyDescent="0.55000000000000004">
      <c r="D82" s="1224"/>
      <c r="E82" s="1224"/>
      <c r="F82" s="1224"/>
      <c r="G82" s="1224"/>
      <c r="H82" s="1224"/>
      <c r="I82" s="1224"/>
    </row>
    <row r="83" spans="4:9" x14ac:dyDescent="0.55000000000000004">
      <c r="D83" s="1224"/>
      <c r="E83" s="1224"/>
      <c r="F83" s="1224"/>
      <c r="G83" s="1224"/>
      <c r="H83" s="1224"/>
      <c r="I83" s="1224"/>
    </row>
    <row r="84" spans="4:9" x14ac:dyDescent="0.55000000000000004">
      <c r="D84" s="1224"/>
      <c r="E84" s="1224"/>
      <c r="F84" s="1224"/>
      <c r="G84" s="1224"/>
      <c r="H84" s="1224"/>
      <c r="I84" s="1224"/>
    </row>
    <row r="85" spans="4:9" x14ac:dyDescent="0.55000000000000004">
      <c r="D85" s="1224"/>
      <c r="E85" s="1224"/>
      <c r="F85" s="1224"/>
      <c r="G85" s="1224"/>
      <c r="H85" s="1224"/>
      <c r="I85" s="1224"/>
    </row>
    <row r="86" spans="4:9" x14ac:dyDescent="0.55000000000000004">
      <c r="D86" s="1224"/>
      <c r="E86" s="1224"/>
      <c r="F86" s="1224"/>
      <c r="G86" s="1224"/>
      <c r="H86" s="1224"/>
      <c r="I86" s="1224"/>
    </row>
    <row r="87" spans="4:9" x14ac:dyDescent="0.55000000000000004">
      <c r="D87" s="1224"/>
      <c r="E87" s="1224"/>
      <c r="F87" s="1224"/>
      <c r="G87" s="1224"/>
      <c r="H87" s="1224"/>
      <c r="I87" s="1224"/>
    </row>
    <row r="88" spans="4:9" x14ac:dyDescent="0.55000000000000004">
      <c r="D88" s="1224"/>
      <c r="E88" s="1224"/>
      <c r="F88" s="1224"/>
      <c r="G88" s="1224"/>
      <c r="H88" s="1224"/>
      <c r="I88" s="1224"/>
    </row>
    <row r="89" spans="4:9" x14ac:dyDescent="0.55000000000000004">
      <c r="D89" s="1224"/>
      <c r="E89" s="1224"/>
      <c r="F89" s="1224"/>
      <c r="G89" s="1224"/>
      <c r="H89" s="1224"/>
      <c r="I89" s="1224"/>
    </row>
    <row r="90" spans="4:9" x14ac:dyDescent="0.55000000000000004">
      <c r="D90" s="1224"/>
      <c r="E90" s="1224"/>
      <c r="F90" s="1224"/>
      <c r="G90" s="1224"/>
      <c r="H90" s="1224"/>
      <c r="I90" s="1224"/>
    </row>
    <row r="91" spans="4:9" x14ac:dyDescent="0.55000000000000004">
      <c r="D91" s="1224"/>
      <c r="E91" s="1224"/>
      <c r="F91" s="1224"/>
      <c r="G91" s="1224"/>
      <c r="H91" s="1224"/>
      <c r="I91" s="1224"/>
    </row>
    <row r="92" spans="4:9" x14ac:dyDescent="0.55000000000000004">
      <c r="D92" s="1224"/>
      <c r="E92" s="1224"/>
      <c r="F92" s="1224"/>
      <c r="G92" s="1224"/>
      <c r="H92" s="1224"/>
      <c r="I92" s="1224"/>
    </row>
    <row r="93" spans="4:9" x14ac:dyDescent="0.55000000000000004">
      <c r="D93" s="1224"/>
      <c r="E93" s="1224"/>
      <c r="F93" s="1224"/>
      <c r="G93" s="1224"/>
      <c r="H93" s="1224"/>
      <c r="I93" s="1224"/>
    </row>
    <row r="94" spans="4:9" x14ac:dyDescent="0.55000000000000004">
      <c r="D94" s="1224"/>
      <c r="E94" s="1224"/>
      <c r="F94" s="1224"/>
      <c r="G94" s="1224"/>
      <c r="H94" s="1224"/>
      <c r="I94" s="1224"/>
    </row>
    <row r="95" spans="4:9" x14ac:dyDescent="0.55000000000000004">
      <c r="D95" s="1224"/>
      <c r="E95" s="1224"/>
      <c r="F95" s="1224"/>
      <c r="G95" s="1224"/>
      <c r="H95" s="1224"/>
      <c r="I95" s="1224"/>
    </row>
    <row r="96" spans="4:9" x14ac:dyDescent="0.55000000000000004">
      <c r="D96" s="1224"/>
      <c r="E96" s="1224"/>
      <c r="F96" s="1224"/>
      <c r="G96" s="1224"/>
      <c r="H96" s="1224"/>
      <c r="I96" s="1224"/>
    </row>
    <row r="97" spans="4:9" x14ac:dyDescent="0.55000000000000004">
      <c r="D97" s="1224"/>
      <c r="E97" s="1224"/>
      <c r="F97" s="1224"/>
      <c r="G97" s="1224"/>
      <c r="H97" s="1224"/>
      <c r="I97" s="1224"/>
    </row>
    <row r="98" spans="4:9" x14ac:dyDescent="0.55000000000000004">
      <c r="D98" s="1224"/>
      <c r="E98" s="1224"/>
      <c r="F98" s="1224"/>
      <c r="G98" s="1224"/>
      <c r="H98" s="1224"/>
      <c r="I98" s="1224"/>
    </row>
    <row r="99" spans="4:9" x14ac:dyDescent="0.55000000000000004">
      <c r="D99" s="1224"/>
      <c r="E99" s="1224"/>
      <c r="F99" s="1224"/>
      <c r="G99" s="1224"/>
      <c r="H99" s="1224"/>
      <c r="I99" s="1224"/>
    </row>
    <row r="100" spans="4:9" x14ac:dyDescent="0.55000000000000004">
      <c r="D100" s="1224"/>
      <c r="E100" s="1224"/>
      <c r="F100" s="1224"/>
      <c r="G100" s="1224"/>
      <c r="H100" s="1224"/>
      <c r="I100" s="1224"/>
    </row>
    <row r="101" spans="4:9" x14ac:dyDescent="0.55000000000000004">
      <c r="D101" s="1224"/>
      <c r="E101" s="1224"/>
      <c r="F101" s="1224"/>
      <c r="G101" s="1224"/>
      <c r="H101" s="1224"/>
      <c r="I101" s="1224"/>
    </row>
    <row r="102" spans="4:9" x14ac:dyDescent="0.55000000000000004">
      <c r="D102" s="1224"/>
      <c r="E102" s="1224"/>
      <c r="F102" s="1224"/>
      <c r="G102" s="1224"/>
      <c r="H102" s="1224"/>
      <c r="I102" s="1224"/>
    </row>
    <row r="103" spans="4:9" x14ac:dyDescent="0.55000000000000004">
      <c r="D103" s="1224"/>
      <c r="E103" s="1224"/>
      <c r="F103" s="1224"/>
      <c r="G103" s="1224"/>
      <c r="H103" s="1224"/>
      <c r="I103" s="1224"/>
    </row>
    <row r="104" spans="4:9" x14ac:dyDescent="0.55000000000000004">
      <c r="D104" s="1224"/>
      <c r="E104" s="1224"/>
      <c r="F104" s="1224"/>
      <c r="G104" s="1224"/>
      <c r="H104" s="1224"/>
      <c r="I104" s="1224"/>
    </row>
    <row r="105" spans="4:9" x14ac:dyDescent="0.55000000000000004">
      <c r="D105" s="1224"/>
      <c r="E105" s="1224"/>
      <c r="F105" s="1224"/>
      <c r="G105" s="1224"/>
      <c r="H105" s="1224"/>
      <c r="I105" s="1224"/>
    </row>
    <row r="106" spans="4:9" x14ac:dyDescent="0.55000000000000004">
      <c r="D106" s="1224"/>
      <c r="E106" s="1224"/>
      <c r="F106" s="1224"/>
      <c r="G106" s="1224"/>
      <c r="H106" s="1224"/>
      <c r="I106" s="1224"/>
    </row>
    <row r="107" spans="4:9" x14ac:dyDescent="0.55000000000000004">
      <c r="D107" s="1224"/>
      <c r="E107" s="1224"/>
      <c r="F107" s="1224"/>
      <c r="G107" s="1224"/>
      <c r="H107" s="1224"/>
      <c r="I107" s="1224"/>
    </row>
    <row r="108" spans="4:9" x14ac:dyDescent="0.55000000000000004">
      <c r="D108" s="1224"/>
      <c r="E108" s="1224"/>
      <c r="F108" s="1224"/>
      <c r="G108" s="1224"/>
      <c r="H108" s="1224"/>
      <c r="I108" s="1224"/>
    </row>
    <row r="109" spans="4:9" x14ac:dyDescent="0.55000000000000004">
      <c r="D109" s="1224"/>
      <c r="E109" s="1224"/>
      <c r="F109" s="1224"/>
      <c r="G109" s="1224"/>
      <c r="H109" s="1224"/>
      <c r="I109" s="1224"/>
    </row>
    <row r="110" spans="4:9" x14ac:dyDescent="0.55000000000000004">
      <c r="D110" s="1224"/>
      <c r="E110" s="1224"/>
      <c r="F110" s="1224"/>
      <c r="G110" s="1224"/>
      <c r="H110" s="1224"/>
      <c r="I110" s="1224"/>
    </row>
    <row r="111" spans="4:9" x14ac:dyDescent="0.55000000000000004">
      <c r="D111" s="1224"/>
      <c r="E111" s="1224"/>
      <c r="F111" s="1224"/>
      <c r="G111" s="1224"/>
      <c r="H111" s="1224"/>
      <c r="I111" s="1224"/>
    </row>
    <row r="112" spans="4:9" x14ac:dyDescent="0.55000000000000004">
      <c r="D112" s="1224"/>
      <c r="E112" s="1224"/>
      <c r="F112" s="1224"/>
      <c r="G112" s="1224"/>
      <c r="H112" s="1224"/>
      <c r="I112" s="1224"/>
    </row>
    <row r="113" spans="4:9" x14ac:dyDescent="0.55000000000000004">
      <c r="D113" s="1224"/>
      <c r="E113" s="1224"/>
      <c r="F113" s="1224"/>
      <c r="G113" s="1224"/>
      <c r="H113" s="1224"/>
      <c r="I113" s="1224"/>
    </row>
    <row r="114" spans="4:9" x14ac:dyDescent="0.55000000000000004">
      <c r="D114" s="1224"/>
      <c r="E114" s="1224"/>
      <c r="F114" s="1224"/>
      <c r="G114" s="1224"/>
      <c r="H114" s="1224"/>
      <c r="I114" s="1224"/>
    </row>
    <row r="115" spans="4:9" x14ac:dyDescent="0.55000000000000004">
      <c r="D115" s="1224"/>
      <c r="E115" s="1224"/>
      <c r="F115" s="1224"/>
      <c r="G115" s="1224"/>
      <c r="H115" s="1224"/>
      <c r="I115" s="1224"/>
    </row>
    <row r="116" spans="4:9" x14ac:dyDescent="0.55000000000000004">
      <c r="D116" s="1224"/>
      <c r="E116" s="1224"/>
      <c r="F116" s="1224"/>
      <c r="G116" s="1224"/>
      <c r="H116" s="1224"/>
      <c r="I116" s="1224"/>
    </row>
    <row r="117" spans="4:9" x14ac:dyDescent="0.55000000000000004">
      <c r="D117" s="1224"/>
      <c r="E117" s="1224"/>
      <c r="F117" s="1224"/>
      <c r="G117" s="1224"/>
      <c r="H117" s="1224"/>
      <c r="I117" s="1224"/>
    </row>
    <row r="118" spans="4:9" x14ac:dyDescent="0.55000000000000004">
      <c r="D118" s="1224"/>
      <c r="E118" s="1224"/>
      <c r="F118" s="1224"/>
      <c r="G118" s="1224"/>
      <c r="H118" s="1224"/>
      <c r="I118" s="1224"/>
    </row>
    <row r="119" spans="4:9" x14ac:dyDescent="0.55000000000000004">
      <c r="D119" s="1224"/>
      <c r="E119" s="1224"/>
      <c r="F119" s="1224"/>
      <c r="G119" s="1224"/>
      <c r="H119" s="1224"/>
      <c r="I119" s="1224"/>
    </row>
    <row r="120" spans="4:9" x14ac:dyDescent="0.55000000000000004">
      <c r="D120" s="1224"/>
      <c r="E120" s="1224"/>
      <c r="F120" s="1224"/>
      <c r="G120" s="1224"/>
      <c r="H120" s="1224"/>
      <c r="I120" s="1224"/>
    </row>
    <row r="121" spans="4:9" x14ac:dyDescent="0.55000000000000004">
      <c r="D121" s="1224"/>
      <c r="E121" s="1224"/>
      <c r="F121" s="1224"/>
      <c r="G121" s="1224"/>
      <c r="H121" s="1224"/>
      <c r="I121" s="1224"/>
    </row>
    <row r="122" spans="4:9" x14ac:dyDescent="0.55000000000000004">
      <c r="D122" s="1224"/>
      <c r="E122" s="1224"/>
      <c r="F122" s="1224"/>
      <c r="G122" s="1224"/>
      <c r="H122" s="1224"/>
      <c r="I122" s="1224"/>
    </row>
    <row r="123" spans="4:9" x14ac:dyDescent="0.55000000000000004">
      <c r="D123" s="1224"/>
      <c r="E123" s="1224"/>
      <c r="F123" s="1224"/>
      <c r="G123" s="1224"/>
      <c r="H123" s="1224"/>
      <c r="I123" s="1224"/>
    </row>
    <row r="124" spans="4:9" x14ac:dyDescent="0.55000000000000004">
      <c r="D124" s="1224"/>
      <c r="E124" s="1224"/>
      <c r="F124" s="1224"/>
      <c r="G124" s="1224"/>
      <c r="H124" s="1224"/>
      <c r="I124" s="1224"/>
    </row>
    <row r="125" spans="4:9" x14ac:dyDescent="0.55000000000000004">
      <c r="D125" s="1224"/>
      <c r="E125" s="1224"/>
      <c r="F125" s="1224"/>
      <c r="G125" s="1224"/>
      <c r="H125" s="1224"/>
      <c r="I125" s="1224"/>
    </row>
    <row r="126" spans="4:9" x14ac:dyDescent="0.55000000000000004">
      <c r="D126" s="1224"/>
      <c r="E126" s="1224"/>
      <c r="F126" s="1224"/>
      <c r="G126" s="1224"/>
      <c r="H126" s="1224"/>
      <c r="I126" s="1224"/>
    </row>
    <row r="127" spans="4:9" x14ac:dyDescent="0.55000000000000004">
      <c r="D127" s="1224"/>
      <c r="E127" s="1224"/>
      <c r="F127" s="1224"/>
      <c r="G127" s="1224"/>
      <c r="H127" s="1224"/>
      <c r="I127" s="1224"/>
    </row>
    <row r="128" spans="4:9" x14ac:dyDescent="0.55000000000000004">
      <c r="D128" s="1224"/>
      <c r="E128" s="1224"/>
      <c r="F128" s="1224"/>
      <c r="G128" s="1224"/>
      <c r="H128" s="1224"/>
      <c r="I128" s="1224"/>
    </row>
    <row r="129" spans="4:9" x14ac:dyDescent="0.55000000000000004">
      <c r="D129" s="1224"/>
      <c r="E129" s="1224"/>
      <c r="F129" s="1224"/>
      <c r="G129" s="1224"/>
      <c r="H129" s="1224"/>
      <c r="I129" s="1224"/>
    </row>
    <row r="130" spans="4:9" x14ac:dyDescent="0.55000000000000004">
      <c r="D130" s="1224"/>
      <c r="E130" s="1224"/>
      <c r="F130" s="1224"/>
      <c r="G130" s="1224"/>
      <c r="H130" s="1224"/>
      <c r="I130" s="1224"/>
    </row>
    <row r="131" spans="4:9" x14ac:dyDescent="0.55000000000000004">
      <c r="D131" s="1224"/>
      <c r="E131" s="1224"/>
      <c r="F131" s="1224"/>
      <c r="G131" s="1224"/>
      <c r="H131" s="1224"/>
      <c r="I131" s="1224"/>
    </row>
    <row r="132" spans="4:9" x14ac:dyDescent="0.55000000000000004">
      <c r="D132" s="1224"/>
      <c r="E132" s="1224"/>
      <c r="F132" s="1224"/>
      <c r="G132" s="1224"/>
      <c r="H132" s="1224"/>
      <c r="I132" s="1224"/>
    </row>
    <row r="133" spans="4:9" x14ac:dyDescent="0.55000000000000004">
      <c r="D133" s="1224"/>
      <c r="E133" s="1224"/>
      <c r="F133" s="1224"/>
      <c r="G133" s="1224"/>
      <c r="H133" s="1224"/>
      <c r="I133" s="1224"/>
    </row>
    <row r="134" spans="4:9" x14ac:dyDescent="0.55000000000000004">
      <c r="D134" s="1224"/>
      <c r="E134" s="1224"/>
      <c r="F134" s="1224"/>
      <c r="G134" s="1224"/>
      <c r="H134" s="1224"/>
      <c r="I134" s="1224"/>
    </row>
    <row r="135" spans="4:9" x14ac:dyDescent="0.55000000000000004">
      <c r="D135" s="1224"/>
      <c r="E135" s="1224"/>
      <c r="F135" s="1224"/>
      <c r="G135" s="1224"/>
      <c r="H135" s="1224"/>
      <c r="I135" s="1224"/>
    </row>
    <row r="136" spans="4:9" x14ac:dyDescent="0.55000000000000004">
      <c r="D136" s="1224"/>
      <c r="E136" s="1224"/>
      <c r="F136" s="1224"/>
      <c r="G136" s="1224"/>
      <c r="H136" s="1224"/>
      <c r="I136" s="1224"/>
    </row>
    <row r="137" spans="4:9" x14ac:dyDescent="0.55000000000000004">
      <c r="D137" s="1224"/>
      <c r="E137" s="1224"/>
      <c r="F137" s="1224"/>
      <c r="G137" s="1224"/>
      <c r="H137" s="1224"/>
      <c r="I137" s="1224"/>
    </row>
    <row r="138" spans="4:9" x14ac:dyDescent="0.55000000000000004">
      <c r="D138" s="1224"/>
      <c r="E138" s="1224"/>
      <c r="F138" s="1224"/>
      <c r="G138" s="1224"/>
      <c r="H138" s="1224"/>
      <c r="I138" s="1224"/>
    </row>
    <row r="139" spans="4:9" x14ac:dyDescent="0.55000000000000004">
      <c r="D139" s="1224"/>
      <c r="E139" s="1224"/>
      <c r="F139" s="1224"/>
      <c r="G139" s="1224"/>
      <c r="H139" s="1224"/>
      <c r="I139" s="1224"/>
    </row>
    <row r="140" spans="4:9" x14ac:dyDescent="0.55000000000000004">
      <c r="D140" s="1224"/>
      <c r="E140" s="1224"/>
      <c r="F140" s="1224"/>
      <c r="G140" s="1224"/>
      <c r="H140" s="1224"/>
      <c r="I140" s="1224"/>
    </row>
    <row r="141" spans="4:9" x14ac:dyDescent="0.55000000000000004">
      <c r="D141" s="1224"/>
      <c r="E141" s="1224"/>
      <c r="F141" s="1224"/>
      <c r="G141" s="1224"/>
      <c r="H141" s="1224"/>
      <c r="I141" s="1224"/>
    </row>
    <row r="142" spans="4:9" x14ac:dyDescent="0.55000000000000004">
      <c r="D142" s="1224"/>
      <c r="E142" s="1224"/>
      <c r="F142" s="1224"/>
      <c r="G142" s="1224"/>
      <c r="H142" s="1224"/>
      <c r="I142" s="1224"/>
    </row>
    <row r="143" spans="4:9" x14ac:dyDescent="0.55000000000000004">
      <c r="D143" s="1224"/>
      <c r="E143" s="1224"/>
      <c r="F143" s="1224"/>
      <c r="G143" s="1224"/>
      <c r="H143" s="1224"/>
      <c r="I143" s="1224"/>
    </row>
    <row r="144" spans="4:9" x14ac:dyDescent="0.55000000000000004">
      <c r="D144" s="1224"/>
      <c r="E144" s="1224"/>
      <c r="F144" s="1224"/>
      <c r="G144" s="1224"/>
      <c r="H144" s="1224"/>
      <c r="I144" s="1224"/>
    </row>
    <row r="145" spans="4:9" x14ac:dyDescent="0.55000000000000004">
      <c r="D145" s="1224"/>
      <c r="E145" s="1224"/>
      <c r="F145" s="1224"/>
      <c r="G145" s="1224"/>
      <c r="H145" s="1224"/>
      <c r="I145" s="1224"/>
    </row>
    <row r="146" spans="4:9" x14ac:dyDescent="0.55000000000000004">
      <c r="D146" s="1224"/>
      <c r="E146" s="1224"/>
      <c r="F146" s="1224"/>
      <c r="G146" s="1224"/>
      <c r="H146" s="1224"/>
      <c r="I146" s="1224"/>
    </row>
    <row r="147" spans="4:9" x14ac:dyDescent="0.55000000000000004">
      <c r="D147" s="1224"/>
      <c r="E147" s="1224"/>
      <c r="F147" s="1224"/>
      <c r="G147" s="1224"/>
      <c r="H147" s="1224"/>
      <c r="I147" s="1224"/>
    </row>
    <row r="148" spans="4:9" x14ac:dyDescent="0.55000000000000004">
      <c r="D148" s="1224"/>
      <c r="E148" s="1224"/>
      <c r="F148" s="1224"/>
      <c r="G148" s="1224"/>
      <c r="H148" s="1224"/>
      <c r="I148" s="1224"/>
    </row>
    <row r="149" spans="4:9" x14ac:dyDescent="0.55000000000000004">
      <c r="D149" s="1224"/>
      <c r="E149" s="1224"/>
      <c r="F149" s="1224"/>
      <c r="G149" s="1224"/>
      <c r="H149" s="1224"/>
      <c r="I149" s="1224"/>
    </row>
    <row r="150" spans="4:9" x14ac:dyDescent="0.55000000000000004">
      <c r="D150" s="1224"/>
      <c r="E150" s="1224"/>
      <c r="F150" s="1224"/>
      <c r="G150" s="1224"/>
      <c r="H150" s="1224"/>
      <c r="I150" s="1224"/>
    </row>
    <row r="151" spans="4:9" x14ac:dyDescent="0.55000000000000004">
      <c r="D151" s="1224"/>
      <c r="E151" s="1224"/>
      <c r="F151" s="1224"/>
      <c r="G151" s="1224"/>
      <c r="H151" s="1224"/>
      <c r="I151" s="1224"/>
    </row>
    <row r="152" spans="4:9" x14ac:dyDescent="0.55000000000000004">
      <c r="D152" s="1224"/>
      <c r="E152" s="1224"/>
      <c r="F152" s="1224"/>
      <c r="G152" s="1224"/>
      <c r="H152" s="1224"/>
      <c r="I152" s="1224"/>
    </row>
    <row r="153" spans="4:9" x14ac:dyDescent="0.55000000000000004">
      <c r="D153" s="1224"/>
      <c r="E153" s="1224"/>
      <c r="F153" s="1224"/>
      <c r="G153" s="1224"/>
      <c r="H153" s="1224"/>
      <c r="I153" s="1224"/>
    </row>
    <row r="154" spans="4:9" x14ac:dyDescent="0.55000000000000004">
      <c r="D154" s="1224"/>
      <c r="E154" s="1224"/>
      <c r="F154" s="1224"/>
      <c r="G154" s="1224"/>
      <c r="H154" s="1224"/>
      <c r="I154" s="1224"/>
    </row>
    <row r="155" spans="4:9" x14ac:dyDescent="0.55000000000000004">
      <c r="D155" s="1224"/>
      <c r="E155" s="1224"/>
      <c r="F155" s="1224"/>
      <c r="G155" s="1224"/>
      <c r="H155" s="1224"/>
      <c r="I155" s="1224"/>
    </row>
    <row r="156" spans="4:9" x14ac:dyDescent="0.55000000000000004">
      <c r="D156" s="1224"/>
      <c r="E156" s="1224"/>
      <c r="F156" s="1224"/>
      <c r="G156" s="1224"/>
      <c r="H156" s="1224"/>
      <c r="I156" s="1224"/>
    </row>
    <row r="157" spans="4:9" x14ac:dyDescent="0.55000000000000004">
      <c r="D157" s="1224"/>
      <c r="E157" s="1224"/>
      <c r="F157" s="1224"/>
      <c r="G157" s="1224"/>
      <c r="H157" s="1224"/>
      <c r="I157" s="1224"/>
    </row>
    <row r="158" spans="4:9" x14ac:dyDescent="0.55000000000000004">
      <c r="D158" s="1224"/>
      <c r="E158" s="1224"/>
      <c r="F158" s="1224"/>
      <c r="G158" s="1224"/>
      <c r="H158" s="1224"/>
      <c r="I158" s="1224"/>
    </row>
    <row r="159" spans="4:9" x14ac:dyDescent="0.55000000000000004">
      <c r="D159" s="1224"/>
      <c r="E159" s="1224"/>
      <c r="F159" s="1224"/>
      <c r="G159" s="1224"/>
      <c r="H159" s="1224"/>
      <c r="I159" s="1224"/>
    </row>
    <row r="160" spans="4:9" x14ac:dyDescent="0.55000000000000004">
      <c r="D160" s="1224"/>
      <c r="E160" s="1224"/>
      <c r="F160" s="1224"/>
      <c r="G160" s="1224"/>
      <c r="H160" s="1224"/>
      <c r="I160" s="1224"/>
    </row>
    <row r="161" spans="4:9" x14ac:dyDescent="0.55000000000000004">
      <c r="D161" s="1224"/>
      <c r="E161" s="1224"/>
      <c r="F161" s="1224"/>
      <c r="G161" s="1224"/>
      <c r="H161" s="1224"/>
      <c r="I161" s="1224"/>
    </row>
    <row r="162" spans="4:9" x14ac:dyDescent="0.55000000000000004">
      <c r="D162" s="1224"/>
      <c r="E162" s="1224"/>
      <c r="F162" s="1224"/>
      <c r="G162" s="1224"/>
      <c r="H162" s="1224"/>
      <c r="I162" s="1224"/>
    </row>
    <row r="163" spans="4:9" x14ac:dyDescent="0.55000000000000004">
      <c r="D163" s="1224"/>
      <c r="E163" s="1224"/>
      <c r="F163" s="1224"/>
      <c r="G163" s="1224"/>
      <c r="H163" s="1224"/>
      <c r="I163" s="1224"/>
    </row>
    <row r="164" spans="4:9" x14ac:dyDescent="0.55000000000000004">
      <c r="D164" s="1224"/>
      <c r="E164" s="1224"/>
      <c r="F164" s="1224"/>
      <c r="G164" s="1224"/>
      <c r="H164" s="1224"/>
      <c r="I164" s="1224"/>
    </row>
    <row r="165" spans="4:9" x14ac:dyDescent="0.55000000000000004">
      <c r="D165" s="1224"/>
      <c r="E165" s="1224"/>
      <c r="F165" s="1224"/>
      <c r="G165" s="1224"/>
      <c r="H165" s="1224"/>
      <c r="I165" s="1224"/>
    </row>
    <row r="166" spans="4:9" x14ac:dyDescent="0.55000000000000004">
      <c r="D166" s="1224"/>
      <c r="E166" s="1224"/>
      <c r="F166" s="1224"/>
      <c r="G166" s="1224"/>
      <c r="H166" s="1224"/>
      <c r="I166" s="1224"/>
    </row>
    <row r="167" spans="4:9" x14ac:dyDescent="0.55000000000000004">
      <c r="D167" s="1224"/>
      <c r="E167" s="1224"/>
      <c r="F167" s="1224"/>
      <c r="G167" s="1224"/>
      <c r="H167" s="1224"/>
      <c r="I167" s="1224"/>
    </row>
    <row r="168" spans="4:9" x14ac:dyDescent="0.55000000000000004">
      <c r="D168" s="1224"/>
      <c r="E168" s="1224"/>
      <c r="F168" s="1224"/>
      <c r="G168" s="1224"/>
      <c r="H168" s="1224"/>
      <c r="I168" s="1224"/>
    </row>
    <row r="169" spans="4:9" x14ac:dyDescent="0.55000000000000004">
      <c r="D169" s="1224"/>
      <c r="E169" s="1224"/>
      <c r="F169" s="1224"/>
      <c r="G169" s="1224"/>
      <c r="H169" s="1224"/>
      <c r="I169" s="1224"/>
    </row>
    <row r="170" spans="4:9" x14ac:dyDescent="0.55000000000000004">
      <c r="D170" s="1224"/>
      <c r="E170" s="1224"/>
      <c r="F170" s="1224"/>
      <c r="G170" s="1224"/>
      <c r="H170" s="1224"/>
      <c r="I170" s="1224"/>
    </row>
    <row r="171" spans="4:9" x14ac:dyDescent="0.55000000000000004">
      <c r="D171" s="1224"/>
      <c r="E171" s="1224"/>
      <c r="F171" s="1224"/>
      <c r="G171" s="1224"/>
      <c r="H171" s="1224"/>
      <c r="I171" s="1224"/>
    </row>
    <row r="172" spans="4:9" x14ac:dyDescent="0.55000000000000004">
      <c r="D172" s="1224"/>
      <c r="E172" s="1224"/>
      <c r="F172" s="1224"/>
      <c r="G172" s="1224"/>
      <c r="H172" s="1224"/>
      <c r="I172" s="1224"/>
    </row>
    <row r="173" spans="4:9" x14ac:dyDescent="0.55000000000000004">
      <c r="D173" s="1224"/>
      <c r="E173" s="1224"/>
      <c r="F173" s="1224"/>
      <c r="G173" s="1224"/>
      <c r="H173" s="1224"/>
      <c r="I173" s="1224"/>
    </row>
    <row r="174" spans="4:9" x14ac:dyDescent="0.55000000000000004">
      <c r="D174" s="1224"/>
      <c r="E174" s="1224"/>
      <c r="F174" s="1224"/>
      <c r="G174" s="1224"/>
      <c r="H174" s="1224"/>
      <c r="I174" s="1224"/>
    </row>
    <row r="175" spans="4:9" x14ac:dyDescent="0.55000000000000004">
      <c r="D175" s="1224"/>
      <c r="E175" s="1224"/>
      <c r="F175" s="1224"/>
      <c r="G175" s="1224"/>
      <c r="H175" s="1224"/>
      <c r="I175" s="1224"/>
    </row>
    <row r="176" spans="4:9" x14ac:dyDescent="0.55000000000000004">
      <c r="D176" s="1224"/>
      <c r="E176" s="1224"/>
      <c r="F176" s="1224"/>
      <c r="G176" s="1224"/>
      <c r="H176" s="1224"/>
      <c r="I176" s="1224"/>
    </row>
    <row r="177" spans="4:9" x14ac:dyDescent="0.55000000000000004">
      <c r="D177" s="1224"/>
      <c r="E177" s="1224"/>
      <c r="F177" s="1224"/>
      <c r="G177" s="1224"/>
      <c r="H177" s="1224"/>
      <c r="I177" s="1224"/>
    </row>
    <row r="178" spans="4:9" x14ac:dyDescent="0.55000000000000004">
      <c r="D178" s="1224"/>
      <c r="E178" s="1224"/>
      <c r="F178" s="1224"/>
      <c r="G178" s="1224"/>
      <c r="H178" s="1224"/>
      <c r="I178" s="1224"/>
    </row>
    <row r="179" spans="4:9" x14ac:dyDescent="0.55000000000000004">
      <c r="D179" s="1224"/>
      <c r="E179" s="1224"/>
      <c r="F179" s="1224"/>
      <c r="G179" s="1224"/>
      <c r="H179" s="1224"/>
      <c r="I179" s="1224"/>
    </row>
    <row r="180" spans="4:9" x14ac:dyDescent="0.55000000000000004">
      <c r="D180" s="1224"/>
      <c r="E180" s="1224"/>
      <c r="F180" s="1224"/>
      <c r="G180" s="1224"/>
      <c r="H180" s="1224"/>
      <c r="I180" s="1224"/>
    </row>
    <row r="181" spans="4:9" x14ac:dyDescent="0.55000000000000004">
      <c r="D181" s="1224"/>
      <c r="E181" s="1224"/>
      <c r="F181" s="1224"/>
      <c r="G181" s="1224"/>
      <c r="H181" s="1224"/>
      <c r="I181" s="1224"/>
    </row>
    <row r="182" spans="4:9" x14ac:dyDescent="0.55000000000000004">
      <c r="D182" s="1224"/>
      <c r="E182" s="1224"/>
      <c r="F182" s="1224"/>
      <c r="G182" s="1224"/>
      <c r="H182" s="1224"/>
      <c r="I182" s="1224"/>
    </row>
    <row r="183" spans="4:9" x14ac:dyDescent="0.55000000000000004">
      <c r="D183" s="1224"/>
      <c r="E183" s="1224"/>
      <c r="F183" s="1224"/>
      <c r="G183" s="1224"/>
      <c r="H183" s="1224"/>
      <c r="I183" s="1224"/>
    </row>
    <row r="184" spans="4:9" x14ac:dyDescent="0.55000000000000004">
      <c r="D184" s="1224"/>
      <c r="E184" s="1224"/>
      <c r="F184" s="1224"/>
      <c r="G184" s="1224"/>
      <c r="H184" s="1224"/>
      <c r="I184" s="1224"/>
    </row>
    <row r="185" spans="4:9" x14ac:dyDescent="0.55000000000000004">
      <c r="D185" s="1224"/>
      <c r="E185" s="1224"/>
      <c r="F185" s="1224"/>
      <c r="G185" s="1224"/>
      <c r="H185" s="1224"/>
      <c r="I185" s="1224"/>
    </row>
    <row r="186" spans="4:9" x14ac:dyDescent="0.55000000000000004">
      <c r="D186" s="1224"/>
      <c r="E186" s="1224"/>
      <c r="F186" s="1224"/>
      <c r="G186" s="1224"/>
      <c r="H186" s="1224"/>
      <c r="I186" s="1224"/>
    </row>
    <row r="187" spans="4:9" x14ac:dyDescent="0.55000000000000004">
      <c r="D187" s="1224"/>
      <c r="E187" s="1224"/>
      <c r="F187" s="1224"/>
      <c r="G187" s="1224"/>
      <c r="H187" s="1224"/>
      <c r="I187" s="1224"/>
    </row>
    <row r="188" spans="4:9" x14ac:dyDescent="0.55000000000000004">
      <c r="D188" s="1224"/>
      <c r="E188" s="1224"/>
      <c r="F188" s="1224"/>
      <c r="G188" s="1224"/>
      <c r="H188" s="1224"/>
      <c r="I188" s="1224"/>
    </row>
    <row r="189" spans="4:9" x14ac:dyDescent="0.55000000000000004">
      <c r="D189" s="1224"/>
      <c r="E189" s="1224"/>
      <c r="F189" s="1224"/>
      <c r="G189" s="1224"/>
      <c r="H189" s="1224"/>
      <c r="I189" s="1224"/>
    </row>
    <row r="190" spans="4:9" x14ac:dyDescent="0.55000000000000004">
      <c r="D190" s="1224"/>
      <c r="E190" s="1224"/>
      <c r="F190" s="1224"/>
      <c r="G190" s="1224"/>
      <c r="H190" s="1224"/>
      <c r="I190" s="1224"/>
    </row>
    <row r="191" spans="4:9" x14ac:dyDescent="0.55000000000000004">
      <c r="D191" s="1224"/>
      <c r="E191" s="1224"/>
      <c r="F191" s="1224"/>
      <c r="G191" s="1224"/>
      <c r="H191" s="1224"/>
      <c r="I191" s="1224"/>
    </row>
    <row r="192" spans="4:9" x14ac:dyDescent="0.55000000000000004">
      <c r="D192" s="1224"/>
      <c r="E192" s="1224"/>
      <c r="F192" s="1224"/>
      <c r="G192" s="1224"/>
      <c r="H192" s="1224"/>
      <c r="I192" s="1224"/>
    </row>
    <row r="193" spans="4:9" x14ac:dyDescent="0.55000000000000004">
      <c r="D193" s="1224"/>
      <c r="E193" s="1224"/>
      <c r="F193" s="1224"/>
      <c r="G193" s="1224"/>
      <c r="H193" s="1224"/>
      <c r="I193" s="1224"/>
    </row>
    <row r="194" spans="4:9" x14ac:dyDescent="0.55000000000000004">
      <c r="D194" s="1224"/>
      <c r="E194" s="1224"/>
      <c r="F194" s="1224"/>
      <c r="G194" s="1224"/>
      <c r="H194" s="1224"/>
      <c r="I194" s="1224"/>
    </row>
    <row r="195" spans="4:9" x14ac:dyDescent="0.55000000000000004">
      <c r="D195" s="1224"/>
      <c r="E195" s="1224"/>
      <c r="F195" s="1224"/>
      <c r="G195" s="1224"/>
      <c r="H195" s="1224"/>
      <c r="I195" s="1224"/>
    </row>
    <row r="196" spans="4:9" x14ac:dyDescent="0.55000000000000004">
      <c r="D196" s="1224"/>
      <c r="E196" s="1224"/>
      <c r="F196" s="1224"/>
      <c r="G196" s="1224"/>
      <c r="H196" s="1224"/>
      <c r="I196" s="1224"/>
    </row>
    <row r="197" spans="4:9" x14ac:dyDescent="0.55000000000000004">
      <c r="D197" s="1224"/>
      <c r="E197" s="1224"/>
      <c r="F197" s="1224"/>
      <c r="G197" s="1224"/>
      <c r="H197" s="1224"/>
      <c r="I197" s="1224"/>
    </row>
    <row r="198" spans="4:9" x14ac:dyDescent="0.55000000000000004">
      <c r="D198" s="1224"/>
      <c r="E198" s="1224"/>
      <c r="F198" s="1224"/>
      <c r="G198" s="1224"/>
      <c r="H198" s="1224"/>
      <c r="I198" s="1224"/>
    </row>
    <row r="199" spans="4:9" x14ac:dyDescent="0.55000000000000004">
      <c r="D199" s="1224"/>
      <c r="E199" s="1224"/>
      <c r="F199" s="1224"/>
      <c r="G199" s="1224"/>
      <c r="H199" s="1224"/>
      <c r="I199" s="1224"/>
    </row>
    <row r="200" spans="4:9" x14ac:dyDescent="0.55000000000000004">
      <c r="D200" s="1224"/>
      <c r="E200" s="1224"/>
      <c r="F200" s="1224"/>
      <c r="G200" s="1224"/>
      <c r="H200" s="1224"/>
      <c r="I200" s="1224"/>
    </row>
    <row r="201" spans="4:9" x14ac:dyDescent="0.55000000000000004">
      <c r="D201" s="1224"/>
      <c r="E201" s="1224"/>
      <c r="F201" s="1224"/>
      <c r="G201" s="1224"/>
      <c r="H201" s="1224"/>
      <c r="I201" s="1224"/>
    </row>
    <row r="202" spans="4:9" x14ac:dyDescent="0.55000000000000004">
      <c r="D202" s="1224"/>
      <c r="E202" s="1224"/>
      <c r="F202" s="1224"/>
      <c r="G202" s="1224"/>
      <c r="H202" s="1224"/>
      <c r="I202" s="1224"/>
    </row>
    <row r="203" spans="4:9" x14ac:dyDescent="0.55000000000000004">
      <c r="D203" s="1224"/>
      <c r="E203" s="1224"/>
      <c r="F203" s="1224"/>
      <c r="G203" s="1224"/>
      <c r="H203" s="1224"/>
      <c r="I203" s="1224"/>
    </row>
    <row r="204" spans="4:9" x14ac:dyDescent="0.55000000000000004">
      <c r="D204" s="1224"/>
      <c r="E204" s="1224"/>
      <c r="F204" s="1224"/>
      <c r="G204" s="1224"/>
      <c r="H204" s="1224"/>
      <c r="I204" s="1224"/>
    </row>
    <row r="205" spans="4:9" x14ac:dyDescent="0.55000000000000004">
      <c r="D205" s="1224"/>
      <c r="E205" s="1224"/>
      <c r="F205" s="1224"/>
      <c r="G205" s="1224"/>
      <c r="H205" s="1224"/>
      <c r="I205" s="1224"/>
    </row>
    <row r="206" spans="4:9" x14ac:dyDescent="0.55000000000000004">
      <c r="D206" s="1224"/>
      <c r="E206" s="1224"/>
      <c r="F206" s="1224"/>
      <c r="G206" s="1224"/>
      <c r="H206" s="1224"/>
      <c r="I206" s="1224"/>
    </row>
    <row r="207" spans="4:9" x14ac:dyDescent="0.55000000000000004">
      <c r="D207" s="1224"/>
      <c r="E207" s="1224"/>
      <c r="F207" s="1224"/>
      <c r="G207" s="1224"/>
      <c r="H207" s="1224"/>
      <c r="I207" s="1224"/>
    </row>
    <row r="208" spans="4:9" x14ac:dyDescent="0.55000000000000004">
      <c r="D208" s="1224"/>
      <c r="E208" s="1224"/>
      <c r="F208" s="1224"/>
      <c r="G208" s="1224"/>
      <c r="H208" s="1224"/>
      <c r="I208" s="1224"/>
    </row>
    <row r="209" spans="4:9" x14ac:dyDescent="0.55000000000000004">
      <c r="D209" s="1224"/>
      <c r="E209" s="1224"/>
      <c r="F209" s="1224"/>
      <c r="G209" s="1224"/>
      <c r="H209" s="1224"/>
      <c r="I209" s="1224"/>
    </row>
    <row r="210" spans="4:9" x14ac:dyDescent="0.55000000000000004">
      <c r="D210" s="1224"/>
      <c r="E210" s="1224"/>
      <c r="F210" s="1224"/>
      <c r="G210" s="1224"/>
      <c r="H210" s="1224"/>
      <c r="I210" s="1224"/>
    </row>
    <row r="211" spans="4:9" x14ac:dyDescent="0.55000000000000004">
      <c r="D211" s="1224"/>
      <c r="E211" s="1224"/>
      <c r="F211" s="1224"/>
      <c r="G211" s="1224"/>
      <c r="H211" s="1224"/>
      <c r="I211" s="1224"/>
    </row>
    <row r="212" spans="4:9" x14ac:dyDescent="0.55000000000000004">
      <c r="D212" s="1224"/>
      <c r="E212" s="1224"/>
      <c r="F212" s="1224"/>
      <c r="G212" s="1224"/>
      <c r="H212" s="1224"/>
      <c r="I212" s="1224"/>
    </row>
    <row r="213" spans="4:9" x14ac:dyDescent="0.55000000000000004">
      <c r="D213" s="1224"/>
      <c r="E213" s="1224"/>
      <c r="F213" s="1224"/>
      <c r="G213" s="1224"/>
      <c r="H213" s="1224"/>
      <c r="I213" s="1224"/>
    </row>
    <row r="214" spans="4:9" x14ac:dyDescent="0.55000000000000004">
      <c r="D214" s="1224"/>
      <c r="E214" s="1224"/>
      <c r="F214" s="1224"/>
      <c r="G214" s="1224"/>
      <c r="H214" s="1224"/>
      <c r="I214" s="1224"/>
    </row>
    <row r="215" spans="4:9" x14ac:dyDescent="0.55000000000000004">
      <c r="D215" s="1224"/>
      <c r="E215" s="1224"/>
      <c r="F215" s="1224"/>
      <c r="G215" s="1224"/>
      <c r="H215" s="1224"/>
      <c r="I215" s="1224"/>
    </row>
    <row r="216" spans="4:9" x14ac:dyDescent="0.55000000000000004">
      <c r="D216" s="1224"/>
      <c r="E216" s="1224"/>
      <c r="F216" s="1224"/>
      <c r="G216" s="1224"/>
      <c r="H216" s="1224"/>
      <c r="I216" s="1224"/>
    </row>
    <row r="217" spans="4:9" x14ac:dyDescent="0.55000000000000004">
      <c r="D217" s="1224"/>
      <c r="E217" s="1224"/>
      <c r="F217" s="1224"/>
      <c r="G217" s="1224"/>
      <c r="H217" s="1224"/>
      <c r="I217" s="1224"/>
    </row>
    <row r="218" spans="4:9" x14ac:dyDescent="0.55000000000000004">
      <c r="D218" s="1224"/>
      <c r="E218" s="1224"/>
      <c r="F218" s="1224"/>
      <c r="G218" s="1224"/>
      <c r="H218" s="1224"/>
      <c r="I218" s="1224"/>
    </row>
    <row r="219" spans="4:9" x14ac:dyDescent="0.55000000000000004">
      <c r="D219" s="1224"/>
      <c r="E219" s="1224"/>
      <c r="F219" s="1224"/>
      <c r="G219" s="1224"/>
      <c r="H219" s="1224"/>
      <c r="I219" s="1224"/>
    </row>
    <row r="220" spans="4:9" x14ac:dyDescent="0.55000000000000004">
      <c r="D220" s="1224"/>
      <c r="E220" s="1224"/>
      <c r="F220" s="1224"/>
      <c r="G220" s="1224"/>
      <c r="H220" s="1224"/>
      <c r="I220" s="1224"/>
    </row>
    <row r="221" spans="4:9" x14ac:dyDescent="0.55000000000000004">
      <c r="D221" s="1224"/>
      <c r="E221" s="1224"/>
      <c r="F221" s="1224"/>
      <c r="G221" s="1224"/>
      <c r="H221" s="1224"/>
      <c r="I221" s="1224"/>
    </row>
    <row r="222" spans="4:9" x14ac:dyDescent="0.55000000000000004">
      <c r="D222" s="1224"/>
      <c r="E222" s="1224"/>
      <c r="F222" s="1224"/>
      <c r="G222" s="1224"/>
      <c r="H222" s="1224"/>
      <c r="I222" s="1224"/>
    </row>
    <row r="223" spans="4:9" x14ac:dyDescent="0.55000000000000004">
      <c r="D223" s="1224"/>
      <c r="E223" s="1224"/>
      <c r="F223" s="1224"/>
      <c r="G223" s="1224"/>
      <c r="H223" s="1224"/>
      <c r="I223" s="1224"/>
    </row>
    <row r="224" spans="4:9" x14ac:dyDescent="0.55000000000000004">
      <c r="D224" s="1224"/>
      <c r="E224" s="1224"/>
      <c r="F224" s="1224"/>
      <c r="G224" s="1224"/>
      <c r="H224" s="1224"/>
      <c r="I224" s="1224"/>
    </row>
    <row r="225" spans="4:9" x14ac:dyDescent="0.55000000000000004">
      <c r="D225" s="1224"/>
      <c r="E225" s="1224"/>
      <c r="F225" s="1224"/>
      <c r="G225" s="1224"/>
      <c r="H225" s="1224"/>
      <c r="I225" s="1224"/>
    </row>
    <row r="226" spans="4:9" x14ac:dyDescent="0.55000000000000004">
      <c r="D226" s="1224"/>
      <c r="E226" s="1224"/>
      <c r="F226" s="1224"/>
      <c r="G226" s="1224"/>
      <c r="H226" s="1224"/>
      <c r="I226" s="1224"/>
    </row>
    <row r="227" spans="4:9" x14ac:dyDescent="0.55000000000000004">
      <c r="D227" s="1224"/>
      <c r="E227" s="1224"/>
      <c r="F227" s="1224"/>
      <c r="G227" s="1224"/>
      <c r="H227" s="1224"/>
      <c r="I227" s="1224"/>
    </row>
    <row r="228" spans="4:9" x14ac:dyDescent="0.55000000000000004">
      <c r="D228" s="1224"/>
      <c r="E228" s="1224"/>
      <c r="F228" s="1224"/>
      <c r="G228" s="1224"/>
      <c r="H228" s="1224"/>
      <c r="I228" s="1224"/>
    </row>
    <row r="229" spans="4:9" x14ac:dyDescent="0.55000000000000004">
      <c r="D229" s="1224"/>
      <c r="E229" s="1224"/>
      <c r="F229" s="1224"/>
      <c r="G229" s="1224"/>
      <c r="H229" s="1224"/>
      <c r="I229" s="1224"/>
    </row>
    <row r="230" spans="4:9" x14ac:dyDescent="0.55000000000000004">
      <c r="D230" s="1224"/>
      <c r="E230" s="1224"/>
      <c r="F230" s="1224"/>
      <c r="G230" s="1224"/>
      <c r="H230" s="1224"/>
      <c r="I230" s="1224"/>
    </row>
    <row r="231" spans="4:9" x14ac:dyDescent="0.55000000000000004">
      <c r="D231" s="1224"/>
      <c r="E231" s="1224"/>
      <c r="F231" s="1224"/>
      <c r="G231" s="1224"/>
      <c r="H231" s="1224"/>
      <c r="I231" s="1224"/>
    </row>
    <row r="232" spans="4:9" x14ac:dyDescent="0.55000000000000004">
      <c r="D232" s="1224"/>
      <c r="E232" s="1224"/>
      <c r="F232" s="1224"/>
      <c r="G232" s="1224"/>
      <c r="H232" s="1224"/>
      <c r="I232" s="1224"/>
    </row>
    <row r="233" spans="4:9" x14ac:dyDescent="0.55000000000000004">
      <c r="D233" s="1224"/>
      <c r="E233" s="1224"/>
      <c r="F233" s="1224"/>
      <c r="G233" s="1224"/>
      <c r="H233" s="1224"/>
      <c r="I233" s="1224"/>
    </row>
    <row r="234" spans="4:9" x14ac:dyDescent="0.55000000000000004">
      <c r="D234" s="1224"/>
      <c r="E234" s="1224"/>
      <c r="F234" s="1224"/>
      <c r="G234" s="1224"/>
      <c r="H234" s="1224"/>
      <c r="I234" s="1224"/>
    </row>
    <row r="235" spans="4:9" x14ac:dyDescent="0.55000000000000004">
      <c r="D235" s="1224"/>
      <c r="E235" s="1224"/>
      <c r="F235" s="1224"/>
      <c r="G235" s="1224"/>
      <c r="H235" s="1224"/>
      <c r="I235" s="1224"/>
    </row>
    <row r="236" spans="4:9" x14ac:dyDescent="0.55000000000000004">
      <c r="D236" s="1224"/>
      <c r="E236" s="1224"/>
      <c r="F236" s="1224"/>
      <c r="G236" s="1224"/>
      <c r="H236" s="1224"/>
      <c r="I236" s="1224"/>
    </row>
    <row r="237" spans="4:9" x14ac:dyDescent="0.55000000000000004">
      <c r="D237" s="1224"/>
      <c r="E237" s="1224"/>
      <c r="F237" s="1224"/>
      <c r="G237" s="1224"/>
      <c r="H237" s="1224"/>
      <c r="I237" s="1224"/>
    </row>
    <row r="238" spans="4:9" x14ac:dyDescent="0.55000000000000004">
      <c r="D238" s="1224"/>
      <c r="E238" s="1224"/>
      <c r="F238" s="1224"/>
      <c r="G238" s="1224"/>
      <c r="H238" s="1224"/>
      <c r="I238" s="1224"/>
    </row>
    <row r="239" spans="4:9" x14ac:dyDescent="0.55000000000000004">
      <c r="D239" s="1224"/>
      <c r="E239" s="1224"/>
      <c r="F239" s="1224"/>
      <c r="G239" s="1224"/>
      <c r="H239" s="1224"/>
      <c r="I239" s="1224"/>
    </row>
    <row r="240" spans="4:9" x14ac:dyDescent="0.55000000000000004">
      <c r="D240" s="1224"/>
      <c r="E240" s="1224"/>
      <c r="F240" s="1224"/>
      <c r="G240" s="1224"/>
      <c r="H240" s="1224"/>
      <c r="I240" s="1224"/>
    </row>
    <row r="241" spans="4:9" x14ac:dyDescent="0.55000000000000004">
      <c r="D241" s="1224"/>
      <c r="E241" s="1224"/>
      <c r="F241" s="1224"/>
      <c r="G241" s="1224"/>
      <c r="H241" s="1224"/>
      <c r="I241" s="1224"/>
    </row>
    <row r="242" spans="4:9" x14ac:dyDescent="0.55000000000000004">
      <c r="D242" s="1224"/>
      <c r="E242" s="1224"/>
      <c r="F242" s="1224"/>
      <c r="G242" s="1224"/>
      <c r="H242" s="1224"/>
      <c r="I242" s="1224"/>
    </row>
    <row r="243" spans="4:9" x14ac:dyDescent="0.55000000000000004">
      <c r="D243" s="1224"/>
      <c r="E243" s="1224"/>
      <c r="F243" s="1224"/>
      <c r="G243" s="1224"/>
      <c r="H243" s="1224"/>
      <c r="I243" s="1224"/>
    </row>
    <row r="244" spans="4:9" x14ac:dyDescent="0.55000000000000004">
      <c r="D244" s="1224"/>
      <c r="E244" s="1224"/>
      <c r="F244" s="1224"/>
      <c r="G244" s="1224"/>
      <c r="H244" s="1224"/>
      <c r="I244" s="1224"/>
    </row>
    <row r="245" spans="4:9" x14ac:dyDescent="0.55000000000000004">
      <c r="D245" s="1224"/>
      <c r="E245" s="1224"/>
      <c r="F245" s="1224"/>
      <c r="G245" s="1224"/>
      <c r="H245" s="1224"/>
      <c r="I245" s="1224"/>
    </row>
    <row r="246" spans="4:9" x14ac:dyDescent="0.55000000000000004">
      <c r="D246" s="1224"/>
      <c r="E246" s="1224"/>
      <c r="F246" s="1224"/>
      <c r="G246" s="1224"/>
      <c r="H246" s="1224"/>
      <c r="I246" s="1224"/>
    </row>
    <row r="247" spans="4:9" x14ac:dyDescent="0.55000000000000004">
      <c r="D247" s="1224"/>
      <c r="E247" s="1224"/>
      <c r="F247" s="1224"/>
      <c r="G247" s="1224"/>
      <c r="H247" s="1224"/>
      <c r="I247" s="1224"/>
    </row>
    <row r="248" spans="4:9" x14ac:dyDescent="0.55000000000000004">
      <c r="D248" s="1224"/>
      <c r="E248" s="1224"/>
      <c r="F248" s="1224"/>
      <c r="G248" s="1224"/>
      <c r="H248" s="1224"/>
      <c r="I248" s="1224"/>
    </row>
    <row r="249" spans="4:9" x14ac:dyDescent="0.55000000000000004">
      <c r="D249" s="1224"/>
      <c r="E249" s="1224"/>
      <c r="F249" s="1224"/>
      <c r="G249" s="1224"/>
      <c r="H249" s="1224"/>
      <c r="I249" s="1224"/>
    </row>
    <row r="250" spans="4:9" x14ac:dyDescent="0.55000000000000004">
      <c r="D250" s="1224"/>
      <c r="E250" s="1224"/>
      <c r="F250" s="1224"/>
      <c r="G250" s="1224"/>
      <c r="H250" s="1224"/>
      <c r="I250" s="1224"/>
    </row>
    <row r="251" spans="4:9" x14ac:dyDescent="0.55000000000000004">
      <c r="D251" s="1224"/>
      <c r="E251" s="1224"/>
      <c r="F251" s="1224"/>
      <c r="G251" s="1224"/>
      <c r="H251" s="1224"/>
      <c r="I251" s="1224"/>
    </row>
    <row r="252" spans="4:9" x14ac:dyDescent="0.55000000000000004">
      <c r="D252" s="1224"/>
      <c r="E252" s="1224"/>
      <c r="F252" s="1224"/>
      <c r="G252" s="1224"/>
      <c r="H252" s="1224"/>
      <c r="I252" s="1224"/>
    </row>
    <row r="253" spans="4:9" x14ac:dyDescent="0.55000000000000004">
      <c r="D253" s="1224"/>
      <c r="E253" s="1224"/>
      <c r="F253" s="1224"/>
      <c r="G253" s="1224"/>
      <c r="H253" s="1224"/>
      <c r="I253" s="1224"/>
    </row>
    <row r="254" spans="4:9" x14ac:dyDescent="0.55000000000000004">
      <c r="D254" s="1224"/>
      <c r="E254" s="1224"/>
      <c r="F254" s="1224"/>
      <c r="G254" s="1224"/>
      <c r="H254" s="1224"/>
      <c r="I254" s="1224"/>
    </row>
    <row r="255" spans="4:9" x14ac:dyDescent="0.55000000000000004">
      <c r="D255" s="1224"/>
      <c r="E255" s="1224"/>
      <c r="F255" s="1224"/>
      <c r="G255" s="1224"/>
      <c r="H255" s="1224"/>
      <c r="I255" s="1224"/>
    </row>
    <row r="256" spans="4:9" x14ac:dyDescent="0.55000000000000004">
      <c r="D256" s="1224"/>
      <c r="E256" s="1224"/>
      <c r="F256" s="1224"/>
      <c r="G256" s="1224"/>
      <c r="H256" s="1224"/>
      <c r="I256" s="1224"/>
    </row>
    <row r="257" spans="4:9" x14ac:dyDescent="0.55000000000000004">
      <c r="D257" s="1224"/>
      <c r="E257" s="1224"/>
      <c r="F257" s="1224"/>
      <c r="G257" s="1224"/>
      <c r="H257" s="1224"/>
      <c r="I257" s="1224"/>
    </row>
    <row r="258" spans="4:9" x14ac:dyDescent="0.55000000000000004">
      <c r="D258" s="1224"/>
      <c r="E258" s="1224"/>
      <c r="F258" s="1224"/>
      <c r="G258" s="1224"/>
      <c r="H258" s="1224"/>
      <c r="I258" s="1224"/>
    </row>
    <row r="259" spans="4:9" x14ac:dyDescent="0.55000000000000004">
      <c r="D259" s="1224"/>
      <c r="E259" s="1224"/>
      <c r="F259" s="1224"/>
      <c r="G259" s="1224"/>
      <c r="H259" s="1224"/>
      <c r="I259" s="1224"/>
    </row>
    <row r="260" spans="4:9" x14ac:dyDescent="0.55000000000000004">
      <c r="D260" s="1224"/>
      <c r="E260" s="1224"/>
      <c r="F260" s="1224"/>
      <c r="G260" s="1224"/>
      <c r="H260" s="1224"/>
      <c r="I260" s="1224"/>
    </row>
    <row r="261" spans="4:9" x14ac:dyDescent="0.55000000000000004">
      <c r="D261" s="1224"/>
      <c r="E261" s="1224"/>
      <c r="F261" s="1224"/>
      <c r="G261" s="1224"/>
      <c r="H261" s="1224"/>
      <c r="I261" s="1224"/>
    </row>
    <row r="262" spans="4:9" x14ac:dyDescent="0.55000000000000004">
      <c r="D262" s="1224"/>
      <c r="E262" s="1224"/>
      <c r="F262" s="1224"/>
      <c r="G262" s="1224"/>
      <c r="H262" s="1224"/>
      <c r="I262" s="1224"/>
    </row>
    <row r="263" spans="4:9" x14ac:dyDescent="0.55000000000000004">
      <c r="D263" s="1224"/>
      <c r="E263" s="1224"/>
      <c r="F263" s="1224"/>
      <c r="G263" s="1224"/>
      <c r="H263" s="1224"/>
      <c r="I263" s="1224"/>
    </row>
    <row r="264" spans="4:9" x14ac:dyDescent="0.55000000000000004">
      <c r="D264" s="1224"/>
      <c r="E264" s="1224"/>
      <c r="F264" s="1224"/>
      <c r="G264" s="1224"/>
      <c r="H264" s="1224"/>
      <c r="I264" s="1224"/>
    </row>
    <row r="265" spans="4:9" x14ac:dyDescent="0.55000000000000004">
      <c r="D265" s="1224"/>
      <c r="E265" s="1224"/>
      <c r="F265" s="1224"/>
      <c r="G265" s="1224"/>
      <c r="H265" s="1224"/>
      <c r="I265" s="1224"/>
    </row>
    <row r="266" spans="4:9" x14ac:dyDescent="0.55000000000000004">
      <c r="D266" s="1224"/>
      <c r="E266" s="1224"/>
      <c r="F266" s="1224"/>
      <c r="G266" s="1224"/>
      <c r="H266" s="1224"/>
      <c r="I266" s="1224"/>
    </row>
    <row r="267" spans="4:9" x14ac:dyDescent="0.55000000000000004">
      <c r="D267" s="1224"/>
      <c r="E267" s="1224"/>
      <c r="F267" s="1224"/>
      <c r="G267" s="1224"/>
      <c r="H267" s="1224"/>
      <c r="I267" s="1224"/>
    </row>
    <row r="268" spans="4:9" x14ac:dyDescent="0.55000000000000004">
      <c r="D268" s="1224"/>
      <c r="E268" s="1224"/>
      <c r="F268" s="1224"/>
      <c r="G268" s="1224"/>
      <c r="H268" s="1224"/>
      <c r="I268" s="1224"/>
    </row>
    <row r="269" spans="4:9" x14ac:dyDescent="0.55000000000000004">
      <c r="D269" s="1224"/>
      <c r="E269" s="1224"/>
      <c r="F269" s="1224"/>
      <c r="G269" s="1224"/>
      <c r="H269" s="1224"/>
      <c r="I269" s="1224"/>
    </row>
    <row r="270" spans="4:9" x14ac:dyDescent="0.55000000000000004">
      <c r="D270" s="1224"/>
      <c r="E270" s="1224"/>
      <c r="F270" s="1224"/>
      <c r="G270" s="1224"/>
      <c r="H270" s="1224"/>
      <c r="I270" s="1224"/>
    </row>
    <row r="271" spans="4:9" x14ac:dyDescent="0.55000000000000004">
      <c r="D271" s="1224"/>
      <c r="E271" s="1224"/>
      <c r="F271" s="1224"/>
      <c r="G271" s="1224"/>
      <c r="H271" s="1224"/>
      <c r="I271" s="1224"/>
    </row>
    <row r="272" spans="4:9" x14ac:dyDescent="0.55000000000000004">
      <c r="D272" s="1224"/>
      <c r="E272" s="1224"/>
      <c r="F272" s="1224"/>
      <c r="G272" s="1224"/>
      <c r="H272" s="1224"/>
      <c r="I272" s="1224"/>
    </row>
    <row r="273" spans="4:9" x14ac:dyDescent="0.55000000000000004">
      <c r="D273" s="1224"/>
      <c r="E273" s="1224"/>
      <c r="F273" s="1224"/>
      <c r="G273" s="1224"/>
      <c r="H273" s="1224"/>
      <c r="I273" s="1224"/>
    </row>
    <row r="274" spans="4:9" x14ac:dyDescent="0.55000000000000004">
      <c r="D274" s="1224"/>
      <c r="E274" s="1224"/>
      <c r="F274" s="1224"/>
      <c r="G274" s="1224"/>
      <c r="H274" s="1224"/>
      <c r="I274" s="1224"/>
    </row>
    <row r="275" spans="4:9" x14ac:dyDescent="0.55000000000000004">
      <c r="D275" s="1224"/>
      <c r="E275" s="1224"/>
      <c r="F275" s="1224"/>
      <c r="G275" s="1224"/>
      <c r="H275" s="1224"/>
      <c r="I275" s="1224"/>
    </row>
    <row r="276" spans="4:9" x14ac:dyDescent="0.55000000000000004">
      <c r="D276" s="1224"/>
      <c r="E276" s="1224"/>
      <c r="F276" s="1224"/>
      <c r="G276" s="1224"/>
      <c r="H276" s="1224"/>
      <c r="I276" s="1224"/>
    </row>
    <row r="277" spans="4:9" x14ac:dyDescent="0.55000000000000004">
      <c r="D277" s="1224"/>
      <c r="E277" s="1224"/>
      <c r="F277" s="1224"/>
      <c r="G277" s="1224"/>
      <c r="H277" s="1224"/>
      <c r="I277" s="1224"/>
    </row>
    <row r="278" spans="4:9" x14ac:dyDescent="0.55000000000000004">
      <c r="D278" s="1224"/>
      <c r="E278" s="1224"/>
      <c r="F278" s="1224"/>
      <c r="G278" s="1224"/>
      <c r="H278" s="1224"/>
      <c r="I278" s="1224"/>
    </row>
    <row r="279" spans="4:9" x14ac:dyDescent="0.55000000000000004">
      <c r="D279" s="1224"/>
      <c r="E279" s="1224"/>
      <c r="F279" s="1224"/>
      <c r="G279" s="1224"/>
      <c r="H279" s="1224"/>
      <c r="I279" s="1224"/>
    </row>
    <row r="280" spans="4:9" x14ac:dyDescent="0.55000000000000004">
      <c r="D280" s="1224"/>
      <c r="E280" s="1224"/>
      <c r="F280" s="1224"/>
      <c r="G280" s="1224"/>
      <c r="H280" s="1224"/>
      <c r="I280" s="1224"/>
    </row>
    <row r="281" spans="4:9" x14ac:dyDescent="0.55000000000000004">
      <c r="D281" s="1224"/>
      <c r="E281" s="1224"/>
      <c r="F281" s="1224"/>
      <c r="G281" s="1224"/>
      <c r="H281" s="1224"/>
      <c r="I281" s="1224"/>
    </row>
    <row r="282" spans="4:9" x14ac:dyDescent="0.55000000000000004">
      <c r="D282" s="1224"/>
      <c r="E282" s="1224"/>
      <c r="F282" s="1224"/>
      <c r="G282" s="1224"/>
      <c r="H282" s="1224"/>
      <c r="I282" s="1224"/>
    </row>
    <row r="283" spans="4:9" x14ac:dyDescent="0.55000000000000004">
      <c r="D283" s="1224"/>
      <c r="E283" s="1224"/>
      <c r="F283" s="1224"/>
      <c r="G283" s="1224"/>
      <c r="H283" s="1224"/>
      <c r="I283" s="1224"/>
    </row>
    <row r="284" spans="4:9" x14ac:dyDescent="0.55000000000000004">
      <c r="D284" s="1224"/>
      <c r="E284" s="1224"/>
      <c r="F284" s="1224"/>
      <c r="G284" s="1224"/>
      <c r="H284" s="1224"/>
      <c r="I284" s="1224"/>
    </row>
    <row r="285" spans="4:9" x14ac:dyDescent="0.55000000000000004">
      <c r="D285" s="1224"/>
      <c r="E285" s="1224"/>
      <c r="F285" s="1224"/>
      <c r="G285" s="1224"/>
      <c r="H285" s="1224"/>
      <c r="I285" s="1224"/>
    </row>
    <row r="286" spans="4:9" x14ac:dyDescent="0.55000000000000004">
      <c r="D286" s="1224"/>
      <c r="E286" s="1224"/>
      <c r="F286" s="1224"/>
      <c r="G286" s="1224"/>
      <c r="H286" s="1224"/>
      <c r="I286" s="1224"/>
    </row>
    <row r="287" spans="4:9" x14ac:dyDescent="0.55000000000000004">
      <c r="D287" s="1224"/>
      <c r="E287" s="1224"/>
      <c r="F287" s="1224"/>
      <c r="G287" s="1224"/>
      <c r="H287" s="1224"/>
      <c r="I287" s="1224"/>
    </row>
    <row r="288" spans="4:9" x14ac:dyDescent="0.55000000000000004">
      <c r="D288" s="1224"/>
      <c r="E288" s="1224"/>
      <c r="F288" s="1224"/>
      <c r="G288" s="1224"/>
      <c r="H288" s="1224"/>
      <c r="I288" s="1224"/>
    </row>
    <row r="289" spans="4:9" x14ac:dyDescent="0.55000000000000004">
      <c r="D289" s="1224"/>
      <c r="E289" s="1224"/>
      <c r="F289" s="1224"/>
      <c r="G289" s="1224"/>
      <c r="H289" s="1224"/>
      <c r="I289" s="1224"/>
    </row>
    <row r="290" spans="4:9" x14ac:dyDescent="0.55000000000000004">
      <c r="D290" s="1224"/>
      <c r="E290" s="1224"/>
      <c r="F290" s="1224"/>
      <c r="G290" s="1224"/>
      <c r="H290" s="1224"/>
      <c r="I290" s="1224"/>
    </row>
    <row r="291" spans="4:9" x14ac:dyDescent="0.55000000000000004">
      <c r="D291" s="1224"/>
      <c r="E291" s="1224"/>
      <c r="F291" s="1224"/>
      <c r="G291" s="1224"/>
      <c r="H291" s="1224"/>
      <c r="I291" s="1224"/>
    </row>
    <row r="292" spans="4:9" x14ac:dyDescent="0.55000000000000004">
      <c r="D292" s="1224"/>
      <c r="E292" s="1224"/>
      <c r="F292" s="1224"/>
      <c r="G292" s="1224"/>
      <c r="H292" s="1224"/>
      <c r="I292" s="1224"/>
    </row>
    <row r="293" spans="4:9" x14ac:dyDescent="0.55000000000000004">
      <c r="D293" s="1224"/>
      <c r="E293" s="1224"/>
      <c r="F293" s="1224"/>
      <c r="G293" s="1224"/>
      <c r="H293" s="1224"/>
      <c r="I293" s="1224"/>
    </row>
    <row r="294" spans="4:9" x14ac:dyDescent="0.55000000000000004">
      <c r="D294" s="1224"/>
      <c r="E294" s="1224"/>
      <c r="F294" s="1224"/>
      <c r="G294" s="1224"/>
      <c r="H294" s="1224"/>
      <c r="I294" s="1224"/>
    </row>
    <row r="295" spans="4:9" x14ac:dyDescent="0.55000000000000004">
      <c r="D295" s="1224"/>
      <c r="E295" s="1224"/>
      <c r="F295" s="1224"/>
      <c r="G295" s="1224"/>
      <c r="H295" s="1224"/>
      <c r="I295" s="1224"/>
    </row>
    <row r="296" spans="4:9" x14ac:dyDescent="0.55000000000000004">
      <c r="D296" s="1224"/>
      <c r="E296" s="1224"/>
      <c r="F296" s="1224"/>
      <c r="G296" s="1224"/>
      <c r="H296" s="1224"/>
      <c r="I296" s="1224"/>
    </row>
    <row r="297" spans="4:9" x14ac:dyDescent="0.55000000000000004">
      <c r="D297" s="1224"/>
      <c r="E297" s="1224"/>
      <c r="F297" s="1224"/>
      <c r="G297" s="1224"/>
      <c r="H297" s="1224"/>
      <c r="I297" s="1224"/>
    </row>
    <row r="298" spans="4:9" x14ac:dyDescent="0.55000000000000004">
      <c r="D298" s="1224"/>
      <c r="E298" s="1224"/>
      <c r="F298" s="1224"/>
      <c r="G298" s="1224"/>
      <c r="H298" s="1224"/>
      <c r="I298" s="1224"/>
    </row>
    <row r="299" spans="4:9" x14ac:dyDescent="0.55000000000000004">
      <c r="D299" s="1224"/>
      <c r="E299" s="1224"/>
      <c r="F299" s="1224"/>
      <c r="G299" s="1224"/>
      <c r="H299" s="1224"/>
      <c r="I299" s="1224"/>
    </row>
    <row r="300" spans="4:9" x14ac:dyDescent="0.55000000000000004">
      <c r="D300" s="1224"/>
      <c r="E300" s="1224"/>
      <c r="F300" s="1224"/>
      <c r="G300" s="1224"/>
      <c r="H300" s="1224"/>
      <c r="I300" s="1224"/>
    </row>
    <row r="301" spans="4:9" x14ac:dyDescent="0.55000000000000004">
      <c r="D301" s="1224"/>
      <c r="E301" s="1224"/>
      <c r="F301" s="1224"/>
      <c r="G301" s="1224"/>
      <c r="H301" s="1224"/>
      <c r="I301" s="1224"/>
    </row>
    <row r="302" spans="4:9" x14ac:dyDescent="0.55000000000000004">
      <c r="D302" s="1224"/>
      <c r="E302" s="1224"/>
      <c r="F302" s="1224"/>
      <c r="G302" s="1224"/>
      <c r="H302" s="1224"/>
      <c r="I302" s="1224"/>
    </row>
    <row r="303" spans="4:9" x14ac:dyDescent="0.55000000000000004">
      <c r="D303" s="1224"/>
      <c r="E303" s="1224"/>
      <c r="F303" s="1224"/>
      <c r="G303" s="1224"/>
      <c r="H303" s="1224"/>
      <c r="I303" s="1224"/>
    </row>
    <row r="304" spans="4:9" x14ac:dyDescent="0.55000000000000004">
      <c r="D304" s="1224"/>
      <c r="E304" s="1224"/>
      <c r="F304" s="1224"/>
      <c r="G304" s="1224"/>
      <c r="H304" s="1224"/>
      <c r="I304" s="1224"/>
    </row>
    <row r="305" spans="4:9" x14ac:dyDescent="0.55000000000000004">
      <c r="D305" s="1224"/>
      <c r="E305" s="1224"/>
      <c r="F305" s="1224"/>
      <c r="G305" s="1224"/>
      <c r="H305" s="1224"/>
      <c r="I305" s="1224"/>
    </row>
    <row r="306" spans="4:9" x14ac:dyDescent="0.55000000000000004">
      <c r="D306" s="1224"/>
      <c r="E306" s="1224"/>
      <c r="F306" s="1224"/>
      <c r="G306" s="1224"/>
      <c r="H306" s="1224"/>
      <c r="I306" s="1224"/>
    </row>
    <row r="307" spans="4:9" x14ac:dyDescent="0.55000000000000004">
      <c r="D307" s="1224"/>
      <c r="E307" s="1224"/>
      <c r="F307" s="1224"/>
      <c r="G307" s="1224"/>
      <c r="H307" s="1224"/>
      <c r="I307" s="1224"/>
    </row>
    <row r="308" spans="4:9" x14ac:dyDescent="0.55000000000000004">
      <c r="D308" s="1224"/>
      <c r="E308" s="1224"/>
      <c r="F308" s="1224"/>
      <c r="G308" s="1224"/>
      <c r="H308" s="1224"/>
      <c r="I308" s="1224"/>
    </row>
    <row r="309" spans="4:9" x14ac:dyDescent="0.55000000000000004">
      <c r="D309" s="1224"/>
      <c r="E309" s="1224"/>
      <c r="F309" s="1224"/>
      <c r="G309" s="1224"/>
      <c r="H309" s="1224"/>
      <c r="I309" s="1224"/>
    </row>
    <row r="310" spans="4:9" x14ac:dyDescent="0.55000000000000004">
      <c r="D310" s="1224"/>
      <c r="E310" s="1224"/>
      <c r="F310" s="1224"/>
      <c r="G310" s="1224"/>
      <c r="H310" s="1224"/>
      <c r="I310" s="1224"/>
    </row>
    <row r="311" spans="4:9" x14ac:dyDescent="0.55000000000000004">
      <c r="D311" s="1224"/>
      <c r="E311" s="1224"/>
      <c r="F311" s="1224"/>
      <c r="G311" s="1224"/>
      <c r="H311" s="1224"/>
      <c r="I311" s="1224"/>
    </row>
    <row r="312" spans="4:9" x14ac:dyDescent="0.55000000000000004">
      <c r="D312" s="1224"/>
      <c r="E312" s="1224"/>
      <c r="F312" s="1224"/>
      <c r="G312" s="1224"/>
      <c r="H312" s="1224"/>
      <c r="I312" s="1224"/>
    </row>
    <row r="313" spans="4:9" x14ac:dyDescent="0.55000000000000004">
      <c r="D313" s="1224"/>
      <c r="E313" s="1224"/>
      <c r="F313" s="1224"/>
      <c r="G313" s="1224"/>
      <c r="H313" s="1224"/>
      <c r="I313" s="1224"/>
    </row>
    <row r="314" spans="4:9" x14ac:dyDescent="0.55000000000000004">
      <c r="D314" s="1224"/>
      <c r="E314" s="1224"/>
      <c r="F314" s="1224"/>
      <c r="G314" s="1224"/>
      <c r="H314" s="1224"/>
      <c r="I314" s="1224"/>
    </row>
    <row r="315" spans="4:9" x14ac:dyDescent="0.55000000000000004">
      <c r="D315" s="1224"/>
      <c r="E315" s="1224"/>
      <c r="F315" s="1224"/>
      <c r="G315" s="1224"/>
      <c r="H315" s="1224"/>
      <c r="I315" s="1224"/>
    </row>
    <row r="316" spans="4:9" x14ac:dyDescent="0.55000000000000004">
      <c r="D316" s="1224"/>
      <c r="E316" s="1224"/>
      <c r="F316" s="1224"/>
      <c r="G316" s="1224"/>
      <c r="H316" s="1224"/>
      <c r="I316" s="1224"/>
    </row>
    <row r="317" spans="4:9" x14ac:dyDescent="0.55000000000000004">
      <c r="D317" s="1224"/>
      <c r="E317" s="1224"/>
      <c r="F317" s="1224"/>
      <c r="G317" s="1224"/>
      <c r="H317" s="1224"/>
      <c r="I317" s="1224"/>
    </row>
    <row r="318" spans="4:9" x14ac:dyDescent="0.55000000000000004">
      <c r="D318" s="1224"/>
      <c r="E318" s="1224"/>
      <c r="F318" s="1224"/>
      <c r="G318" s="1224"/>
      <c r="H318" s="1224"/>
      <c r="I318" s="1224"/>
    </row>
    <row r="319" spans="4:9" x14ac:dyDescent="0.55000000000000004">
      <c r="D319" s="1224"/>
      <c r="E319" s="1224"/>
      <c r="F319" s="1224"/>
      <c r="G319" s="1224"/>
      <c r="H319" s="1224"/>
      <c r="I319" s="1224"/>
    </row>
    <row r="320" spans="4:9" x14ac:dyDescent="0.55000000000000004">
      <c r="D320" s="1224"/>
      <c r="E320" s="1224"/>
      <c r="F320" s="1224"/>
      <c r="G320" s="1224"/>
      <c r="H320" s="1224"/>
      <c r="I320" s="1224"/>
    </row>
    <row r="321" spans="4:9" x14ac:dyDescent="0.55000000000000004">
      <c r="D321" s="1224"/>
      <c r="E321" s="1224"/>
      <c r="F321" s="1224"/>
      <c r="G321" s="1224"/>
      <c r="H321" s="1224"/>
      <c r="I321" s="1224"/>
    </row>
    <row r="322" spans="4:9" x14ac:dyDescent="0.55000000000000004">
      <c r="D322" s="1224"/>
      <c r="E322" s="1224"/>
      <c r="F322" s="1224"/>
      <c r="G322" s="1224"/>
      <c r="H322" s="1224"/>
      <c r="I322" s="1224"/>
    </row>
    <row r="323" spans="4:9" x14ac:dyDescent="0.55000000000000004">
      <c r="D323" s="1224"/>
      <c r="E323" s="1224"/>
      <c r="F323" s="1224"/>
      <c r="G323" s="1224"/>
      <c r="H323" s="1224"/>
      <c r="I323" s="1224"/>
    </row>
    <row r="324" spans="4:9" x14ac:dyDescent="0.55000000000000004">
      <c r="D324" s="1224"/>
      <c r="E324" s="1224"/>
      <c r="F324" s="1224"/>
      <c r="G324" s="1224"/>
      <c r="H324" s="1224"/>
      <c r="I324" s="1224"/>
    </row>
    <row r="325" spans="4:9" x14ac:dyDescent="0.55000000000000004">
      <c r="D325" s="1224"/>
      <c r="E325" s="1224"/>
      <c r="F325" s="1224"/>
      <c r="G325" s="1224"/>
      <c r="H325" s="1224"/>
      <c r="I325" s="1224"/>
    </row>
    <row r="326" spans="4:9" x14ac:dyDescent="0.55000000000000004">
      <c r="D326" s="1224"/>
      <c r="E326" s="1224"/>
      <c r="F326" s="1224"/>
      <c r="G326" s="1224"/>
      <c r="H326" s="1224"/>
      <c r="I326" s="1224"/>
    </row>
    <row r="327" spans="4:9" x14ac:dyDescent="0.55000000000000004">
      <c r="D327" s="1224"/>
      <c r="E327" s="1224"/>
      <c r="F327" s="1224"/>
      <c r="G327" s="1224"/>
      <c r="H327" s="1224"/>
      <c r="I327" s="1224"/>
    </row>
    <row r="328" spans="4:9" x14ac:dyDescent="0.55000000000000004">
      <c r="D328" s="1224"/>
      <c r="E328" s="1224"/>
      <c r="F328" s="1224"/>
      <c r="G328" s="1224"/>
      <c r="H328" s="1224"/>
      <c r="I328" s="1224"/>
    </row>
    <row r="329" spans="4:9" x14ac:dyDescent="0.55000000000000004">
      <c r="D329" s="1224"/>
      <c r="E329" s="1224"/>
      <c r="F329" s="1224"/>
      <c r="G329" s="1224"/>
      <c r="H329" s="1224"/>
      <c r="I329" s="1224"/>
    </row>
    <row r="330" spans="4:9" x14ac:dyDescent="0.55000000000000004">
      <c r="D330" s="1224"/>
      <c r="E330" s="1224"/>
      <c r="F330" s="1224"/>
      <c r="G330" s="1224"/>
      <c r="H330" s="1224"/>
      <c r="I330" s="1224"/>
    </row>
    <row r="331" spans="4:9" x14ac:dyDescent="0.55000000000000004">
      <c r="D331" s="1224"/>
      <c r="E331" s="1224"/>
      <c r="F331" s="1224"/>
      <c r="G331" s="1224"/>
      <c r="H331" s="1224"/>
      <c r="I331" s="1224"/>
    </row>
    <row r="332" spans="4:9" x14ac:dyDescent="0.55000000000000004">
      <c r="D332" s="1224"/>
      <c r="E332" s="1224"/>
      <c r="F332" s="1224"/>
      <c r="G332" s="1224"/>
      <c r="H332" s="1224"/>
      <c r="I332" s="1224"/>
    </row>
    <row r="333" spans="4:9" x14ac:dyDescent="0.55000000000000004">
      <c r="D333" s="1224"/>
      <c r="E333" s="1224"/>
      <c r="F333" s="1224"/>
      <c r="G333" s="1224"/>
      <c r="H333" s="1224"/>
      <c r="I333" s="1224"/>
    </row>
    <row r="334" spans="4:9" x14ac:dyDescent="0.55000000000000004">
      <c r="D334" s="1224"/>
      <c r="E334" s="1224"/>
      <c r="F334" s="1224"/>
      <c r="G334" s="1224"/>
      <c r="H334" s="1224"/>
      <c r="I334" s="1224"/>
    </row>
    <row r="335" spans="4:9" x14ac:dyDescent="0.55000000000000004">
      <c r="D335" s="1224"/>
      <c r="E335" s="1224"/>
      <c r="F335" s="1224"/>
      <c r="G335" s="1224"/>
      <c r="H335" s="1224"/>
      <c r="I335" s="1224"/>
    </row>
    <row r="336" spans="4:9" x14ac:dyDescent="0.55000000000000004">
      <c r="D336" s="1224"/>
      <c r="E336" s="1224"/>
      <c r="F336" s="1224"/>
      <c r="G336" s="1224"/>
      <c r="H336" s="1224"/>
      <c r="I336" s="1224"/>
    </row>
    <row r="337" spans="4:9" x14ac:dyDescent="0.55000000000000004">
      <c r="D337" s="1224"/>
      <c r="E337" s="1224"/>
      <c r="F337" s="1224"/>
      <c r="G337" s="1224"/>
      <c r="H337" s="1224"/>
      <c r="I337" s="1224"/>
    </row>
    <row r="338" spans="4:9" x14ac:dyDescent="0.55000000000000004">
      <c r="D338" s="1224"/>
      <c r="E338" s="1224"/>
      <c r="F338" s="1224"/>
      <c r="G338" s="1224"/>
      <c r="H338" s="1224"/>
      <c r="I338" s="1224"/>
    </row>
    <row r="339" spans="4:9" x14ac:dyDescent="0.55000000000000004">
      <c r="D339" s="1224"/>
      <c r="E339" s="1224"/>
      <c r="F339" s="1224"/>
      <c r="G339" s="1224"/>
      <c r="H339" s="1224"/>
      <c r="I339" s="1224"/>
    </row>
    <row r="340" spans="4:9" x14ac:dyDescent="0.55000000000000004">
      <c r="D340" s="1224"/>
      <c r="E340" s="1224"/>
      <c r="F340" s="1224"/>
      <c r="G340" s="1224"/>
      <c r="H340" s="1224"/>
      <c r="I340" s="1224"/>
    </row>
    <row r="341" spans="4:9" x14ac:dyDescent="0.55000000000000004">
      <c r="D341" s="1224"/>
      <c r="E341" s="1224"/>
      <c r="F341" s="1224"/>
      <c r="G341" s="1224"/>
      <c r="H341" s="1224"/>
      <c r="I341" s="1224"/>
    </row>
    <row r="342" spans="4:9" x14ac:dyDescent="0.55000000000000004">
      <c r="D342" s="1224"/>
      <c r="E342" s="1224"/>
      <c r="F342" s="1224"/>
      <c r="G342" s="1224"/>
      <c r="H342" s="1224"/>
      <c r="I342" s="1224"/>
    </row>
    <row r="343" spans="4:9" x14ac:dyDescent="0.55000000000000004">
      <c r="D343" s="1224"/>
      <c r="E343" s="1224"/>
      <c r="F343" s="1224"/>
      <c r="G343" s="1224"/>
      <c r="H343" s="1224"/>
      <c r="I343" s="1224"/>
    </row>
    <row r="344" spans="4:9" x14ac:dyDescent="0.55000000000000004">
      <c r="D344" s="1224"/>
      <c r="E344" s="1224"/>
      <c r="F344" s="1224"/>
      <c r="G344" s="1224"/>
      <c r="H344" s="1224"/>
      <c r="I344" s="1224"/>
    </row>
    <row r="345" spans="4:9" x14ac:dyDescent="0.55000000000000004">
      <c r="D345" s="1224"/>
      <c r="E345" s="1224"/>
      <c r="F345" s="1224"/>
      <c r="G345" s="1224"/>
      <c r="H345" s="1224"/>
      <c r="I345" s="1224"/>
    </row>
    <row r="346" spans="4:9" x14ac:dyDescent="0.55000000000000004">
      <c r="D346" s="1224"/>
      <c r="E346" s="1224"/>
      <c r="F346" s="1224"/>
      <c r="G346" s="1224"/>
      <c r="H346" s="1224"/>
      <c r="I346" s="1224"/>
    </row>
    <row r="347" spans="4:9" x14ac:dyDescent="0.55000000000000004">
      <c r="D347" s="1224"/>
      <c r="E347" s="1224"/>
      <c r="F347" s="1224"/>
      <c r="G347" s="1224"/>
      <c r="H347" s="1224"/>
      <c r="I347" s="1224"/>
    </row>
    <row r="348" spans="4:9" x14ac:dyDescent="0.55000000000000004">
      <c r="D348" s="1224"/>
      <c r="E348" s="1224"/>
      <c r="F348" s="1224"/>
      <c r="G348" s="1224"/>
      <c r="H348" s="1224"/>
      <c r="I348" s="1224"/>
    </row>
    <row r="349" spans="4:9" x14ac:dyDescent="0.55000000000000004">
      <c r="D349" s="1224"/>
      <c r="E349" s="1224"/>
      <c r="F349" s="1224"/>
      <c r="G349" s="1224"/>
      <c r="H349" s="1224"/>
      <c r="I349" s="1224"/>
    </row>
    <row r="350" spans="4:9" x14ac:dyDescent="0.55000000000000004">
      <c r="D350" s="1224"/>
      <c r="E350" s="1224"/>
      <c r="F350" s="1224"/>
      <c r="G350" s="1224"/>
      <c r="H350" s="1224"/>
      <c r="I350" s="1224"/>
    </row>
    <row r="351" spans="4:9" x14ac:dyDescent="0.55000000000000004">
      <c r="D351" s="1224"/>
      <c r="E351" s="1224"/>
      <c r="F351" s="1224"/>
      <c r="G351" s="1224"/>
      <c r="H351" s="1224"/>
      <c r="I351" s="1224"/>
    </row>
    <row r="352" spans="4:9" x14ac:dyDescent="0.55000000000000004">
      <c r="D352" s="1224"/>
      <c r="E352" s="1224"/>
      <c r="F352" s="1224"/>
      <c r="G352" s="1224"/>
      <c r="H352" s="1224"/>
      <c r="I352" s="1224"/>
    </row>
    <row r="353" spans="4:9" x14ac:dyDescent="0.55000000000000004">
      <c r="D353" s="1224"/>
      <c r="E353" s="1224"/>
      <c r="F353" s="1224"/>
      <c r="G353" s="1224"/>
      <c r="H353" s="1224"/>
      <c r="I353" s="1224"/>
    </row>
    <row r="354" spans="4:9" x14ac:dyDescent="0.55000000000000004">
      <c r="D354" s="1224"/>
      <c r="E354" s="1224"/>
      <c r="F354" s="1224"/>
      <c r="G354" s="1224"/>
      <c r="H354" s="1224"/>
      <c r="I354" s="1224"/>
    </row>
    <row r="355" spans="4:9" x14ac:dyDescent="0.55000000000000004">
      <c r="D355" s="1224"/>
      <c r="E355" s="1224"/>
      <c r="F355" s="1224"/>
      <c r="G355" s="1224"/>
      <c r="H355" s="1224"/>
      <c r="I355" s="1224"/>
    </row>
    <row r="356" spans="4:9" x14ac:dyDescent="0.55000000000000004">
      <c r="D356" s="1224"/>
      <c r="E356" s="1224"/>
      <c r="F356" s="1224"/>
      <c r="G356" s="1224"/>
      <c r="H356" s="1224"/>
      <c r="I356" s="1224"/>
    </row>
    <row r="357" spans="4:9" x14ac:dyDescent="0.55000000000000004">
      <c r="D357" s="1224"/>
      <c r="E357" s="1224"/>
      <c r="F357" s="1224"/>
      <c r="G357" s="1224"/>
      <c r="H357" s="1224"/>
      <c r="I357" s="1224"/>
    </row>
    <row r="358" spans="4:9" x14ac:dyDescent="0.55000000000000004">
      <c r="D358" s="1224"/>
      <c r="E358" s="1224"/>
      <c r="F358" s="1224"/>
      <c r="G358" s="1224"/>
      <c r="H358" s="1224"/>
      <c r="I358" s="1224"/>
    </row>
    <row r="359" spans="4:9" x14ac:dyDescent="0.55000000000000004">
      <c r="D359" s="1224"/>
      <c r="E359" s="1224"/>
      <c r="F359" s="1224"/>
      <c r="G359" s="1224"/>
      <c r="H359" s="1224"/>
      <c r="I359" s="1224"/>
    </row>
    <row r="360" spans="4:9" x14ac:dyDescent="0.55000000000000004">
      <c r="D360" s="1224"/>
      <c r="E360" s="1224"/>
      <c r="F360" s="1224"/>
      <c r="G360" s="1224"/>
      <c r="H360" s="1224"/>
      <c r="I360" s="1224"/>
    </row>
    <row r="361" spans="4:9" x14ac:dyDescent="0.55000000000000004">
      <c r="D361" s="1224"/>
      <c r="E361" s="1224"/>
      <c r="F361" s="1224"/>
      <c r="G361" s="1224"/>
      <c r="H361" s="1224"/>
      <c r="I361" s="1224"/>
    </row>
    <row r="362" spans="4:9" x14ac:dyDescent="0.55000000000000004">
      <c r="D362" s="1224"/>
      <c r="E362" s="1224"/>
      <c r="F362" s="1224"/>
      <c r="G362" s="1224"/>
      <c r="H362" s="1224"/>
      <c r="I362" s="1224"/>
    </row>
    <row r="363" spans="4:9" x14ac:dyDescent="0.55000000000000004">
      <c r="D363" s="1224"/>
      <c r="E363" s="1224"/>
      <c r="F363" s="1224"/>
      <c r="G363" s="1224"/>
      <c r="H363" s="1224"/>
      <c r="I363" s="1224"/>
    </row>
    <row r="364" spans="4:9" x14ac:dyDescent="0.55000000000000004">
      <c r="D364" s="1224"/>
      <c r="E364" s="1224"/>
      <c r="F364" s="1224"/>
      <c r="G364" s="1224"/>
      <c r="H364" s="1224"/>
      <c r="I364" s="1224"/>
    </row>
    <row r="365" spans="4:9" x14ac:dyDescent="0.55000000000000004">
      <c r="D365" s="1224"/>
      <c r="E365" s="1224"/>
      <c r="F365" s="1224"/>
      <c r="G365" s="1224"/>
      <c r="H365" s="1224"/>
      <c r="I365" s="1224"/>
    </row>
    <row r="366" spans="4:9" x14ac:dyDescent="0.55000000000000004">
      <c r="D366" s="1224"/>
      <c r="E366" s="1224"/>
      <c r="F366" s="1224"/>
      <c r="G366" s="1224"/>
      <c r="H366" s="1224"/>
      <c r="I366" s="1224"/>
    </row>
    <row r="367" spans="4:9" x14ac:dyDescent="0.55000000000000004">
      <c r="D367" s="1224"/>
      <c r="E367" s="1224"/>
      <c r="F367" s="1224"/>
      <c r="G367" s="1224"/>
      <c r="H367" s="1224"/>
      <c r="I367" s="1224"/>
    </row>
    <row r="368" spans="4:9" x14ac:dyDescent="0.55000000000000004">
      <c r="D368" s="1224"/>
      <c r="E368" s="1224"/>
      <c r="F368" s="1224"/>
      <c r="G368" s="1224"/>
      <c r="H368" s="1224"/>
      <c r="I368" s="1224"/>
    </row>
    <row r="369" spans="4:9" x14ac:dyDescent="0.55000000000000004">
      <c r="D369" s="1224"/>
      <c r="E369" s="1224"/>
      <c r="F369" s="1224"/>
      <c r="G369" s="1224"/>
      <c r="H369" s="1224"/>
      <c r="I369" s="1224"/>
    </row>
    <row r="370" spans="4:9" x14ac:dyDescent="0.55000000000000004">
      <c r="D370" s="1224"/>
      <c r="E370" s="1224"/>
      <c r="F370" s="1224"/>
      <c r="G370" s="1224"/>
      <c r="H370" s="1224"/>
      <c r="I370" s="1224"/>
    </row>
    <row r="371" spans="4:9" x14ac:dyDescent="0.55000000000000004">
      <c r="D371" s="1224"/>
      <c r="E371" s="1224"/>
      <c r="F371" s="1224"/>
      <c r="G371" s="1224"/>
      <c r="H371" s="1224"/>
      <c r="I371" s="1224"/>
    </row>
    <row r="372" spans="4:9" x14ac:dyDescent="0.55000000000000004">
      <c r="D372" s="1224"/>
      <c r="E372" s="1224"/>
      <c r="F372" s="1224"/>
      <c r="G372" s="1224"/>
      <c r="H372" s="1224"/>
      <c r="I372" s="1224"/>
    </row>
    <row r="373" spans="4:9" x14ac:dyDescent="0.55000000000000004">
      <c r="D373" s="1224"/>
      <c r="E373" s="1224"/>
      <c r="F373" s="1224"/>
      <c r="G373" s="1224"/>
      <c r="H373" s="1224"/>
      <c r="I373" s="1224"/>
    </row>
    <row r="374" spans="4:9" x14ac:dyDescent="0.55000000000000004">
      <c r="D374" s="1224"/>
      <c r="E374" s="1224"/>
      <c r="F374" s="1224"/>
      <c r="G374" s="1224"/>
      <c r="H374" s="1224"/>
      <c r="I374" s="1224"/>
    </row>
    <row r="375" spans="4:9" x14ac:dyDescent="0.55000000000000004">
      <c r="D375" s="1224"/>
      <c r="E375" s="1224"/>
      <c r="F375" s="1224"/>
      <c r="G375" s="1224"/>
      <c r="H375" s="1224"/>
      <c r="I375" s="1224"/>
    </row>
    <row r="376" spans="4:9" x14ac:dyDescent="0.55000000000000004">
      <c r="D376" s="1224"/>
      <c r="E376" s="1224"/>
      <c r="F376" s="1224"/>
      <c r="G376" s="1224"/>
      <c r="H376" s="1224"/>
      <c r="I376" s="1224"/>
    </row>
    <row r="377" spans="4:9" x14ac:dyDescent="0.55000000000000004">
      <c r="D377" s="1224"/>
      <c r="E377" s="1224"/>
      <c r="F377" s="1224"/>
      <c r="G377" s="1224"/>
      <c r="H377" s="1224"/>
      <c r="I377" s="1224"/>
    </row>
    <row r="378" spans="4:9" x14ac:dyDescent="0.55000000000000004">
      <c r="D378" s="1224"/>
      <c r="E378" s="1224"/>
      <c r="F378" s="1224"/>
      <c r="G378" s="1224"/>
      <c r="H378" s="1224"/>
      <c r="I378" s="1224"/>
    </row>
    <row r="379" spans="4:9" x14ac:dyDescent="0.55000000000000004">
      <c r="D379" s="1224"/>
      <c r="E379" s="1224"/>
      <c r="F379" s="1224"/>
      <c r="G379" s="1224"/>
      <c r="H379" s="1224"/>
      <c r="I379" s="1224"/>
    </row>
    <row r="380" spans="4:9" x14ac:dyDescent="0.55000000000000004">
      <c r="D380" s="1224"/>
      <c r="E380" s="1224"/>
      <c r="F380" s="1224"/>
      <c r="G380" s="1224"/>
      <c r="H380" s="1224"/>
      <c r="I380" s="1224"/>
    </row>
    <row r="381" spans="4:9" x14ac:dyDescent="0.55000000000000004">
      <c r="D381" s="1224"/>
      <c r="E381" s="1224"/>
      <c r="F381" s="1224"/>
      <c r="G381" s="1224"/>
      <c r="H381" s="1224"/>
      <c r="I381" s="1224"/>
    </row>
    <row r="382" spans="4:9" x14ac:dyDescent="0.55000000000000004">
      <c r="D382" s="1224"/>
      <c r="E382" s="1224"/>
      <c r="F382" s="1224"/>
      <c r="G382" s="1224"/>
      <c r="H382" s="1224"/>
      <c r="I382" s="1224"/>
    </row>
    <row r="383" spans="4:9" x14ac:dyDescent="0.55000000000000004">
      <c r="D383" s="1224"/>
      <c r="E383" s="1224"/>
      <c r="F383" s="1224"/>
      <c r="G383" s="1224"/>
      <c r="H383" s="1224"/>
      <c r="I383" s="1224"/>
    </row>
    <row r="384" spans="4:9" x14ac:dyDescent="0.55000000000000004">
      <c r="D384" s="1224"/>
      <c r="E384" s="1224"/>
      <c r="F384" s="1224"/>
      <c r="G384" s="1224"/>
      <c r="H384" s="1224"/>
      <c r="I384" s="1224"/>
    </row>
    <row r="385" spans="4:9" x14ac:dyDescent="0.55000000000000004">
      <c r="D385" s="1224"/>
      <c r="E385" s="1224"/>
      <c r="F385" s="1224"/>
      <c r="G385" s="1224"/>
      <c r="H385" s="1224"/>
      <c r="I385" s="1224"/>
    </row>
    <row r="386" spans="4:9" x14ac:dyDescent="0.55000000000000004">
      <c r="D386" s="1224"/>
      <c r="E386" s="1224"/>
      <c r="F386" s="1224"/>
      <c r="G386" s="1224"/>
      <c r="H386" s="1224"/>
      <c r="I386" s="1224"/>
    </row>
    <row r="387" spans="4:9" x14ac:dyDescent="0.55000000000000004">
      <c r="D387" s="1224"/>
      <c r="E387" s="1224"/>
      <c r="F387" s="1224"/>
      <c r="G387" s="1224"/>
      <c r="H387" s="1224"/>
      <c r="I387" s="1224"/>
    </row>
    <row r="388" spans="4:9" x14ac:dyDescent="0.55000000000000004">
      <c r="D388" s="1224"/>
      <c r="E388" s="1224"/>
      <c r="F388" s="1224"/>
      <c r="G388" s="1224"/>
      <c r="H388" s="1224"/>
      <c r="I388" s="1224"/>
    </row>
    <row r="389" spans="4:9" x14ac:dyDescent="0.55000000000000004">
      <c r="D389" s="1224"/>
      <c r="E389" s="1224"/>
      <c r="F389" s="1224"/>
      <c r="G389" s="1224"/>
      <c r="H389" s="1224"/>
      <c r="I389" s="1224"/>
    </row>
    <row r="390" spans="4:9" x14ac:dyDescent="0.55000000000000004">
      <c r="D390" s="1224"/>
      <c r="E390" s="1224"/>
      <c r="F390" s="1224"/>
      <c r="G390" s="1224"/>
      <c r="H390" s="1224"/>
      <c r="I390" s="1224"/>
    </row>
    <row r="391" spans="4:9" x14ac:dyDescent="0.55000000000000004">
      <c r="D391" s="1224"/>
      <c r="E391" s="1224"/>
      <c r="F391" s="1224"/>
      <c r="G391" s="1224"/>
      <c r="H391" s="1224"/>
      <c r="I391" s="1224"/>
    </row>
    <row r="392" spans="4:9" x14ac:dyDescent="0.55000000000000004">
      <c r="D392" s="1224"/>
      <c r="E392" s="1224"/>
      <c r="F392" s="1224"/>
      <c r="G392" s="1224"/>
      <c r="H392" s="1224"/>
      <c r="I392" s="1224"/>
    </row>
    <row r="393" spans="4:9" x14ac:dyDescent="0.55000000000000004">
      <c r="D393" s="1224"/>
      <c r="E393" s="1224"/>
      <c r="F393" s="1224"/>
      <c r="G393" s="1224"/>
      <c r="H393" s="1224"/>
      <c r="I393" s="1224"/>
    </row>
    <row r="394" spans="4:9" x14ac:dyDescent="0.55000000000000004">
      <c r="D394" s="1224"/>
      <c r="E394" s="1224"/>
      <c r="F394" s="1224"/>
      <c r="G394" s="1224"/>
      <c r="H394" s="1224"/>
      <c r="I394" s="1224"/>
    </row>
    <row r="395" spans="4:9" x14ac:dyDescent="0.55000000000000004">
      <c r="D395" s="1224"/>
      <c r="E395" s="1224"/>
      <c r="F395" s="1224"/>
      <c r="G395" s="1224"/>
      <c r="H395" s="1224"/>
      <c r="I395" s="1224"/>
    </row>
    <row r="396" spans="4:9" x14ac:dyDescent="0.55000000000000004">
      <c r="D396" s="1224"/>
      <c r="E396" s="1224"/>
      <c r="F396" s="1224"/>
      <c r="G396" s="1224"/>
      <c r="H396" s="1224"/>
      <c r="I396" s="1224"/>
    </row>
    <row r="397" spans="4:9" x14ac:dyDescent="0.55000000000000004">
      <c r="D397" s="1224"/>
      <c r="E397" s="1224"/>
      <c r="F397" s="1224"/>
      <c r="G397" s="1224"/>
      <c r="H397" s="1224"/>
      <c r="I397" s="1224"/>
    </row>
    <row r="398" spans="4:9" x14ac:dyDescent="0.55000000000000004">
      <c r="D398" s="1224"/>
      <c r="E398" s="1224"/>
      <c r="F398" s="1224"/>
      <c r="G398" s="1224"/>
      <c r="H398" s="1224"/>
      <c r="I398" s="1224"/>
    </row>
    <row r="399" spans="4:9" x14ac:dyDescent="0.55000000000000004">
      <c r="D399" s="1224"/>
      <c r="E399" s="1224"/>
      <c r="F399" s="1224"/>
      <c r="G399" s="1224"/>
      <c r="H399" s="1224"/>
      <c r="I399" s="1224"/>
    </row>
    <row r="400" spans="4:9" x14ac:dyDescent="0.55000000000000004">
      <c r="D400" s="1224"/>
      <c r="E400" s="1224"/>
      <c r="F400" s="1224"/>
      <c r="G400" s="1224"/>
      <c r="H400" s="1224"/>
      <c r="I400" s="1224"/>
    </row>
    <row r="401" spans="4:9" x14ac:dyDescent="0.55000000000000004">
      <c r="D401" s="1224"/>
      <c r="E401" s="1224"/>
      <c r="F401" s="1224"/>
      <c r="G401" s="1224"/>
      <c r="H401" s="1224"/>
      <c r="I401" s="1224"/>
    </row>
    <row r="402" spans="4:9" x14ac:dyDescent="0.55000000000000004">
      <c r="D402" s="1224"/>
      <c r="E402" s="1224"/>
      <c r="F402" s="1224"/>
      <c r="G402" s="1224"/>
      <c r="H402" s="1224"/>
      <c r="I402" s="1224"/>
    </row>
    <row r="403" spans="4:9" x14ac:dyDescent="0.55000000000000004">
      <c r="D403" s="1224"/>
      <c r="E403" s="1224"/>
      <c r="F403" s="1224"/>
      <c r="G403" s="1224"/>
      <c r="H403" s="1224"/>
      <c r="I403" s="1224"/>
    </row>
    <row r="404" spans="4:9" x14ac:dyDescent="0.55000000000000004">
      <c r="D404" s="1224"/>
      <c r="E404" s="1224"/>
      <c r="F404" s="1224"/>
      <c r="G404" s="1224"/>
      <c r="H404" s="1224"/>
      <c r="I404" s="1224"/>
    </row>
    <row r="405" spans="4:9" x14ac:dyDescent="0.55000000000000004">
      <c r="D405" s="1224"/>
      <c r="E405" s="1224"/>
      <c r="F405" s="1224"/>
      <c r="G405" s="1224"/>
      <c r="H405" s="1224"/>
      <c r="I405" s="1224"/>
    </row>
    <row r="406" spans="4:9" x14ac:dyDescent="0.55000000000000004">
      <c r="D406" s="1224"/>
      <c r="E406" s="1224"/>
      <c r="F406" s="1224"/>
      <c r="G406" s="1224"/>
      <c r="H406" s="1224"/>
      <c r="I406" s="1224"/>
    </row>
    <row r="407" spans="4:9" x14ac:dyDescent="0.55000000000000004">
      <c r="D407" s="1224"/>
      <c r="E407" s="1224"/>
      <c r="F407" s="1224"/>
      <c r="G407" s="1224"/>
      <c r="H407" s="1224"/>
      <c r="I407" s="1224"/>
    </row>
    <row r="408" spans="4:9" x14ac:dyDescent="0.55000000000000004">
      <c r="D408" s="1224"/>
      <c r="E408" s="1224"/>
      <c r="F408" s="1224"/>
      <c r="G408" s="1224"/>
      <c r="H408" s="1224"/>
      <c r="I408" s="1224"/>
    </row>
    <row r="409" spans="4:9" x14ac:dyDescent="0.55000000000000004">
      <c r="D409" s="1224"/>
      <c r="E409" s="1224"/>
      <c r="F409" s="1224"/>
      <c r="G409" s="1224"/>
      <c r="H409" s="1224"/>
      <c r="I409" s="1224"/>
    </row>
    <row r="410" spans="4:9" x14ac:dyDescent="0.55000000000000004">
      <c r="D410" s="1224"/>
      <c r="E410" s="1224"/>
      <c r="F410" s="1224"/>
      <c r="G410" s="1224"/>
      <c r="H410" s="1224"/>
      <c r="I410" s="1224"/>
    </row>
    <row r="411" spans="4:9" x14ac:dyDescent="0.55000000000000004">
      <c r="D411" s="1224"/>
      <c r="E411" s="1224"/>
      <c r="F411" s="1224"/>
      <c r="G411" s="1224"/>
      <c r="H411" s="1224"/>
      <c r="I411" s="1224"/>
    </row>
    <row r="412" spans="4:9" x14ac:dyDescent="0.55000000000000004">
      <c r="D412" s="1224"/>
      <c r="E412" s="1224"/>
      <c r="F412" s="1224"/>
      <c r="G412" s="1224"/>
      <c r="H412" s="1224"/>
      <c r="I412" s="1224"/>
    </row>
    <row r="413" spans="4:9" x14ac:dyDescent="0.55000000000000004">
      <c r="D413" s="1224"/>
      <c r="E413" s="1224"/>
      <c r="F413" s="1224"/>
      <c r="G413" s="1224"/>
      <c r="H413" s="1224"/>
      <c r="I413" s="1224"/>
    </row>
    <row r="414" spans="4:9" x14ac:dyDescent="0.55000000000000004">
      <c r="D414" s="1224"/>
      <c r="E414" s="1224"/>
      <c r="F414" s="1224"/>
      <c r="G414" s="1224"/>
      <c r="H414" s="1224"/>
      <c r="I414" s="1224"/>
    </row>
    <row r="415" spans="4:9" x14ac:dyDescent="0.55000000000000004">
      <c r="D415" s="1224"/>
      <c r="E415" s="1224"/>
      <c r="F415" s="1224"/>
      <c r="G415" s="1224"/>
      <c r="H415" s="1224"/>
      <c r="I415" s="1224"/>
    </row>
    <row r="416" spans="4:9" x14ac:dyDescent="0.55000000000000004">
      <c r="D416" s="1224"/>
      <c r="E416" s="1224"/>
      <c r="F416" s="1224"/>
      <c r="G416" s="1224"/>
      <c r="H416" s="1224"/>
      <c r="I416" s="1224"/>
    </row>
    <row r="417" spans="4:9" x14ac:dyDescent="0.55000000000000004">
      <c r="D417" s="1224"/>
      <c r="E417" s="1224"/>
      <c r="F417" s="1224"/>
      <c r="G417" s="1224"/>
      <c r="H417" s="1224"/>
      <c r="I417" s="1224"/>
    </row>
    <row r="418" spans="4:9" x14ac:dyDescent="0.55000000000000004">
      <c r="D418" s="1224"/>
      <c r="E418" s="1224"/>
      <c r="F418" s="1224"/>
      <c r="G418" s="1224"/>
      <c r="H418" s="1224"/>
      <c r="I418" s="1224"/>
    </row>
    <row r="419" spans="4:9" x14ac:dyDescent="0.55000000000000004">
      <c r="D419" s="1224"/>
      <c r="E419" s="1224"/>
      <c r="F419" s="1224"/>
      <c r="G419" s="1224"/>
      <c r="H419" s="1224"/>
      <c r="I419" s="1224"/>
    </row>
    <row r="420" spans="4:9" x14ac:dyDescent="0.55000000000000004">
      <c r="D420" s="1224"/>
      <c r="E420" s="1224"/>
      <c r="F420" s="1224"/>
      <c r="G420" s="1224"/>
      <c r="H420" s="1224"/>
      <c r="I420" s="1224"/>
    </row>
    <row r="421" spans="4:9" x14ac:dyDescent="0.55000000000000004">
      <c r="D421" s="1224"/>
      <c r="E421" s="1224"/>
      <c r="F421" s="1224"/>
      <c r="G421" s="1224"/>
      <c r="H421" s="1224"/>
      <c r="I421" s="1224"/>
    </row>
    <row r="422" spans="4:9" x14ac:dyDescent="0.55000000000000004">
      <c r="D422" s="1224"/>
      <c r="E422" s="1224"/>
      <c r="F422" s="1224"/>
      <c r="G422" s="1224"/>
      <c r="H422" s="1224"/>
      <c r="I422" s="1224"/>
    </row>
    <row r="423" spans="4:9" x14ac:dyDescent="0.55000000000000004">
      <c r="D423" s="1224"/>
      <c r="E423" s="1224"/>
      <c r="F423" s="1224"/>
      <c r="G423" s="1224"/>
      <c r="H423" s="1224"/>
      <c r="I423" s="1224"/>
    </row>
    <row r="424" spans="4:9" x14ac:dyDescent="0.55000000000000004">
      <c r="D424" s="1224"/>
      <c r="E424" s="1224"/>
      <c r="F424" s="1224"/>
      <c r="G424" s="1224"/>
      <c r="H424" s="1224"/>
      <c r="I424" s="1224"/>
    </row>
    <row r="425" spans="4:9" x14ac:dyDescent="0.55000000000000004">
      <c r="D425" s="1224"/>
      <c r="E425" s="1224"/>
      <c r="F425" s="1224"/>
      <c r="G425" s="1224"/>
      <c r="H425" s="1224"/>
      <c r="I425" s="1224"/>
    </row>
    <row r="426" spans="4:9" x14ac:dyDescent="0.55000000000000004">
      <c r="D426" s="1224"/>
      <c r="E426" s="1224"/>
      <c r="F426" s="1224"/>
      <c r="G426" s="1224"/>
      <c r="H426" s="1224"/>
      <c r="I426" s="1224"/>
    </row>
    <row r="427" spans="4:9" x14ac:dyDescent="0.55000000000000004">
      <c r="D427" s="1224"/>
      <c r="E427" s="1224"/>
      <c r="F427" s="1224"/>
      <c r="G427" s="1224"/>
      <c r="H427" s="1224"/>
      <c r="I427" s="1224"/>
    </row>
    <row r="428" spans="4:9" x14ac:dyDescent="0.55000000000000004">
      <c r="D428" s="1224"/>
      <c r="E428" s="1224"/>
      <c r="F428" s="1224"/>
      <c r="G428" s="1224"/>
      <c r="H428" s="1224"/>
      <c r="I428" s="1224"/>
    </row>
    <row r="429" spans="4:9" x14ac:dyDescent="0.55000000000000004">
      <c r="D429" s="1224"/>
      <c r="E429" s="1224"/>
      <c r="F429" s="1224"/>
      <c r="G429" s="1224"/>
      <c r="H429" s="1224"/>
      <c r="I429" s="1224"/>
    </row>
    <row r="430" spans="4:9" x14ac:dyDescent="0.55000000000000004">
      <c r="D430" s="1224"/>
      <c r="E430" s="1224"/>
      <c r="F430" s="1224"/>
      <c r="G430" s="1224"/>
      <c r="H430" s="1224"/>
      <c r="I430" s="1224"/>
    </row>
    <row r="431" spans="4:9" x14ac:dyDescent="0.55000000000000004">
      <c r="D431" s="1224"/>
      <c r="E431" s="1224"/>
      <c r="F431" s="1224"/>
      <c r="G431" s="1224"/>
      <c r="H431" s="1224"/>
      <c r="I431" s="1224"/>
    </row>
    <row r="432" spans="4:9" x14ac:dyDescent="0.55000000000000004">
      <c r="D432" s="1224"/>
      <c r="E432" s="1224"/>
      <c r="F432" s="1224"/>
      <c r="G432" s="1224"/>
      <c r="H432" s="1224"/>
      <c r="I432" s="1224"/>
    </row>
    <row r="433" spans="4:9" x14ac:dyDescent="0.55000000000000004">
      <c r="D433" s="1224"/>
      <c r="E433" s="1224"/>
      <c r="F433" s="1224"/>
      <c r="G433" s="1224"/>
      <c r="H433" s="1224"/>
      <c r="I433" s="1224"/>
    </row>
    <row r="434" spans="4:9" x14ac:dyDescent="0.55000000000000004">
      <c r="D434" s="1224"/>
      <c r="E434" s="1224"/>
      <c r="F434" s="1224"/>
      <c r="G434" s="1224"/>
      <c r="H434" s="1224"/>
      <c r="I434" s="1224"/>
    </row>
    <row r="435" spans="4:9" x14ac:dyDescent="0.55000000000000004">
      <c r="D435" s="1224"/>
      <c r="E435" s="1224"/>
      <c r="F435" s="1224"/>
      <c r="G435" s="1224"/>
      <c r="H435" s="1224"/>
      <c r="I435" s="1224"/>
    </row>
    <row r="436" spans="4:9" x14ac:dyDescent="0.55000000000000004">
      <c r="D436" s="1224"/>
      <c r="E436" s="1224"/>
      <c r="F436" s="1224"/>
      <c r="G436" s="1224"/>
      <c r="H436" s="1224"/>
      <c r="I436" s="1224"/>
    </row>
    <row r="437" spans="4:9" x14ac:dyDescent="0.55000000000000004">
      <c r="D437" s="1224"/>
      <c r="E437" s="1224"/>
      <c r="F437" s="1224"/>
      <c r="G437" s="1224"/>
      <c r="H437" s="1224"/>
      <c r="I437" s="1224"/>
    </row>
    <row r="438" spans="4:9" x14ac:dyDescent="0.55000000000000004">
      <c r="D438" s="1224"/>
      <c r="E438" s="1224"/>
      <c r="F438" s="1224"/>
      <c r="G438" s="1224"/>
      <c r="H438" s="1224"/>
      <c r="I438" s="1224"/>
    </row>
    <row r="439" spans="4:9" x14ac:dyDescent="0.55000000000000004">
      <c r="D439" s="1224"/>
      <c r="E439" s="1224"/>
      <c r="F439" s="1224"/>
      <c r="G439" s="1224"/>
      <c r="H439" s="1224"/>
      <c r="I439" s="1224"/>
    </row>
    <row r="440" spans="4:9" x14ac:dyDescent="0.55000000000000004">
      <c r="D440" s="1224"/>
      <c r="E440" s="1224"/>
      <c r="F440" s="1224"/>
      <c r="G440" s="1224"/>
      <c r="H440" s="1224"/>
      <c r="I440" s="1224"/>
    </row>
    <row r="441" spans="4:9" x14ac:dyDescent="0.55000000000000004">
      <c r="D441" s="1224"/>
      <c r="E441" s="1224"/>
      <c r="F441" s="1224"/>
      <c r="G441" s="1224"/>
      <c r="H441" s="1224"/>
      <c r="I441" s="1224"/>
    </row>
    <row r="442" spans="4:9" x14ac:dyDescent="0.55000000000000004">
      <c r="D442" s="1224"/>
      <c r="E442" s="1224"/>
      <c r="F442" s="1224"/>
      <c r="G442" s="1224"/>
      <c r="H442" s="1224"/>
      <c r="I442" s="1224"/>
    </row>
    <row r="443" spans="4:9" x14ac:dyDescent="0.55000000000000004">
      <c r="D443" s="1224"/>
      <c r="E443" s="1224"/>
      <c r="F443" s="1224"/>
      <c r="G443" s="1224"/>
      <c r="H443" s="1224"/>
      <c r="I443" s="1224"/>
    </row>
    <row r="444" spans="4:9" x14ac:dyDescent="0.55000000000000004">
      <c r="D444" s="1224"/>
      <c r="E444" s="1224"/>
      <c r="F444" s="1224"/>
      <c r="G444" s="1224"/>
      <c r="H444" s="1224"/>
      <c r="I444" s="1224"/>
    </row>
    <row r="445" spans="4:9" x14ac:dyDescent="0.55000000000000004">
      <c r="D445" s="1224"/>
      <c r="E445" s="1224"/>
      <c r="F445" s="1224"/>
      <c r="G445" s="1224"/>
      <c r="H445" s="1224"/>
      <c r="I445" s="1224"/>
    </row>
    <row r="446" spans="4:9" x14ac:dyDescent="0.55000000000000004">
      <c r="D446" s="1224"/>
      <c r="E446" s="1224"/>
      <c r="F446" s="1224"/>
      <c r="G446" s="1224"/>
      <c r="H446" s="1224"/>
      <c r="I446" s="1224"/>
    </row>
    <row r="447" spans="4:9" x14ac:dyDescent="0.55000000000000004">
      <c r="D447" s="1224"/>
      <c r="E447" s="1224"/>
      <c r="F447" s="1224"/>
      <c r="G447" s="1224"/>
      <c r="H447" s="1224"/>
      <c r="I447" s="1224"/>
    </row>
    <row r="448" spans="4:9" x14ac:dyDescent="0.55000000000000004">
      <c r="D448" s="1224"/>
      <c r="E448" s="1224"/>
      <c r="F448" s="1224"/>
      <c r="G448" s="1224"/>
      <c r="H448" s="1224"/>
      <c r="I448" s="1224"/>
    </row>
    <row r="449" spans="4:9" x14ac:dyDescent="0.55000000000000004">
      <c r="D449" s="1224"/>
      <c r="E449" s="1224"/>
      <c r="F449" s="1224"/>
      <c r="G449" s="1224"/>
      <c r="H449" s="1224"/>
      <c r="I449" s="1224"/>
    </row>
    <row r="450" spans="4:9" x14ac:dyDescent="0.55000000000000004">
      <c r="D450" s="1224"/>
      <c r="E450" s="1224"/>
      <c r="F450" s="1224"/>
      <c r="G450" s="1224"/>
      <c r="H450" s="1224"/>
      <c r="I450" s="1224"/>
    </row>
    <row r="451" spans="4:9" x14ac:dyDescent="0.55000000000000004">
      <c r="D451" s="1224"/>
      <c r="E451" s="1224"/>
      <c r="F451" s="1224"/>
      <c r="G451" s="1224"/>
      <c r="H451" s="1224"/>
      <c r="I451" s="1224"/>
    </row>
    <row r="452" spans="4:9" x14ac:dyDescent="0.55000000000000004">
      <c r="D452" s="1224"/>
      <c r="E452" s="1224"/>
      <c r="F452" s="1224"/>
      <c r="G452" s="1224"/>
      <c r="H452" s="1224"/>
      <c r="I452" s="1224"/>
    </row>
    <row r="453" spans="4:9" x14ac:dyDescent="0.55000000000000004">
      <c r="D453" s="1224"/>
      <c r="E453" s="1224"/>
      <c r="F453" s="1224"/>
      <c r="G453" s="1224"/>
      <c r="H453" s="1224"/>
      <c r="I453" s="1224"/>
    </row>
    <row r="454" spans="4:9" x14ac:dyDescent="0.55000000000000004">
      <c r="D454" s="1224"/>
      <c r="E454" s="1224"/>
      <c r="F454" s="1224"/>
      <c r="G454" s="1224"/>
      <c r="H454" s="1224"/>
      <c r="I454" s="1224"/>
    </row>
    <row r="455" spans="4:9" x14ac:dyDescent="0.55000000000000004">
      <c r="D455" s="1224"/>
      <c r="E455" s="1224"/>
      <c r="F455" s="1224"/>
      <c r="G455" s="1224"/>
      <c r="H455" s="1224"/>
      <c r="I455" s="1224"/>
    </row>
    <row r="456" spans="4:9" x14ac:dyDescent="0.55000000000000004">
      <c r="D456" s="1224"/>
      <c r="E456" s="1224"/>
      <c r="F456" s="1224"/>
      <c r="G456" s="1224"/>
      <c r="H456" s="1224"/>
      <c r="I456" s="1224"/>
    </row>
    <row r="457" spans="4:9" x14ac:dyDescent="0.55000000000000004">
      <c r="D457" s="1224"/>
      <c r="E457" s="1224"/>
      <c r="F457" s="1224"/>
      <c r="G457" s="1224"/>
      <c r="H457" s="1224"/>
      <c r="I457" s="1224"/>
    </row>
    <row r="458" spans="4:9" x14ac:dyDescent="0.55000000000000004">
      <c r="D458" s="1224"/>
      <c r="E458" s="1224"/>
      <c r="F458" s="1224"/>
      <c r="G458" s="1224"/>
      <c r="H458" s="1224"/>
      <c r="I458" s="1224"/>
    </row>
    <row r="459" spans="4:9" x14ac:dyDescent="0.55000000000000004">
      <c r="D459" s="1224"/>
      <c r="E459" s="1224"/>
      <c r="F459" s="1224"/>
      <c r="G459" s="1224"/>
      <c r="H459" s="1224"/>
      <c r="I459" s="1224"/>
    </row>
    <row r="460" spans="4:9" x14ac:dyDescent="0.55000000000000004">
      <c r="D460" s="1224"/>
      <c r="E460" s="1224"/>
      <c r="F460" s="1224"/>
      <c r="G460" s="1224"/>
      <c r="H460" s="1224"/>
      <c r="I460" s="1224"/>
    </row>
    <row r="461" spans="4:9" x14ac:dyDescent="0.55000000000000004">
      <c r="D461" s="1224"/>
      <c r="E461" s="1224"/>
      <c r="F461" s="1224"/>
      <c r="G461" s="1224"/>
      <c r="H461" s="1224"/>
      <c r="I461" s="1224"/>
    </row>
    <row r="462" spans="4:9" x14ac:dyDescent="0.55000000000000004">
      <c r="D462" s="1224"/>
      <c r="E462" s="1224"/>
      <c r="F462" s="1224"/>
      <c r="G462" s="1224"/>
      <c r="H462" s="1224"/>
      <c r="I462" s="1224"/>
    </row>
    <row r="463" spans="4:9" x14ac:dyDescent="0.55000000000000004">
      <c r="D463" s="1224"/>
      <c r="E463" s="1224"/>
      <c r="F463" s="1224"/>
      <c r="G463" s="1224"/>
      <c r="H463" s="1224"/>
      <c r="I463" s="1224"/>
    </row>
    <row r="464" spans="4:9" x14ac:dyDescent="0.55000000000000004">
      <c r="D464" s="1224"/>
      <c r="E464" s="1224"/>
      <c r="F464" s="1224"/>
      <c r="G464" s="1224"/>
      <c r="H464" s="1224"/>
      <c r="I464" s="1224"/>
    </row>
    <row r="465" spans="4:9" x14ac:dyDescent="0.55000000000000004">
      <c r="D465" s="1224"/>
      <c r="E465" s="1224"/>
      <c r="F465" s="1224"/>
      <c r="G465" s="1224"/>
      <c r="H465" s="1224"/>
      <c r="I465" s="1224"/>
    </row>
    <row r="466" spans="4:9" x14ac:dyDescent="0.55000000000000004">
      <c r="D466" s="1224"/>
      <c r="E466" s="1224"/>
      <c r="F466" s="1224"/>
      <c r="G466" s="1224"/>
      <c r="H466" s="1224"/>
      <c r="I466" s="1224"/>
    </row>
    <row r="467" spans="4:9" x14ac:dyDescent="0.55000000000000004">
      <c r="D467" s="1224"/>
      <c r="E467" s="1224"/>
      <c r="F467" s="1224"/>
      <c r="G467" s="1224"/>
      <c r="H467" s="1224"/>
      <c r="I467" s="1224"/>
    </row>
    <row r="468" spans="4:9" x14ac:dyDescent="0.55000000000000004">
      <c r="D468" s="1224"/>
      <c r="E468" s="1224"/>
      <c r="F468" s="1224"/>
      <c r="G468" s="1224"/>
      <c r="H468" s="1224"/>
      <c r="I468" s="1224"/>
    </row>
    <row r="469" spans="4:9" x14ac:dyDescent="0.55000000000000004">
      <c r="D469" s="1224"/>
      <c r="E469" s="1224"/>
      <c r="F469" s="1224"/>
      <c r="G469" s="1224"/>
      <c r="H469" s="1224"/>
      <c r="I469" s="1224"/>
    </row>
    <row r="470" spans="4:9" x14ac:dyDescent="0.55000000000000004">
      <c r="D470" s="1224"/>
      <c r="E470" s="1224"/>
      <c r="F470" s="1224"/>
      <c r="G470" s="1224"/>
      <c r="H470" s="1224"/>
      <c r="I470" s="1224"/>
    </row>
    <row r="471" spans="4:9" x14ac:dyDescent="0.55000000000000004">
      <c r="D471" s="1224"/>
      <c r="E471" s="1224"/>
      <c r="F471" s="1224"/>
      <c r="G471" s="1224"/>
      <c r="H471" s="1224"/>
      <c r="I471" s="1224"/>
    </row>
    <row r="472" spans="4:9" x14ac:dyDescent="0.55000000000000004">
      <c r="D472" s="1224"/>
      <c r="E472" s="1224"/>
      <c r="F472" s="1224"/>
      <c r="G472" s="1224"/>
      <c r="H472" s="1224"/>
      <c r="I472" s="1224"/>
    </row>
    <row r="473" spans="4:9" x14ac:dyDescent="0.55000000000000004">
      <c r="D473" s="1224"/>
      <c r="E473" s="1224"/>
      <c r="F473" s="1224"/>
      <c r="G473" s="1224"/>
      <c r="H473" s="1224"/>
      <c r="I473" s="1224"/>
    </row>
    <row r="474" spans="4:9" x14ac:dyDescent="0.55000000000000004">
      <c r="D474" s="1224"/>
      <c r="E474" s="1224"/>
      <c r="F474" s="1224"/>
      <c r="G474" s="1224"/>
      <c r="H474" s="1224"/>
      <c r="I474" s="1224"/>
    </row>
    <row r="475" spans="4:9" x14ac:dyDescent="0.55000000000000004">
      <c r="D475" s="1224"/>
      <c r="E475" s="1224"/>
      <c r="F475" s="1224"/>
      <c r="G475" s="1224"/>
      <c r="H475" s="1224"/>
      <c r="I475" s="1224"/>
    </row>
    <row r="476" spans="4:9" x14ac:dyDescent="0.55000000000000004">
      <c r="D476" s="1224"/>
      <c r="E476" s="1224"/>
      <c r="F476" s="1224"/>
      <c r="G476" s="1224"/>
      <c r="H476" s="1224"/>
      <c r="I476" s="1224"/>
    </row>
    <row r="477" spans="4:9" x14ac:dyDescent="0.55000000000000004">
      <c r="D477" s="1224"/>
      <c r="E477" s="1224"/>
      <c r="F477" s="1224"/>
      <c r="G477" s="1224"/>
      <c r="H477" s="1224"/>
      <c r="I477" s="1224"/>
    </row>
    <row r="478" spans="4:9" x14ac:dyDescent="0.55000000000000004">
      <c r="D478" s="1224"/>
      <c r="E478" s="1224"/>
      <c r="F478" s="1224"/>
      <c r="G478" s="1224"/>
      <c r="H478" s="1224"/>
      <c r="I478" s="1224"/>
    </row>
    <row r="479" spans="4:9" x14ac:dyDescent="0.55000000000000004">
      <c r="D479" s="1224"/>
      <c r="E479" s="1224"/>
      <c r="F479" s="1224"/>
      <c r="G479" s="1224"/>
      <c r="H479" s="1224"/>
      <c r="I479" s="1224"/>
    </row>
    <row r="480" spans="4:9" x14ac:dyDescent="0.55000000000000004">
      <c r="D480" s="1224"/>
      <c r="E480" s="1224"/>
      <c r="F480" s="1224"/>
      <c r="G480" s="1224"/>
      <c r="H480" s="1224"/>
      <c r="I480" s="1224"/>
    </row>
    <row r="481" spans="4:9" x14ac:dyDescent="0.55000000000000004">
      <c r="D481" s="1224"/>
      <c r="E481" s="1224"/>
      <c r="F481" s="1224"/>
      <c r="G481" s="1224"/>
      <c r="H481" s="1224"/>
      <c r="I481" s="1224"/>
    </row>
    <row r="482" spans="4:9" x14ac:dyDescent="0.55000000000000004">
      <c r="D482" s="1224"/>
      <c r="E482" s="1224"/>
      <c r="F482" s="1224"/>
      <c r="G482" s="1224"/>
      <c r="H482" s="1224"/>
      <c r="I482" s="1224"/>
    </row>
    <row r="483" spans="4:9" x14ac:dyDescent="0.55000000000000004">
      <c r="D483" s="1224"/>
      <c r="E483" s="1224"/>
      <c r="F483" s="1224"/>
      <c r="G483" s="1224"/>
      <c r="H483" s="1224"/>
      <c r="I483" s="1224"/>
    </row>
    <row r="484" spans="4:9" x14ac:dyDescent="0.55000000000000004">
      <c r="D484" s="1224"/>
      <c r="E484" s="1224"/>
      <c r="F484" s="1224"/>
      <c r="G484" s="1224"/>
      <c r="H484" s="1224"/>
      <c r="I484" s="1224"/>
    </row>
    <row r="485" spans="4:9" x14ac:dyDescent="0.55000000000000004">
      <c r="D485" s="1224"/>
      <c r="E485" s="1224"/>
      <c r="F485" s="1224"/>
      <c r="G485" s="1224"/>
      <c r="H485" s="1224"/>
      <c r="I485" s="1224"/>
    </row>
    <row r="486" spans="4:9" x14ac:dyDescent="0.55000000000000004">
      <c r="D486" s="1224"/>
      <c r="E486" s="1224"/>
      <c r="F486" s="1224"/>
      <c r="G486" s="1224"/>
      <c r="H486" s="1224"/>
      <c r="I486" s="1224"/>
    </row>
    <row r="487" spans="4:9" x14ac:dyDescent="0.55000000000000004">
      <c r="D487" s="1224"/>
      <c r="E487" s="1224"/>
      <c r="F487" s="1224"/>
      <c r="G487" s="1224"/>
      <c r="H487" s="1224"/>
      <c r="I487" s="1224"/>
    </row>
    <row r="488" spans="4:9" x14ac:dyDescent="0.55000000000000004">
      <c r="D488" s="1224"/>
      <c r="E488" s="1224"/>
      <c r="F488" s="1224"/>
      <c r="G488" s="1224"/>
      <c r="H488" s="1224"/>
      <c r="I488" s="1224"/>
    </row>
    <row r="489" spans="4:9" x14ac:dyDescent="0.55000000000000004">
      <c r="D489" s="1224"/>
      <c r="E489" s="1224"/>
      <c r="F489" s="1224"/>
      <c r="G489" s="1224"/>
      <c r="H489" s="1224"/>
      <c r="I489" s="1224"/>
    </row>
    <row r="490" spans="4:9" x14ac:dyDescent="0.55000000000000004">
      <c r="D490" s="1224"/>
      <c r="E490" s="1224"/>
      <c r="F490" s="1224"/>
      <c r="G490" s="1224"/>
      <c r="H490" s="1224"/>
      <c r="I490" s="1224"/>
    </row>
    <row r="491" spans="4:9" x14ac:dyDescent="0.55000000000000004">
      <c r="D491" s="1224"/>
      <c r="E491" s="1224"/>
      <c r="F491" s="1224"/>
      <c r="G491" s="1224"/>
      <c r="H491" s="1224"/>
      <c r="I491" s="1224"/>
    </row>
    <row r="492" spans="4:9" x14ac:dyDescent="0.55000000000000004">
      <c r="D492" s="1224"/>
      <c r="E492" s="1224"/>
      <c r="F492" s="1224"/>
      <c r="G492" s="1224"/>
      <c r="H492" s="1224"/>
      <c r="I492" s="1224"/>
    </row>
    <row r="493" spans="4:9" x14ac:dyDescent="0.55000000000000004">
      <c r="D493" s="1224"/>
      <c r="E493" s="1224"/>
      <c r="F493" s="1224"/>
      <c r="G493" s="1224"/>
      <c r="H493" s="1224"/>
      <c r="I493" s="1224"/>
    </row>
    <row r="494" spans="4:9" x14ac:dyDescent="0.55000000000000004">
      <c r="D494" s="1224"/>
      <c r="E494" s="1224"/>
      <c r="F494" s="1224"/>
      <c r="G494" s="1224"/>
      <c r="H494" s="1224"/>
      <c r="I494" s="1224"/>
    </row>
    <row r="495" spans="4:9" x14ac:dyDescent="0.55000000000000004">
      <c r="D495" s="1224"/>
      <c r="E495" s="1224"/>
      <c r="F495" s="1224"/>
      <c r="G495" s="1224"/>
      <c r="H495" s="1224"/>
      <c r="I495" s="1224"/>
    </row>
    <row r="496" spans="4:9" x14ac:dyDescent="0.55000000000000004">
      <c r="D496" s="1224"/>
      <c r="E496" s="1224"/>
      <c r="F496" s="1224"/>
      <c r="G496" s="1224"/>
      <c r="H496" s="1224"/>
      <c r="I496" s="1224"/>
    </row>
    <row r="497" spans="4:9" x14ac:dyDescent="0.55000000000000004">
      <c r="D497" s="1224"/>
      <c r="E497" s="1224"/>
      <c r="F497" s="1224"/>
      <c r="G497" s="1224"/>
      <c r="H497" s="1224"/>
      <c r="I497" s="1224"/>
    </row>
    <row r="498" spans="4:9" x14ac:dyDescent="0.55000000000000004">
      <c r="D498" s="1224"/>
      <c r="E498" s="1224"/>
      <c r="F498" s="1224"/>
      <c r="G498" s="1224"/>
      <c r="H498" s="1224"/>
      <c r="I498" s="1224"/>
    </row>
    <row r="499" spans="4:9" x14ac:dyDescent="0.55000000000000004">
      <c r="D499" s="1224"/>
      <c r="E499" s="1224"/>
      <c r="F499" s="1224"/>
      <c r="G499" s="1224"/>
      <c r="H499" s="1224"/>
      <c r="I499" s="1224"/>
    </row>
    <row r="500" spans="4:9" x14ac:dyDescent="0.55000000000000004">
      <c r="D500" s="1224"/>
      <c r="E500" s="1224"/>
      <c r="F500" s="1224"/>
      <c r="G500" s="1224"/>
      <c r="H500" s="1224"/>
      <c r="I500" s="1224"/>
    </row>
    <row r="501" spans="4:9" x14ac:dyDescent="0.55000000000000004">
      <c r="D501" s="1224"/>
      <c r="E501" s="1224"/>
      <c r="F501" s="1224"/>
      <c r="G501" s="1224"/>
      <c r="H501" s="1224"/>
      <c r="I501" s="1224"/>
    </row>
    <row r="502" spans="4:9" x14ac:dyDescent="0.55000000000000004">
      <c r="D502" s="1224"/>
      <c r="E502" s="1224"/>
      <c r="F502" s="1224"/>
      <c r="G502" s="1224"/>
      <c r="H502" s="1224"/>
      <c r="I502" s="1224"/>
    </row>
    <row r="503" spans="4:9" x14ac:dyDescent="0.55000000000000004">
      <c r="D503" s="1224"/>
      <c r="E503" s="1224"/>
      <c r="F503" s="1224"/>
      <c r="G503" s="1224"/>
      <c r="H503" s="1224"/>
      <c r="I503" s="1224"/>
    </row>
    <row r="504" spans="4:9" x14ac:dyDescent="0.55000000000000004">
      <c r="D504" s="1224"/>
      <c r="E504" s="1224"/>
      <c r="F504" s="1224"/>
      <c r="G504" s="1224"/>
      <c r="H504" s="1224"/>
      <c r="I504" s="1224"/>
    </row>
    <row r="505" spans="4:9" x14ac:dyDescent="0.55000000000000004">
      <c r="D505" s="1224"/>
      <c r="E505" s="1224"/>
      <c r="F505" s="1224"/>
      <c r="G505" s="1224"/>
      <c r="H505" s="1224"/>
      <c r="I505" s="1224"/>
    </row>
    <row r="506" spans="4:9" x14ac:dyDescent="0.55000000000000004">
      <c r="D506" s="1224"/>
      <c r="E506" s="1224"/>
      <c r="F506" s="1224"/>
      <c r="G506" s="1224"/>
      <c r="H506" s="1224"/>
      <c r="I506" s="1224"/>
    </row>
    <row r="507" spans="4:9" x14ac:dyDescent="0.55000000000000004">
      <c r="D507" s="1224"/>
      <c r="E507" s="1224"/>
      <c r="F507" s="1224"/>
      <c r="G507" s="1224"/>
      <c r="H507" s="1224"/>
      <c r="I507" s="1224"/>
    </row>
    <row r="508" spans="4:9" x14ac:dyDescent="0.55000000000000004">
      <c r="D508" s="1224"/>
      <c r="E508" s="1224"/>
      <c r="F508" s="1224"/>
      <c r="G508" s="1224"/>
      <c r="H508" s="1224"/>
      <c r="I508" s="1224"/>
    </row>
    <row r="509" spans="4:9" x14ac:dyDescent="0.55000000000000004">
      <c r="D509" s="1224"/>
      <c r="E509" s="1224"/>
      <c r="F509" s="1224"/>
      <c r="G509" s="1224"/>
      <c r="H509" s="1224"/>
      <c r="I509" s="1224"/>
    </row>
    <row r="510" spans="4:9" x14ac:dyDescent="0.55000000000000004">
      <c r="D510" s="1224"/>
      <c r="E510" s="1224"/>
      <c r="F510" s="1224"/>
      <c r="G510" s="1224"/>
      <c r="H510" s="1224"/>
      <c r="I510" s="1224"/>
    </row>
    <row r="511" spans="4:9" x14ac:dyDescent="0.55000000000000004">
      <c r="D511" s="1224"/>
      <c r="E511" s="1224"/>
      <c r="F511" s="1224"/>
      <c r="G511" s="1224"/>
      <c r="H511" s="1224"/>
      <c r="I511" s="1224"/>
    </row>
    <row r="512" spans="4:9" x14ac:dyDescent="0.55000000000000004">
      <c r="D512" s="1224"/>
      <c r="E512" s="1224"/>
      <c r="F512" s="1224"/>
      <c r="G512" s="1224"/>
      <c r="H512" s="1224"/>
      <c r="I512" s="1224"/>
    </row>
    <row r="513" spans="4:9" x14ac:dyDescent="0.55000000000000004">
      <c r="D513" s="1224"/>
      <c r="E513" s="1224"/>
      <c r="F513" s="1224"/>
      <c r="G513" s="1224"/>
      <c r="H513" s="1224"/>
      <c r="I513" s="1224"/>
    </row>
    <row r="514" spans="4:9" x14ac:dyDescent="0.55000000000000004">
      <c r="D514" s="1224"/>
      <c r="E514" s="1224"/>
      <c r="F514" s="1224"/>
      <c r="G514" s="1224"/>
      <c r="H514" s="1224"/>
      <c r="I514" s="1224"/>
    </row>
    <row r="515" spans="4:9" x14ac:dyDescent="0.55000000000000004">
      <c r="D515" s="1224"/>
      <c r="E515" s="1224"/>
      <c r="F515" s="1224"/>
      <c r="G515" s="1224"/>
      <c r="H515" s="1224"/>
      <c r="I515" s="1224"/>
    </row>
    <row r="516" spans="4:9" x14ac:dyDescent="0.55000000000000004">
      <c r="D516" s="1224"/>
      <c r="E516" s="1224"/>
      <c r="F516" s="1224"/>
      <c r="G516" s="1224"/>
      <c r="H516" s="1224"/>
      <c r="I516" s="1224"/>
    </row>
    <row r="517" spans="4:9" x14ac:dyDescent="0.55000000000000004">
      <c r="D517" s="1224"/>
      <c r="E517" s="1224"/>
      <c r="F517" s="1224"/>
      <c r="G517" s="1224"/>
      <c r="H517" s="1224"/>
      <c r="I517" s="1224"/>
    </row>
    <row r="518" spans="4:9" x14ac:dyDescent="0.55000000000000004">
      <c r="D518" s="1224"/>
      <c r="E518" s="1224"/>
      <c r="F518" s="1224"/>
      <c r="G518" s="1224"/>
      <c r="H518" s="1224"/>
      <c r="I518" s="1224"/>
    </row>
    <row r="519" spans="4:9" x14ac:dyDescent="0.55000000000000004">
      <c r="D519" s="1224"/>
      <c r="E519" s="1224"/>
      <c r="F519" s="1224"/>
      <c r="G519" s="1224"/>
      <c r="H519" s="1224"/>
      <c r="I519" s="1224"/>
    </row>
    <row r="520" spans="4:9" x14ac:dyDescent="0.55000000000000004">
      <c r="D520" s="1224"/>
      <c r="E520" s="1224"/>
      <c r="F520" s="1224"/>
      <c r="G520" s="1224"/>
      <c r="H520" s="1224"/>
      <c r="I520" s="1224"/>
    </row>
    <row r="521" spans="4:9" x14ac:dyDescent="0.55000000000000004">
      <c r="D521" s="1224"/>
      <c r="E521" s="1224"/>
      <c r="F521" s="1224"/>
      <c r="G521" s="1224"/>
      <c r="H521" s="1224"/>
      <c r="I521" s="1224"/>
    </row>
    <row r="522" spans="4:9" x14ac:dyDescent="0.55000000000000004">
      <c r="D522" s="1224"/>
      <c r="E522" s="1224"/>
      <c r="F522" s="1224"/>
      <c r="G522" s="1224"/>
      <c r="H522" s="1224"/>
      <c r="I522" s="1224"/>
    </row>
    <row r="523" spans="4:9" x14ac:dyDescent="0.55000000000000004">
      <c r="D523" s="1224"/>
      <c r="E523" s="1224"/>
      <c r="F523" s="1224"/>
      <c r="G523" s="1224"/>
      <c r="H523" s="1224"/>
      <c r="I523" s="1224"/>
    </row>
    <row r="524" spans="4:9" x14ac:dyDescent="0.55000000000000004">
      <c r="D524" s="1224"/>
      <c r="E524" s="1224"/>
      <c r="F524" s="1224"/>
      <c r="G524" s="1224"/>
      <c r="H524" s="1224"/>
      <c r="I524" s="1224"/>
    </row>
    <row r="525" spans="4:9" x14ac:dyDescent="0.55000000000000004">
      <c r="D525" s="1224"/>
      <c r="E525" s="1224"/>
      <c r="F525" s="1224"/>
      <c r="G525" s="1224"/>
      <c r="H525" s="1224"/>
      <c r="I525" s="1224"/>
    </row>
    <row r="526" spans="4:9" x14ac:dyDescent="0.55000000000000004">
      <c r="D526" s="1224"/>
      <c r="E526" s="1224"/>
      <c r="F526" s="1224"/>
      <c r="G526" s="1224"/>
      <c r="H526" s="1224"/>
      <c r="I526" s="1224"/>
    </row>
    <row r="527" spans="4:9" x14ac:dyDescent="0.55000000000000004">
      <c r="D527" s="1224"/>
      <c r="E527" s="1224"/>
      <c r="F527" s="1224"/>
      <c r="G527" s="1224"/>
      <c r="H527" s="1224"/>
      <c r="I527" s="1224"/>
    </row>
    <row r="528" spans="4:9" x14ac:dyDescent="0.55000000000000004">
      <c r="D528" s="1224"/>
      <c r="E528" s="1224"/>
      <c r="F528" s="1224"/>
      <c r="G528" s="1224"/>
      <c r="H528" s="1224"/>
      <c r="I528" s="1224"/>
    </row>
    <row r="529" spans="4:9" x14ac:dyDescent="0.55000000000000004">
      <c r="D529" s="1224"/>
      <c r="E529" s="1224"/>
      <c r="F529" s="1224"/>
      <c r="G529" s="1224"/>
      <c r="H529" s="1224"/>
      <c r="I529" s="1224"/>
    </row>
    <row r="530" spans="4:9" x14ac:dyDescent="0.55000000000000004">
      <c r="D530" s="1224"/>
      <c r="E530" s="1224"/>
      <c r="F530" s="1224"/>
      <c r="G530" s="1224"/>
      <c r="H530" s="1224"/>
      <c r="I530" s="1224"/>
    </row>
    <row r="531" spans="4:9" x14ac:dyDescent="0.55000000000000004">
      <c r="D531" s="1224"/>
      <c r="E531" s="1224"/>
      <c r="F531" s="1224"/>
      <c r="G531" s="1224"/>
      <c r="H531" s="1224"/>
      <c r="I531" s="1224"/>
    </row>
    <row r="532" spans="4:9" x14ac:dyDescent="0.55000000000000004">
      <c r="D532" s="1224"/>
      <c r="E532" s="1224"/>
      <c r="F532" s="1224"/>
      <c r="G532" s="1224"/>
      <c r="H532" s="1224"/>
      <c r="I532" s="1224"/>
    </row>
    <row r="533" spans="4:9" x14ac:dyDescent="0.55000000000000004">
      <c r="D533" s="1224"/>
      <c r="E533" s="1224"/>
      <c r="F533" s="1224"/>
      <c r="G533" s="1224"/>
      <c r="H533" s="1224"/>
      <c r="I533" s="1224"/>
    </row>
    <row r="534" spans="4:9" x14ac:dyDescent="0.55000000000000004">
      <c r="D534" s="1224"/>
      <c r="E534" s="1224"/>
      <c r="F534" s="1224"/>
      <c r="G534" s="1224"/>
      <c r="H534" s="1224"/>
      <c r="I534" s="1224"/>
    </row>
    <row r="535" spans="4:9" x14ac:dyDescent="0.55000000000000004">
      <c r="D535" s="1224"/>
      <c r="E535" s="1224"/>
      <c r="F535" s="1224"/>
      <c r="G535" s="1224"/>
      <c r="H535" s="1224"/>
      <c r="I535" s="1224"/>
    </row>
    <row r="536" spans="4:9" x14ac:dyDescent="0.55000000000000004">
      <c r="D536" s="1224"/>
      <c r="E536" s="1224"/>
      <c r="F536" s="1224"/>
      <c r="G536" s="1224"/>
      <c r="H536" s="1224"/>
      <c r="I536" s="1224"/>
    </row>
    <row r="537" spans="4:9" x14ac:dyDescent="0.55000000000000004">
      <c r="D537" s="1224"/>
      <c r="E537" s="1224"/>
      <c r="F537" s="1224"/>
      <c r="G537" s="1224"/>
      <c r="H537" s="1224"/>
      <c r="I537" s="1224"/>
    </row>
    <row r="538" spans="4:9" x14ac:dyDescent="0.55000000000000004">
      <c r="D538" s="1224"/>
      <c r="E538" s="1224"/>
      <c r="F538" s="1224"/>
      <c r="G538" s="1224"/>
      <c r="H538" s="1224"/>
      <c r="I538" s="1224"/>
    </row>
    <row r="539" spans="4:9" x14ac:dyDescent="0.55000000000000004">
      <c r="D539" s="1224"/>
      <c r="E539" s="1224"/>
      <c r="F539" s="1224"/>
      <c r="G539" s="1224"/>
      <c r="H539" s="1224"/>
      <c r="I539" s="1224"/>
    </row>
    <row r="540" spans="4:9" x14ac:dyDescent="0.55000000000000004">
      <c r="D540" s="1224"/>
      <c r="E540" s="1224"/>
      <c r="F540" s="1224"/>
      <c r="G540" s="1224"/>
      <c r="H540" s="1224"/>
      <c r="I540" s="1224"/>
    </row>
    <row r="541" spans="4:9" x14ac:dyDescent="0.55000000000000004">
      <c r="D541" s="1224"/>
      <c r="E541" s="1224"/>
      <c r="F541" s="1224"/>
      <c r="G541" s="1224"/>
      <c r="H541" s="1224"/>
      <c r="I541" s="1224"/>
    </row>
    <row r="542" spans="4:9" x14ac:dyDescent="0.55000000000000004">
      <c r="D542" s="1224"/>
      <c r="E542" s="1224"/>
      <c r="F542" s="1224"/>
      <c r="G542" s="1224"/>
      <c r="H542" s="1224"/>
      <c r="I542" s="1224"/>
    </row>
    <row r="543" spans="4:9" x14ac:dyDescent="0.55000000000000004">
      <c r="D543" s="1224"/>
      <c r="E543" s="1224"/>
      <c r="F543" s="1224"/>
      <c r="G543" s="1224"/>
      <c r="H543" s="1224"/>
      <c r="I543" s="1224"/>
    </row>
    <row r="544" spans="4:9" x14ac:dyDescent="0.55000000000000004">
      <c r="D544" s="1224"/>
      <c r="E544" s="1224"/>
      <c r="F544" s="1224"/>
      <c r="G544" s="1224"/>
      <c r="H544" s="1224"/>
      <c r="I544" s="1224"/>
    </row>
  </sheetData>
  <mergeCells count="22">
    <mergeCell ref="Y62:Z62"/>
    <mergeCell ref="F63:I63"/>
    <mergeCell ref="Y64:AC64"/>
    <mergeCell ref="A1:AG1"/>
    <mergeCell ref="E6:E7"/>
    <mergeCell ref="K6:K7"/>
    <mergeCell ref="L6:L7"/>
    <mergeCell ref="K5:Q5"/>
    <mergeCell ref="R5:X5"/>
    <mergeCell ref="Y5:AE5"/>
    <mergeCell ref="Z6:Z7"/>
    <mergeCell ref="A2:AG2"/>
    <mergeCell ref="A3:AG3"/>
    <mergeCell ref="A4:AG4"/>
    <mergeCell ref="A5:A8"/>
    <mergeCell ref="B5:B8"/>
    <mergeCell ref="D5:J5"/>
    <mergeCell ref="AG5:AG8"/>
    <mergeCell ref="D6:D7"/>
    <mergeCell ref="R6:R7"/>
    <mergeCell ref="S6:S7"/>
    <mergeCell ref="Y6:Y7"/>
  </mergeCells>
  <pageMargins left="0" right="0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61FD6-8421-4ACD-85A0-6BE5757161F3}">
  <dimension ref="A1:I520"/>
  <sheetViews>
    <sheetView topLeftCell="A476" zoomScale="75" zoomScaleNormal="75" workbookViewId="0">
      <selection activeCell="C500" sqref="C500"/>
    </sheetView>
  </sheetViews>
  <sheetFormatPr defaultRowHeight="13.8" x14ac:dyDescent="0.25"/>
  <cols>
    <col min="1" max="1" width="4.09765625" customWidth="1"/>
    <col min="2" max="2" width="24.796875" customWidth="1"/>
    <col min="3" max="3" width="16.59765625" customWidth="1"/>
    <col min="4" max="4" width="12.59765625" customWidth="1"/>
    <col min="5" max="5" width="10.5" customWidth="1"/>
    <col min="7" max="7" width="12" customWidth="1"/>
    <col min="8" max="8" width="12.3984375" customWidth="1"/>
    <col min="9" max="9" width="11.796875" customWidth="1"/>
  </cols>
  <sheetData>
    <row r="1" spans="1:9" ht="21" x14ac:dyDescent="0.6">
      <c r="A1" s="1033" t="s">
        <v>211</v>
      </c>
      <c r="B1" s="1033"/>
      <c r="C1" s="1033"/>
      <c r="D1" s="1033"/>
      <c r="E1" s="1033"/>
      <c r="F1" s="1033"/>
      <c r="G1" s="1033"/>
      <c r="H1" s="1033"/>
      <c r="I1" s="1033"/>
    </row>
    <row r="2" spans="1:9" ht="21" x14ac:dyDescent="0.6">
      <c r="A2" s="1033" t="s">
        <v>233</v>
      </c>
      <c r="B2" s="1033"/>
      <c r="C2" s="1033"/>
      <c r="D2" s="1033"/>
      <c r="E2" s="1033"/>
      <c r="F2" s="1033"/>
      <c r="G2" s="1033"/>
      <c r="H2" s="1033"/>
      <c r="I2" s="1033"/>
    </row>
    <row r="3" spans="1:9" ht="21" x14ac:dyDescent="0.6">
      <c r="A3" s="1033" t="s">
        <v>0</v>
      </c>
      <c r="B3" s="1033"/>
      <c r="C3" s="1033"/>
      <c r="D3" s="1033"/>
      <c r="E3" s="1033"/>
      <c r="F3" s="1033"/>
      <c r="G3" s="1033"/>
      <c r="H3" s="1033"/>
      <c r="I3" s="1033"/>
    </row>
    <row r="4" spans="1:9" ht="21" x14ac:dyDescent="0.55000000000000004">
      <c r="A4" s="347"/>
      <c r="B4" s="1049" t="str">
        <f>+[5]งบประจำและงบกลยุทธ์!A4</f>
        <v>ประจำเดือนกรกฎาคม 2569</v>
      </c>
      <c r="C4" s="1049"/>
      <c r="D4" s="1049"/>
      <c r="E4" s="1049"/>
      <c r="F4" s="1049"/>
      <c r="G4" s="1049"/>
      <c r="H4" s="1049"/>
      <c r="I4" s="441" t="s">
        <v>109</v>
      </c>
    </row>
    <row r="5" spans="1:9" ht="42" x14ac:dyDescent="0.25">
      <c r="A5" s="84" t="s">
        <v>22</v>
      </c>
      <c r="B5" s="85" t="s">
        <v>23</v>
      </c>
      <c r="C5" s="26" t="s">
        <v>33</v>
      </c>
      <c r="D5" s="25" t="s">
        <v>21</v>
      </c>
      <c r="E5" s="27" t="s">
        <v>3</v>
      </c>
      <c r="F5" s="28" t="s">
        <v>266</v>
      </c>
      <c r="G5" s="27" t="s">
        <v>24</v>
      </c>
      <c r="H5" s="27" t="s">
        <v>5</v>
      </c>
      <c r="I5" s="29" t="s">
        <v>6</v>
      </c>
    </row>
    <row r="6" spans="1:9" ht="24" customHeight="1" x14ac:dyDescent="0.25">
      <c r="A6" s="506" t="str">
        <f>+[5]ระบบการควบคุมฯ!A7</f>
        <v>ก</v>
      </c>
      <c r="B6" s="507" t="str">
        <f>+[5]ระบบการควบคุมฯ!B7</f>
        <v xml:space="preserve">แผนงานบุคลากรภาครัฐ </v>
      </c>
      <c r="C6" s="508" t="str">
        <f>+[5]ระบบการควบคุมฯ!C7 [5]ระบบการควบคุมฯ!C7</f>
        <v>20004 1400 0800</v>
      </c>
      <c r="D6" s="509">
        <f>+D7</f>
        <v>8722800</v>
      </c>
      <c r="E6" s="509">
        <f t="shared" ref="E6:H7" si="0">+E7</f>
        <v>0</v>
      </c>
      <c r="F6" s="509">
        <f t="shared" si="0"/>
        <v>0</v>
      </c>
      <c r="G6" s="509">
        <f t="shared" si="0"/>
        <v>8107531.0300000003</v>
      </c>
      <c r="H6" s="509">
        <f t="shared" si="0"/>
        <v>615268.97</v>
      </c>
      <c r="I6" s="510"/>
    </row>
    <row r="7" spans="1:9" ht="23.4" customHeight="1" x14ac:dyDescent="0.25">
      <c r="A7" s="442">
        <f>+[5]ระบบการควบคุมฯ!A8</f>
        <v>1</v>
      </c>
      <c r="B7" s="88" t="str">
        <f>+[5]ระบบการควบคุมฯ!B8</f>
        <v>ผลผลิตรายการค่าใช้จ่ายบุคลากรภาครัฐ ยกระดับคุณภาพการศึกษาและการเรียนรู้ตลอดชีวิต</v>
      </c>
      <c r="C7" s="88" t="str">
        <f>+[5]ระบบการควบคุมฯ!C8</f>
        <v>20004 1400 0800</v>
      </c>
      <c r="D7" s="89">
        <f>+D8</f>
        <v>8722800</v>
      </c>
      <c r="E7" s="89">
        <f t="shared" si="0"/>
        <v>0</v>
      </c>
      <c r="F7" s="89">
        <f t="shared" si="0"/>
        <v>0</v>
      </c>
      <c r="G7" s="89">
        <f t="shared" si="0"/>
        <v>8107531.0300000003</v>
      </c>
      <c r="H7" s="89">
        <f t="shared" si="0"/>
        <v>615268.97</v>
      </c>
      <c r="I7" s="90"/>
    </row>
    <row r="8" spans="1:9" ht="23.4" customHeight="1" x14ac:dyDescent="0.25">
      <c r="A8" s="98">
        <f>+[5]ระบบการควบคุมฯ!A10</f>
        <v>1.1000000000000001</v>
      </c>
      <c r="B8" s="30" t="str">
        <f>+[5]ระบบการควบคุมฯ!B10</f>
        <v>กิจกรรมค่าใช้จ่ายบุคลากรภาครัฐของสำนักงานคณะกรรมการการศึกษาขั้นพื้นฐาน</v>
      </c>
      <c r="C8" s="31" t="str">
        <f>+[5]ระบบการควบคุมฯ!C10</f>
        <v>20004 69 79456 00000</v>
      </c>
      <c r="D8" s="99">
        <f>+D9+D11+D17</f>
        <v>8722800</v>
      </c>
      <c r="E8" s="99">
        <f t="shared" ref="E8:H8" si="1">+E9+E11+E17</f>
        <v>0</v>
      </c>
      <c r="F8" s="99">
        <f t="shared" si="1"/>
        <v>0</v>
      </c>
      <c r="G8" s="99">
        <f t="shared" si="1"/>
        <v>8107531.0300000003</v>
      </c>
      <c r="H8" s="99">
        <f t="shared" si="1"/>
        <v>615268.97</v>
      </c>
      <c r="I8" s="91"/>
    </row>
    <row r="9" spans="1:9" ht="27.6" customHeight="1" x14ac:dyDescent="0.25">
      <c r="A9" s="92"/>
      <c r="B9" s="113" t="str">
        <f>+[5]ระบบการควบคุมฯ!B12</f>
        <v>งบบุคลากร ค่าจ้างชั่วคราว  6911130</v>
      </c>
      <c r="C9" s="32" t="str">
        <f>+[5]ระบบการควบคุมฯ!C12</f>
        <v>20004 14000800 1000000</v>
      </c>
      <c r="D9" s="93">
        <f>+D10</f>
        <v>994300</v>
      </c>
      <c r="E9" s="93">
        <f t="shared" ref="E9:H9" si="2">+E10</f>
        <v>0</v>
      </c>
      <c r="F9" s="93">
        <f t="shared" si="2"/>
        <v>0</v>
      </c>
      <c r="G9" s="93">
        <f t="shared" si="2"/>
        <v>841920.74</v>
      </c>
      <c r="H9" s="93">
        <f t="shared" si="2"/>
        <v>152379.26</v>
      </c>
      <c r="I9" s="94"/>
    </row>
    <row r="10" spans="1:9" ht="57.6" customHeight="1" x14ac:dyDescent="0.25">
      <c r="A10" s="95" t="str">
        <f>+[5]ระบบการควบคุมฯ!A16</f>
        <v>1.1.1</v>
      </c>
      <c r="B10" s="35" t="str">
        <f>+[5]ระบบการควบคุมฯ!_Hlk231936231</f>
        <v xml:space="preserve"> ค่าจ้างชั่วคราว จำนวน 26 อัตรา จำนวน 2 เดือน (มิถุนายน - กรกฎาคม 2569) 994,300 บาท</v>
      </c>
      <c r="C10" s="47" t="str">
        <f>+[5]ระบบการควบคุมฯ!C13</f>
        <v>ศธ 04002/ว9361 ลว. 4 มิ.ย. 69 ครั้งที่ 691</v>
      </c>
      <c r="D10" s="96">
        <f>+[5]ระบบการควบคุมฯ!F13</f>
        <v>994300</v>
      </c>
      <c r="E10" s="96">
        <f>+[5]ระบบการควบคุมฯ!G13+[5]ระบบการควบคุมฯ!H13</f>
        <v>0</v>
      </c>
      <c r="F10" s="96">
        <f>+[5]ระบบการควบคุมฯ!I13+[5]ระบบการควบคุมฯ!J13</f>
        <v>0</v>
      </c>
      <c r="G10" s="96">
        <f>+[5]ระบบการควบคุมฯ!K13+[5]ระบบการควบคุมฯ!L13</f>
        <v>841920.74</v>
      </c>
      <c r="H10" s="97">
        <f>+D10-E10-F10-G10</f>
        <v>152379.26</v>
      </c>
      <c r="I10" s="37" t="s">
        <v>14</v>
      </c>
    </row>
    <row r="11" spans="1:9" ht="93" hidden="1" customHeight="1" x14ac:dyDescent="0.25">
      <c r="A11" s="92"/>
      <c r="B11" s="113" t="str">
        <f>+[5]ระบบการควบคุมฯ!B16</f>
        <v>งบบุคลากร  6911150</v>
      </c>
      <c r="C11" s="32" t="str">
        <f>+[5]ระบบการควบคุมฯ!C16</f>
        <v>20004 14000800 1000000</v>
      </c>
      <c r="D11" s="93">
        <f>SUM(D12:D16)</f>
        <v>5976000</v>
      </c>
      <c r="E11" s="93">
        <f t="shared" ref="E11:H11" si="3">SUM(E12:E16)</f>
        <v>0</v>
      </c>
      <c r="F11" s="93">
        <f t="shared" si="3"/>
        <v>0</v>
      </c>
      <c r="G11" s="93">
        <f t="shared" si="3"/>
        <v>5700176.8700000001</v>
      </c>
      <c r="H11" s="93">
        <f t="shared" si="3"/>
        <v>275823.12999999989</v>
      </c>
      <c r="I11" s="94"/>
    </row>
    <row r="12" spans="1:9" ht="74.400000000000006" hidden="1" customHeight="1" x14ac:dyDescent="0.25">
      <c r="A12" s="95" t="str">
        <f>+[5]ระบบการควบคุมฯ!A18</f>
        <v>1.1.1</v>
      </c>
      <c r="B12" s="35" t="str">
        <f>+[5]ระบบการควบคุมฯ!B18</f>
        <v>ค่าตอบแทนพนักงานราชการ 22 อัตรา  5 เดือน(ต.ค.68 - ก.พ 69) 2,895,000 บาท</v>
      </c>
      <c r="C12" s="47" t="str">
        <f>+[5]ระบบการควบคุมฯ!C18</f>
        <v>ศธ 04002/ว46528 ลว.14 ต.ค.68 ครั้งที่ 2</v>
      </c>
      <c r="D12" s="96">
        <f>+[5]ระบบการควบคุมฯ!F18</f>
        <v>5976000</v>
      </c>
      <c r="E12" s="96">
        <f>+[5]ระบบการควบคุมฯ!G18+[5]ระบบการควบคุมฯ!H18</f>
        <v>0</v>
      </c>
      <c r="F12" s="96">
        <f>+[5]ระบบการควบคุมฯ!I18+[5]ระบบการควบคุมฯ!J18</f>
        <v>0</v>
      </c>
      <c r="G12" s="96">
        <f>+[5]ระบบการควบคุมฯ!K18+[5]ระบบการควบคุมฯ!L18</f>
        <v>5700176.8700000001</v>
      </c>
      <c r="H12" s="97">
        <f>+D12-E12-F12-G12</f>
        <v>275823.12999999989</v>
      </c>
      <c r="I12" s="37" t="s">
        <v>14</v>
      </c>
    </row>
    <row r="13" spans="1:9" ht="55.8" hidden="1" customHeight="1" x14ac:dyDescent="0.25">
      <c r="A13" s="95" t="str">
        <f>+[5]ระบบการควบคุมฯ!A19</f>
        <v>1.1.1.1</v>
      </c>
      <c r="B13" s="35" t="str">
        <f>+[5]ระบบการควบคุมฯ!B19</f>
        <v>ค่าตอบแทนพนักงานราชการ 22 อัตรา เงินเลื่อนค่าตอบแทนพนักงานราชการประจำปี จำนวน 5 เดือน (ตุลาคม 2568 -กุมภาพันธ์ 2569) 116,000 บาท</v>
      </c>
      <c r="C13" s="47" t="str">
        <f>+[5]ระบบการควบคุมฯ!C19</f>
        <v>ศธ 04002/ว50977 ลว. 22 ธ.ค.68 ครั้งที่ 172</v>
      </c>
      <c r="D13" s="96"/>
      <c r="E13" s="96"/>
      <c r="F13" s="96"/>
      <c r="G13" s="96"/>
      <c r="H13" s="97"/>
      <c r="I13" s="37"/>
    </row>
    <row r="14" spans="1:9" ht="55.8" hidden="1" customHeight="1" x14ac:dyDescent="0.25">
      <c r="A14" s="95" t="str">
        <f>+[5]ระบบการควบคุมฯ!A20</f>
        <v>1.1.1.2</v>
      </c>
      <c r="B14" s="35" t="str">
        <f>+[5]ระบบการควบคุมฯ!B20</f>
        <v xml:space="preserve">ค่าตอบแทนพนักงานราชการ 22 อัตรา 5 เดือน (มีค-กค 69) 2,965,000 บาท </v>
      </c>
      <c r="C14" s="443" t="str">
        <f>+[5]ระบบการควบคุมฯ!C20</f>
        <v>ศธ 04002/ว4964 ลว. 23 มีค 69 ครั้งที่ 386</v>
      </c>
      <c r="D14" s="96"/>
      <c r="E14" s="96"/>
      <c r="F14" s="96"/>
      <c r="G14" s="96"/>
      <c r="H14" s="97"/>
      <c r="I14" s="37"/>
    </row>
    <row r="15" spans="1:9" ht="61.8" customHeight="1" x14ac:dyDescent="0.25">
      <c r="A15" s="95" t="str">
        <f>+[5]ระบบการควบคุมฯ!A23</f>
        <v>1.1.1.2</v>
      </c>
      <c r="B15" s="35" t="str">
        <f>+[5]ระบบการควบคุมฯ!B23</f>
        <v>งบประมาณชดเชยสำหรับพนักงานราชการที่ปฏิบัติงานในปัจจุบัน จำนวน 18 อัตรา   งบมาทั้งสิ้น 455580 บาท  2 รายการ</v>
      </c>
      <c r="C15" s="47" t="str">
        <f>+[5]ระบบการควบคุมฯ!C23</f>
        <v>ศธ 04002/ว40338 ลว. 15 กค 68 ครั้งที่ 691</v>
      </c>
      <c r="D15" s="96">
        <f>+[5]ระบบการควบคุมฯ!F23</f>
        <v>0</v>
      </c>
      <c r="E15" s="96">
        <f>+[5]ระบบการควบคุมฯ!G23+[5]ระบบการควบคุมฯ!H23</f>
        <v>0</v>
      </c>
      <c r="F15" s="96">
        <f>+[5]ระบบการควบคุมฯ!I23+[5]ระบบการควบคุมฯ!J23</f>
        <v>0</v>
      </c>
      <c r="G15" s="96">
        <f>+[5]ระบบการควบคุมฯ!K23+[5]ระบบการควบคุมฯ!L23</f>
        <v>0</v>
      </c>
      <c r="H15" s="97">
        <f>+D15-E15-F15-G15</f>
        <v>0</v>
      </c>
      <c r="I15" s="37" t="s">
        <v>14</v>
      </c>
    </row>
    <row r="16" spans="1:9" ht="55.8" hidden="1" x14ac:dyDescent="0.25">
      <c r="A16" s="95" t="str">
        <f>+[5]ระบบการควบคุมฯ!A24</f>
        <v>1.1.1.3</v>
      </c>
      <c r="B16" s="35" t="str">
        <f>+[5]ระบบการควบคุมฯ!B24</f>
        <v xml:space="preserve">งบประมาณชดเชยสำหรับพนักงานราชการที่ลาออก </v>
      </c>
      <c r="C16" s="47" t="str">
        <f>+[5]ระบบการควบคุมฯ!C24</f>
        <v>ศธ 04002/ว40338 ลว. 15 กค 68 ครั้งที่ 691</v>
      </c>
      <c r="D16" s="96">
        <f>+[5]ระบบการควบคุมฯ!F24</f>
        <v>0</v>
      </c>
      <c r="E16" s="96">
        <f>+[5]ระบบการควบคุมฯ!G24+[5]ระบบการควบคุมฯ!H24</f>
        <v>0</v>
      </c>
      <c r="F16" s="96">
        <f>+[5]ระบบการควบคุมฯ!I24+[5]ระบบการควบคุมฯ!J24</f>
        <v>0</v>
      </c>
      <c r="G16" s="96">
        <f>+[5]ระบบการควบคุมฯ!K24+[5]ระบบการควบคุมฯ!L24</f>
        <v>0</v>
      </c>
      <c r="H16" s="97">
        <f>+D16-E16-F16-G16</f>
        <v>0</v>
      </c>
      <c r="I16" s="37" t="s">
        <v>14</v>
      </c>
    </row>
    <row r="17" spans="1:9" ht="37.200000000000003" hidden="1" customHeight="1" x14ac:dyDescent="0.25">
      <c r="A17" s="92">
        <f>+[5]ระบบการควบคุมฯ!A27</f>
        <v>0</v>
      </c>
      <c r="B17" s="113" t="str">
        <f>+[5]ระบบการควบคุมฯ!B27</f>
        <v xml:space="preserve"> งบดำเนินงาน 6911220</v>
      </c>
      <c r="C17" s="32" t="str">
        <f>+[5]ระบบการควบคุมฯ!C27</f>
        <v>20004 1420 0800 2000000</v>
      </c>
      <c r="D17" s="93">
        <f>SUM(D18:D24)</f>
        <v>1752500</v>
      </c>
      <c r="E17" s="93">
        <f>SUM(E18:E24)</f>
        <v>0</v>
      </c>
      <c r="F17" s="93">
        <f>SUM(F18:F24)</f>
        <v>0</v>
      </c>
      <c r="G17" s="93">
        <f>SUM(G18:G24)</f>
        <v>1565433.42</v>
      </c>
      <c r="H17" s="93">
        <f>SUM(H18:H24)</f>
        <v>187066.58000000007</v>
      </c>
      <c r="I17" s="94"/>
    </row>
    <row r="18" spans="1:9" ht="74.400000000000006" hidden="1" customHeight="1" x14ac:dyDescent="0.25">
      <c r="A18" s="95" t="str">
        <f>+[5]ระบบการควบคุมฯ!A29</f>
        <v>1.1.2</v>
      </c>
      <c r="B18" s="35" t="str">
        <f>+[5]ระบบการควบคุมฯ!B29</f>
        <v>เงินสมทบกองทุนประกันสังคมพนักงานราชการ 22 อัตรา (ต.ค.68 - ก.ย.69)/เงินสมทบกองทุนทดแทน 12 เดือน (มค 68 - ธค 69) 85,000+24,000(109,000 บาท)</v>
      </c>
      <c r="C18" s="47" t="str">
        <f>+[5]ระบบการควบคุมฯ!C29</f>
        <v>ศธ 04002/ว46528 ลว.14 ต.ค.68 ครั้งที่ 2</v>
      </c>
      <c r="D18" s="96">
        <f>+[5]ระบบการควบคุมฯ!F29</f>
        <v>213600</v>
      </c>
      <c r="E18" s="96">
        <f>+[5]ระบบการควบคุมฯ!G29+[5]ระบบการควบคุมฯ!H29</f>
        <v>0</v>
      </c>
      <c r="F18" s="96">
        <f>+[5]ระบบการควบคุมฯ!I29+[5]ระบบการควบคุมฯ!J29</f>
        <v>0</v>
      </c>
      <c r="G18" s="96">
        <f>+[5]ระบบการควบคุมฯ!K29+[5]ระบบการควบคุมฯ!L29</f>
        <v>182807</v>
      </c>
      <c r="H18" s="97">
        <f>+D18-E18-F18-G18</f>
        <v>30793</v>
      </c>
      <c r="I18" s="37" t="s">
        <v>14</v>
      </c>
    </row>
    <row r="19" spans="1:9" ht="55.8" hidden="1" customHeight="1" x14ac:dyDescent="0.25">
      <c r="A19" s="95" t="str">
        <f>+[5]ระบบการควบคุมฯ!A30</f>
        <v>1.1.2.1</v>
      </c>
      <c r="B19" s="35" t="str">
        <f>+[5]ระบบการควบคุมฯ!B30</f>
        <v>เงินสมทบกองทุนประกันสังคม จำนวน 2 เดือน  ( ม.ค.-กพ.69) 4,600</v>
      </c>
      <c r="C19" s="47" t="str">
        <f>+[5]ระบบการควบคุมฯ!C30</f>
        <v>ศธ 04002/ว658 ลว.16 มค 69 ครั้งที่ 227</v>
      </c>
      <c r="D19" s="96"/>
      <c r="E19" s="96"/>
      <c r="F19" s="96"/>
      <c r="G19" s="96"/>
      <c r="H19" s="97"/>
      <c r="I19" s="37"/>
    </row>
    <row r="20" spans="1:9" ht="48.6" customHeight="1" x14ac:dyDescent="0.25">
      <c r="A20" s="95" t="str">
        <f>+[5]ระบบการควบคุมฯ!A31</f>
        <v>1.1.2.2</v>
      </c>
      <c r="B20" s="35" t="str">
        <f>+[5]ระบบการควบคุมฯ!B31</f>
        <v>เงินสมทบกองทุนประกันสังคม จำนวน 5 เดือน  (มี.ค.69 - ก.ค. 2569) 100,000 บาท</v>
      </c>
      <c r="C20" s="47" t="str">
        <f>+[5]ระบบการควบคุมฯ!C31</f>
        <v>ศธ 04002/ว4964 ลว. 23 มีค 69 ครั้งที่ 386</v>
      </c>
      <c r="D20" s="96"/>
      <c r="E20" s="96"/>
      <c r="F20" s="96"/>
      <c r="G20" s="96"/>
      <c r="H20" s="97"/>
      <c r="I20" s="37"/>
    </row>
    <row r="21" spans="1:9" ht="37.200000000000003" hidden="1" customHeight="1" x14ac:dyDescent="0.25">
      <c r="A21" s="95" t="str">
        <f>+[5]ระบบการควบคุมฯ!A33</f>
        <v>1.1.2.3</v>
      </c>
      <c r="B21" s="36" t="str">
        <f>+[5]ระบบการควบคุมฯ!B33</f>
        <v>เงินสมทบกองทุนประกันสังคม ค่าจ้างชั่วคราว จำนวน 2 เดือน (มิถุนายน - กรกฎาคม 2569 และรายการเงินสมทบกองทุนเงินทดแทน จำนวน 7 เดือน (มิถุนายน - ธันวาคม 2569) 52800 บาท</v>
      </c>
      <c r="C21" s="47" t="str">
        <f>+[5]ระบบการควบคุมฯ!C33</f>
        <v>ศธ 04002/ว9361 ลว. 4 มิ.ย. 69 ครั้งที่ 691</v>
      </c>
      <c r="D21" s="96">
        <f>+[5]ระบบการควบคุมฯ!F33</f>
        <v>52800</v>
      </c>
      <c r="E21" s="96">
        <f>+[5]ระบบการควบคุมฯ!G33+[5]ระบบการควบคุมฯ!H33</f>
        <v>0</v>
      </c>
      <c r="F21" s="96">
        <f>+[5]ระบบการควบคุมฯ!I33+[5]ระบบการควบคุมฯ!J33</f>
        <v>0</v>
      </c>
      <c r="G21" s="96">
        <f>+[5]ระบบการควบคุมฯ!K33+[5]ระบบการควบคุมฯ!L33</f>
        <v>39949</v>
      </c>
      <c r="H21" s="97">
        <f>+D21-E21-F21-G21</f>
        <v>12851</v>
      </c>
      <c r="I21" s="37"/>
    </row>
    <row r="22" spans="1:9" ht="37.200000000000003" hidden="1" customHeight="1" x14ac:dyDescent="0.25">
      <c r="A22" s="95" t="str">
        <f>+[5]ระบบการควบคุมฯ!A23</f>
        <v>1.1.1.2</v>
      </c>
      <c r="B22" s="35" t="str">
        <f>+[5]ระบบการควบคุมฯ!B23</f>
        <v>งบประมาณชดเชยสำหรับพนักงานราชการที่ปฏิบัติงานในปัจจุบัน จำนวน 18 อัตรา   งบมาทั้งสิ้น 455580 บาท  2 รายการ</v>
      </c>
      <c r="C22" s="47" t="str">
        <f>+[5]ระบบการควบคุมฯ!C23</f>
        <v>ศธ 04002/ว40338 ลว. 15 กค 68 ครั้งที่ 691</v>
      </c>
      <c r="D22" s="96"/>
      <c r="E22" s="96"/>
      <c r="F22" s="96"/>
      <c r="G22" s="96"/>
      <c r="H22" s="97"/>
      <c r="I22" s="37"/>
    </row>
    <row r="23" spans="1:9" ht="42" customHeight="1" x14ac:dyDescent="0.25">
      <c r="A23" s="95" t="str">
        <f>+[5]ระบบการควบคุมฯ!A37</f>
        <v>1.1.3</v>
      </c>
      <c r="B23" s="35" t="str">
        <f>+[5]ระบบการควบคุมฯ!B37</f>
        <v xml:space="preserve">ค่าเช่าบ้าน  (ตุลาคม  2568 - กพ. 2569) ครั้งที่ 1 741,200 บาท </v>
      </c>
      <c r="C23" s="47" t="str">
        <f>+[5]ระบบการควบคุมฯ!C37</f>
        <v>ศธ 04002/ว48512 ลว 11 พ.ย.2025 โอนครั้งที่ 65</v>
      </c>
      <c r="D23" s="96">
        <f>+[5]ระบบการควบคุมฯ!F37</f>
        <v>1486100</v>
      </c>
      <c r="E23" s="96">
        <f>+[5]ระบบการควบคุมฯ!G37+[5]ระบบการควบคุมฯ!H37</f>
        <v>0</v>
      </c>
      <c r="F23" s="96">
        <f>+[5]ระบบการควบคุมฯ!I37+[5]ระบบการควบคุมฯ!J37</f>
        <v>0</v>
      </c>
      <c r="G23" s="96">
        <f>+[5]ระบบการควบคุมฯ!K37+[5]ระบบการควบคุมฯ!L37</f>
        <v>1342677.42</v>
      </c>
      <c r="H23" s="97">
        <f>+D23-E23-F23-G23</f>
        <v>143422.58000000007</v>
      </c>
      <c r="I23" s="37" t="s">
        <v>14</v>
      </c>
    </row>
    <row r="24" spans="1:9" ht="38.4" customHeight="1" x14ac:dyDescent="0.25">
      <c r="A24" s="95" t="str">
        <f>+[5]ระบบการควบคุมฯ!A38</f>
        <v>1.1.3.1</v>
      </c>
      <c r="B24" s="35" t="str">
        <f>+[5]ระบบการควบคุมฯ!B38</f>
        <v>ค่าเช่าบ้าน ครั้งที่ 2  ระยะเวลา  5 เดือน (มีนาคม - กรกฎาคม 2569) 744,900 บาท</v>
      </c>
      <c r="C24" s="47" t="str">
        <f>+[5]ระบบการควบคุมฯ!C38</f>
        <v>ศธ 04002/ว5379 ลว. 30 มี.ค. 69 ครั้งที่ 404</v>
      </c>
      <c r="D24" s="96"/>
      <c r="E24" s="96"/>
      <c r="F24" s="96"/>
      <c r="G24" s="96"/>
      <c r="H24" s="97"/>
      <c r="I24" s="37"/>
    </row>
    <row r="25" spans="1:9" ht="38.4" hidden="1" customHeight="1" x14ac:dyDescent="0.25">
      <c r="A25" s="95" t="str">
        <f>+[5]ระบบการควบคุมฯ!A39</f>
        <v>1.1.3.2</v>
      </c>
      <c r="B25" s="35" t="str">
        <f>+[5]ระบบการควบคุมฯ!B39</f>
        <v>ค่าเช่าบ้านครั้งที่ 3 (พค-กค 68) จำนวนเงิน 455,100 บาท</v>
      </c>
      <c r="C25" s="47" t="str">
        <f>+[5]ระบบการควบคุมฯ!C39</f>
        <v>ศธ 04002/ว1931 ลว. 8 พ.ค 68 ครั้งที่ 473</v>
      </c>
      <c r="D25" s="96"/>
      <c r="E25" s="96"/>
      <c r="F25" s="96"/>
      <c r="G25" s="96"/>
      <c r="H25" s="97"/>
      <c r="I25" s="37"/>
    </row>
    <row r="26" spans="1:9" ht="38.4" customHeight="1" x14ac:dyDescent="0.25">
      <c r="A26" s="506" t="str">
        <f>+[5]ระบบการควบคุมฯ!A42</f>
        <v>ข</v>
      </c>
      <c r="B26" s="507" t="str">
        <f>+[5]ระบบการควบคุมฯ!B42</f>
        <v xml:space="preserve">แผนงานยุทธศาสตร์พัฒนาคุณภาพการศึกษาและการเรียนรู้ </v>
      </c>
      <c r="C26" s="508" t="str">
        <f>+[5]ระบบการควบคุมฯ!C42</f>
        <v>20004 3300</v>
      </c>
      <c r="D26" s="509">
        <f>+D27+D61+D81+D174+D186+D220</f>
        <v>24368992</v>
      </c>
      <c r="E26" s="509">
        <f>+E27+E61+E81+E174+E186+E220</f>
        <v>1406002.5</v>
      </c>
      <c r="F26" s="509">
        <f>+F27+F61+F81+F174+F186+F220</f>
        <v>0</v>
      </c>
      <c r="G26" s="509">
        <f>+G27+G61+G81+G174+G186+G220</f>
        <v>17795054.450000003</v>
      </c>
      <c r="H26" s="509">
        <f>+H27+H61+H81+H174+H186+H220</f>
        <v>5167935.0500000007</v>
      </c>
      <c r="I26" s="509">
        <f>+I27+I81</f>
        <v>0</v>
      </c>
    </row>
    <row r="27" spans="1:9" ht="38.4" customHeight="1" x14ac:dyDescent="0.25">
      <c r="A27" s="444">
        <f>+[4]งบสพฐ!A31</f>
        <v>1.2</v>
      </c>
      <c r="B27" s="376" t="str">
        <f>+[5]ระบบการควบคุมฯ!B48</f>
        <v>โครงการพัฒนาหลักสูตรกระบวนการเรียนการสอน การวัดและประเมินผล</v>
      </c>
      <c r="C27" s="376" t="str">
        <f>+[5]ระบบการควบคุมฯ!C48</f>
        <v>20004 3320 3300 2000000</v>
      </c>
      <c r="D27" s="377">
        <f>+D28+D31+D35+D40+D44+D48+D55+D58</f>
        <v>34200</v>
      </c>
      <c r="E27" s="377">
        <f>+E28+E31+E35+E40+E44+E48+E55+E58</f>
        <v>0</v>
      </c>
      <c r="F27" s="377">
        <f t="shared" ref="F27:H27" si="4">+F28+F31+F35+F40+F44+F48+F55+F58</f>
        <v>0</v>
      </c>
      <c r="G27" s="377">
        <f t="shared" si="4"/>
        <v>30147.68</v>
      </c>
      <c r="H27" s="377">
        <f t="shared" si="4"/>
        <v>4052.3199999999997</v>
      </c>
      <c r="I27" s="378"/>
    </row>
    <row r="28" spans="1:9" ht="38.4" customHeight="1" x14ac:dyDescent="0.25">
      <c r="A28" s="98">
        <f>+[5]ระบบการควบคุมฯ!A51</f>
        <v>1.1000000000000001</v>
      </c>
      <c r="B28" s="30" t="str">
        <f>+[5]ระบบการควบคุมฯ!B51</f>
        <v>กิจกรรมการส่งเสริมและพัฒนาระบบการประกันคุณภาพภายในสถานศึกษา</v>
      </c>
      <c r="C28" s="31" t="str">
        <f>+[5]ระบบการควบคุมฯ!C51</f>
        <v>20004 69 00015 00000</v>
      </c>
      <c r="D28" s="99">
        <f>+D29</f>
        <v>4000</v>
      </c>
      <c r="E28" s="99">
        <f t="shared" ref="E28:H28" si="5">+E29</f>
        <v>0</v>
      </c>
      <c r="F28" s="99">
        <f t="shared" si="5"/>
        <v>0</v>
      </c>
      <c r="G28" s="99">
        <f t="shared" si="5"/>
        <v>0</v>
      </c>
      <c r="H28" s="99">
        <f t="shared" si="5"/>
        <v>4000</v>
      </c>
      <c r="I28" s="91"/>
    </row>
    <row r="29" spans="1:9" ht="38.4" customHeight="1" x14ac:dyDescent="0.25">
      <c r="A29" s="92"/>
      <c r="B29" s="33" t="str">
        <f>+[5]ระบบการควบคุมฯ!B52</f>
        <v>งบดำเนินงาน   69112xx</v>
      </c>
      <c r="C29" s="34" t="str">
        <f>+[5]ระบบการควบคุมฯ!C52</f>
        <v>20004 3320 3300 2000000</v>
      </c>
      <c r="D29" s="93">
        <f>SUM(D30)</f>
        <v>4000</v>
      </c>
      <c r="E29" s="93">
        <f t="shared" ref="E29:I29" si="6">SUM(E30)</f>
        <v>0</v>
      </c>
      <c r="F29" s="93">
        <f t="shared" si="6"/>
        <v>0</v>
      </c>
      <c r="G29" s="93">
        <f t="shared" si="6"/>
        <v>0</v>
      </c>
      <c r="H29" s="93">
        <f t="shared" si="6"/>
        <v>4000</v>
      </c>
      <c r="I29" s="93">
        <f t="shared" si="6"/>
        <v>0</v>
      </c>
    </row>
    <row r="30" spans="1:9" ht="38.4" customHeight="1" x14ac:dyDescent="0.25">
      <c r="A30" s="95" t="str">
        <f>+[5]ระบบการควบคุมฯ!A53</f>
        <v>1.1.1</v>
      </c>
      <c r="B30" s="36" t="str">
        <f>+[5]ระบบการควบคุมฯ!B53</f>
        <v>สนับสนุนการคัดเลือกสถานศึกษาเพื่อรับรางวัล IQA AWARD ประจำปีการศึกษา 2568</v>
      </c>
      <c r="C30" s="47" t="str">
        <f>+[5]ระบบการควบคุมฯ!C53</f>
        <v>ศธ 04002/ว7915  ลว. 11 พ.ค. 69 โอนครั้งที่ 526</v>
      </c>
      <c r="D30" s="96">
        <f>+[5]ระบบการควบคุมฯ!F53</f>
        <v>4000</v>
      </c>
      <c r="E30" s="96">
        <f>+[5]ระบบการควบคุมฯ!G53+[5]ระบบการควบคุมฯ!H53</f>
        <v>0</v>
      </c>
      <c r="F30" s="96"/>
      <c r="G30" s="96">
        <f>+[5]ระบบการควบคุมฯ!K53+[5]ระบบการควบคุมฯ!L53</f>
        <v>0</v>
      </c>
      <c r="H30" s="97">
        <f>+D30-E30-F30-G30</f>
        <v>4000</v>
      </c>
      <c r="I30" s="37" t="s">
        <v>42</v>
      </c>
    </row>
    <row r="31" spans="1:9" ht="38.4" hidden="1" customHeight="1" x14ac:dyDescent="0.25">
      <c r="A31" s="98">
        <f>+[5]ระบบการควบคุมฯ!A57</f>
        <v>1.2</v>
      </c>
      <c r="B31" s="30" t="str">
        <f>+[5]ระบบการควบคุมฯ!B57</f>
        <v>กิจกรรมการยกระดับผลการทดสอบทางการศึกษาระดับชาติที่สอดคล้องกับบริบทพื้นที่</v>
      </c>
      <c r="C31" s="31" t="str">
        <f>+[5]ระบบการควบคุมฯ!C57</f>
        <v>20004 69 00040 00000</v>
      </c>
      <c r="D31" s="99">
        <f>+D32</f>
        <v>30200</v>
      </c>
      <c r="E31" s="99">
        <f>+E32</f>
        <v>0</v>
      </c>
      <c r="F31" s="99">
        <f>+F32</f>
        <v>0</v>
      </c>
      <c r="G31" s="99">
        <f>+G32</f>
        <v>30147.68</v>
      </c>
      <c r="H31" s="99">
        <f>+H32</f>
        <v>52.319999999999709</v>
      </c>
      <c r="I31" s="91"/>
    </row>
    <row r="32" spans="1:9" ht="38.4" customHeight="1" x14ac:dyDescent="0.25">
      <c r="A32" s="92"/>
      <c r="B32" s="33" t="str">
        <f>+[5]ระบบการควบคุมฯ!B58</f>
        <v>งบดำเนินงาน   69112xx</v>
      </c>
      <c r="C32" s="34" t="str">
        <f>+[5]ระบบการควบคุมฯ!C58</f>
        <v>20004 3320 3300 2000000</v>
      </c>
      <c r="D32" s="93">
        <f>SUM(D33:D34)</f>
        <v>30200</v>
      </c>
      <c r="E32" s="93">
        <f>SUM(E33:E34)</f>
        <v>0</v>
      </c>
      <c r="F32" s="93">
        <f>SUM(F33:F34)</f>
        <v>0</v>
      </c>
      <c r="G32" s="93">
        <f>SUM(G33:G34)</f>
        <v>30147.68</v>
      </c>
      <c r="H32" s="93">
        <f>SUM(H33:H34)</f>
        <v>52.319999999999709</v>
      </c>
      <c r="I32" s="94"/>
    </row>
    <row r="33" spans="1:9" ht="38.4" customHeight="1" x14ac:dyDescent="0.25">
      <c r="A33" s="95" t="str">
        <f>+[5]ระบบการควบคุมฯ!A59</f>
        <v>1.2.1</v>
      </c>
      <c r="B33" s="35" t="str">
        <f>+[5]ระบบการควบคุมฯ!B59</f>
        <v>ค่าใช้จ่ายในการดำเนินโครงการการประเมินความสามารถด้านการอ่านของผู้เรียน (RT) ชั้นประถมศึกษาปีที่ 1 ปีการศึกษา 2568 จำนวนเงิน 15,540.00 บาท และค่าใช้จ่ายในการดำเนินโครงการการประเมินคุณภาพผู้เรียน (NT) ชั้นประถมศึกษาปีที่ 3 ปีการศึกษา 2568 สำหรับโรงเรียนตามโครงการพระราชดำริ สมเด็จพระกนิษฐาธิราชเจ้า กรมสมเด็จพระเทพรัตนราชสุดาฯ สยามบรมราชกุมารี โรงเรียนกองทุนการศึกษาและโรงเรียนทั่วไป จำนวน 14,660 บาท</v>
      </c>
      <c r="C33" s="36" t="str">
        <f>+[5]ระบบการควบคุมฯ!C59</f>
        <v>ศธ 04002/ว777  ลว. 19 มค 69 โอนครั้งที่ 230 จำนวนเงิน 30,200 บาท</v>
      </c>
      <c r="D33" s="96">
        <f>+[5]ระบบการควบคุมฯ!F59</f>
        <v>30200</v>
      </c>
      <c r="E33" s="96">
        <f>+[5]ระบบการควบคุมฯ!G59+[5]ระบบการควบคุมฯ!H59</f>
        <v>0</v>
      </c>
      <c r="F33" s="96">
        <f>+[5]ระบบการควบคุมฯ!I59+[5]ระบบการควบคุมฯ!J59</f>
        <v>0</v>
      </c>
      <c r="G33" s="96">
        <f>+[5]ระบบการควบคุมฯ!K59+[5]ระบบการควบคุมฯ!L59</f>
        <v>30147.68</v>
      </c>
      <c r="H33" s="97">
        <f>+D33-E33-F33-G33</f>
        <v>52.319999999999709</v>
      </c>
      <c r="I33" s="37" t="s">
        <v>42</v>
      </c>
    </row>
    <row r="34" spans="1:9" ht="38.4" hidden="1" customHeight="1" x14ac:dyDescent="0.25">
      <c r="A34" s="95" t="str">
        <f>+[5]ระบบการควบคุมฯ!A60</f>
        <v>1.2.2</v>
      </c>
      <c r="B34" s="35" t="str">
        <f>+[5]ระบบการควบคุมฯ!B60</f>
        <v>ค่าใช้จ่ายในการดำเนินการคัดเลือกนักเรียนและสถานศึกษาเพื่อรับรางวัลพระราชทาน ระดับการศึกษาขั้นพื้นฐาน ประจำปีการศึกษา 2568 (ระดับเขตพื้นที่การศึกษา)</v>
      </c>
      <c r="C34" s="36" t="str">
        <f>+[5]ระบบการควบคุมฯ!C60</f>
        <v>ศธ 04002/ว41100  ลว. 23 ก.ค 68โอนครั้งที่ 737</v>
      </c>
      <c r="D34" s="96">
        <f>+[5]ระบบการควบคุมฯ!F60</f>
        <v>0</v>
      </c>
      <c r="E34" s="96">
        <f>+[5]ระบบการควบคุมฯ!G60+[5]ระบบการควบคุมฯ!H60</f>
        <v>0</v>
      </c>
      <c r="F34" s="96">
        <f>+[5]ระบบการควบคุมฯ!I60+[5]ระบบการควบคุมฯ!J60</f>
        <v>0</v>
      </c>
      <c r="G34" s="96">
        <f>+[5]ระบบการควบคุมฯ!K60+[5]ระบบการควบคุมฯ!L60</f>
        <v>0</v>
      </c>
      <c r="H34" s="97">
        <f>+D34-E34-F34-G34</f>
        <v>0</v>
      </c>
      <c r="I34" s="37" t="s">
        <v>12</v>
      </c>
    </row>
    <row r="35" spans="1:9" ht="38.4" customHeight="1" x14ac:dyDescent="0.25">
      <c r="A35" s="98">
        <f>+[5]ระบบการควบคุมฯ!A66</f>
        <v>1.3</v>
      </c>
      <c r="B35" s="30" t="str">
        <f>+[5]ระบบการควบคุมฯ!B66</f>
        <v>กิจกรรมการขับเคลื่อนการจัดการเรียนรู้วิทยาการคำนวณและการออกแบบเทคโนโลยี</v>
      </c>
      <c r="C35" s="30" t="str">
        <f>+[5]ระบบการควบคุมฯ!C66</f>
        <v>20004 69 00075 00000</v>
      </c>
      <c r="D35" s="99">
        <f>+D36</f>
        <v>0</v>
      </c>
      <c r="E35" s="99">
        <f>+E36</f>
        <v>0</v>
      </c>
      <c r="F35" s="99">
        <f>+F36</f>
        <v>0</v>
      </c>
      <c r="G35" s="99">
        <f>+G36</f>
        <v>0</v>
      </c>
      <c r="H35" s="99">
        <f>+H36</f>
        <v>0</v>
      </c>
      <c r="I35" s="91"/>
    </row>
    <row r="36" spans="1:9" ht="38.4" customHeight="1" x14ac:dyDescent="0.25">
      <c r="A36" s="92"/>
      <c r="B36" s="113" t="str">
        <f>+[5]ระบบการควบคุมฯ!B67</f>
        <v>งบดำเนินงาน   6911200</v>
      </c>
      <c r="C36" s="32" t="str">
        <f>+[5]ระบบการควบคุมฯ!C67</f>
        <v>20004 3320 3300 2000000</v>
      </c>
      <c r="D36" s="93">
        <f>SUM(D37:D39)</f>
        <v>0</v>
      </c>
      <c r="E36" s="93">
        <f t="shared" ref="E36:H36" si="7">SUM(E37:E39)</f>
        <v>0</v>
      </c>
      <c r="F36" s="93">
        <f t="shared" si="7"/>
        <v>0</v>
      </c>
      <c r="G36" s="93">
        <f t="shared" si="7"/>
        <v>0</v>
      </c>
      <c r="H36" s="93">
        <f t="shared" si="7"/>
        <v>0</v>
      </c>
      <c r="I36" s="94"/>
    </row>
    <row r="37" spans="1:9" ht="38.4" hidden="1" customHeight="1" x14ac:dyDescent="0.25">
      <c r="A37" s="95" t="str">
        <f>+[5]ระบบการควบคุมฯ!A68</f>
        <v>1.3.1</v>
      </c>
      <c r="B37" s="35">
        <f>+[5]ระบบการควบคุมฯ!B68</f>
        <v>0</v>
      </c>
      <c r="C37" s="35">
        <f>+[5]ระบบการควบคุมฯ!C68</f>
        <v>0</v>
      </c>
      <c r="D37" s="96"/>
      <c r="E37" s="96"/>
      <c r="F37" s="96"/>
      <c r="G37" s="96"/>
      <c r="H37" s="97">
        <f>+D37-E37-F37-G37</f>
        <v>0</v>
      </c>
      <c r="I37" s="37" t="s">
        <v>42</v>
      </c>
    </row>
    <row r="38" spans="1:9" ht="38.4" hidden="1" customHeight="1" x14ac:dyDescent="0.25">
      <c r="A38" s="95" t="str">
        <f>+[5]ระบบการควบคุมฯ!A69</f>
        <v>1.3.2</v>
      </c>
      <c r="B38" s="35" t="str">
        <f>+[5]ระบบการควบคุมฯ!B69</f>
        <v>ค่าใช้จ่ายในการดำเนินโครงการประเมินความสามารถด้านการอ่านของผู้เรียน (RT) ชั้นประถมศึกษาปีที่ 1 ปีการศึกษา 2566  จำนวนเงิน 18,440.-บาท  (หนึ่งหมื่นแปดพันสี่ร้อยสี่สิบบาทถ้วน)    ให้กลุ่มนิเทศติดตามและประเมินผลการจัดการศึกษา และตามบันทึกกลุ่มนโยบายและแผน(ที่ ศธ 04087/128 ลงวันที่ 17 มกราคม 2567) แจ้งการจัดสรรงบประมาณ เป็นค่าใช้จ่ายดำเนินโครงการประเมินคุณภาพผู้เรียน (NT) ชั้นประถมศึกษาปีที่ 3 ปีการศึกษา 2566 สำหรับโรงเรียนตามโครงการพระราชดำริสมเด็จพระกนิษฐาธิราชเจ้า กรมสมเด็จพระเทพรัตนราชสุดาฯ สยามบรมราชกุมารีและโรงเรียนทั่วไป จำนวนเงิน 18,640.-บาท  (หนึ่งหมื่นแปดพันหกร้อยสี่สิบบาทถ้วน) ให้กลุ่มนิเทศ</v>
      </c>
      <c r="C38" s="35" t="str">
        <f>+[5]ระบบการควบคุมฯ!C69</f>
        <v>ศธ 04002/ว2439 ลว. 17 มค 67 โอนครั้งที่ 139</v>
      </c>
      <c r="D38" s="96"/>
      <c r="E38" s="96"/>
      <c r="F38" s="96"/>
      <c r="G38" s="96"/>
      <c r="H38" s="97">
        <f>+D38-E38-F38-G38</f>
        <v>0</v>
      </c>
      <c r="I38" s="37" t="s">
        <v>42</v>
      </c>
    </row>
    <row r="39" spans="1:9" ht="38.4" hidden="1" customHeight="1" x14ac:dyDescent="0.25">
      <c r="A39" s="95" t="str">
        <f>+[5]ระบบการควบคุมฯ!A70</f>
        <v>1.1.3</v>
      </c>
      <c r="B39" s="35" t="str">
        <f>+[5]ระบบการควบคุมฯ!B70</f>
        <v>ค่าใช้จ่ายในการสนับสนุนการขับเคลื่อนการยกระดับคุณภาพการเสริมสร้างสมรรถนะผู้เรียนตามแนวทางการประเมินนานาชาติ (PISA)</v>
      </c>
      <c r="C39" s="35" t="str">
        <f>+[5]ระบบการควบคุมฯ!C70</f>
        <v>ศธ 04002/ว3556  ลว. 15 สค 67 โอนครั้งที่ 324</v>
      </c>
      <c r="D39" s="96"/>
      <c r="E39" s="96"/>
      <c r="F39" s="96"/>
      <c r="G39" s="96"/>
      <c r="H39" s="97">
        <f>+D39-E39-F39-G39</f>
        <v>0</v>
      </c>
      <c r="I39" s="37" t="s">
        <v>42</v>
      </c>
    </row>
    <row r="40" spans="1:9" ht="38.4" customHeight="1" x14ac:dyDescent="0.25">
      <c r="A40" s="98">
        <f>+[5]ระบบการควบคุมฯ!A73</f>
        <v>1.4</v>
      </c>
      <c r="B40" s="30" t="str">
        <f>+[5]ระบบการควบคุมฯ!B73</f>
        <v>กิจกรรมการพัฒนาระบบธนาคารหน่วยกิต และผลคะแนนการเรียนเฉลี่ยสะสม</v>
      </c>
      <c r="C40" s="30" t="str">
        <f>+[5]ระบบการควบคุมฯ!C73</f>
        <v>20004 69 00088 00000</v>
      </c>
      <c r="D40" s="99">
        <f>+D41</f>
        <v>0</v>
      </c>
      <c r="E40" s="99">
        <f>+E41</f>
        <v>0</v>
      </c>
      <c r="F40" s="99">
        <f>+F41</f>
        <v>0</v>
      </c>
      <c r="G40" s="99">
        <f>+G41</f>
        <v>0</v>
      </c>
      <c r="H40" s="99">
        <f>+H41</f>
        <v>0</v>
      </c>
      <c r="I40" s="91"/>
    </row>
    <row r="41" spans="1:9" ht="38.4" customHeight="1" x14ac:dyDescent="0.25">
      <c r="A41" s="92"/>
      <c r="B41" s="113" t="str">
        <f>+[5]ระบบการควบคุมฯ!B74</f>
        <v>งบรายจ่ายอื่น   6911500</v>
      </c>
      <c r="C41" s="33">
        <f>+[2]งบสพฐ!C48</f>
        <v>0</v>
      </c>
      <c r="D41" s="93">
        <f>SUM(D42:D43)</f>
        <v>0</v>
      </c>
      <c r="E41" s="93">
        <f>SUM(E42:E43)</f>
        <v>0</v>
      </c>
      <c r="F41" s="93">
        <f>SUM(F42:F43)</f>
        <v>0</v>
      </c>
      <c r="G41" s="93">
        <f>SUM(G42:G43)</f>
        <v>0</v>
      </c>
      <c r="H41" s="93">
        <f>SUM(H42:H43)</f>
        <v>0</v>
      </c>
      <c r="I41" s="94"/>
    </row>
    <row r="42" spans="1:9" ht="38.4" hidden="1" customHeight="1" x14ac:dyDescent="0.25">
      <c r="A42" s="95" t="str">
        <f>+[5]ระบบการควบคุมฯ!A75</f>
        <v>1.4.1</v>
      </c>
      <c r="B42" s="35" t="str">
        <f>+[5]ระบบการควบคุมฯ!B75</f>
        <v xml:space="preserve">ค่าใช้จ่ายในการนิเทศ กำกับ ติดตามการจัดการเรียนรู้วิทยาการคำนวณและการออกแบบเทคโนโลยี (CODING) </v>
      </c>
      <c r="C42" s="38" t="str">
        <f>+[5]ระบบการควบคุมฯ!C75</f>
        <v>ศธ 04002/ว2345 ลว.11 มิย 67 โอนครั้งที่ 118</v>
      </c>
      <c r="D42" s="96"/>
      <c r="E42" s="96"/>
      <c r="F42" s="96"/>
      <c r="G42" s="96"/>
      <c r="H42" s="97">
        <f>+D42-E42-F42-G42</f>
        <v>0</v>
      </c>
      <c r="I42" s="37" t="s">
        <v>62</v>
      </c>
    </row>
    <row r="43" spans="1:9" ht="38.4" hidden="1" customHeight="1" x14ac:dyDescent="0.25">
      <c r="A43" s="95"/>
      <c r="B43" s="35"/>
      <c r="C43" s="38"/>
      <c r="D43" s="96">
        <f>+[5]ระบบการควบคุมฯ!F76</f>
        <v>0</v>
      </c>
      <c r="E43" s="96">
        <f>+[5]ระบบการควบคุมฯ!G76+[5]ระบบการควบคุมฯ!H76</f>
        <v>0</v>
      </c>
      <c r="F43" s="96">
        <f>+[5]ระบบการควบคุมฯ!I76+[5]ระบบการควบคุมฯ!J76</f>
        <v>0</v>
      </c>
      <c r="G43" s="96">
        <f>+[5]ระบบการควบคุมฯ!K76+[5]ระบบการควบคุมฯ!L76</f>
        <v>0</v>
      </c>
      <c r="H43" s="97">
        <f>+D43-E43-F43-G43</f>
        <v>0</v>
      </c>
      <c r="I43" s="37"/>
    </row>
    <row r="44" spans="1:9" ht="38.4" hidden="1" customHeight="1" x14ac:dyDescent="0.25">
      <c r="A44" s="98">
        <f>+[5]ระบบการควบคุมฯ!A77</f>
        <v>1.5</v>
      </c>
      <c r="B44" s="39" t="str">
        <f>+[5]ระบบการควบคุมฯ!B77</f>
        <v>กิจกรรมส่งเสริมและพัฒนาศักยภาพตามพหุปัญญาระดับการศึกษาขั้นพื้นฐาน</v>
      </c>
      <c r="C44" s="40" t="str">
        <f>+[5]ระบบการควบคุมฯ!C77</f>
        <v>20004 69 00107 00000</v>
      </c>
      <c r="D44" s="99">
        <f>+D45</f>
        <v>0</v>
      </c>
      <c r="E44" s="99"/>
      <c r="F44" s="99"/>
      <c r="G44" s="99">
        <f>+[2]งบสพฐ!K48+[2]งบสพฐ!L48</f>
        <v>0</v>
      </c>
      <c r="H44" s="100">
        <f>+D44-E44-F44-G44</f>
        <v>0</v>
      </c>
      <c r="I44" s="30"/>
    </row>
    <row r="45" spans="1:9" ht="38.4" customHeight="1" x14ac:dyDescent="0.25">
      <c r="A45" s="92"/>
      <c r="B45" s="115" t="str">
        <f>+[5]ระบบการควบคุมฯ!B78</f>
        <v>งบรายจ่ายอื่น   6911500</v>
      </c>
      <c r="C45" s="40" t="str">
        <f>+[5]ระบบการควบคุมฯ!C78</f>
        <v>20004 31003100 5000007</v>
      </c>
      <c r="D45" s="93">
        <f>SUM(D46:D47)</f>
        <v>0</v>
      </c>
      <c r="E45" s="93">
        <f>SUM(E46:E47)</f>
        <v>0</v>
      </c>
      <c r="F45" s="93">
        <f>SUM(F46:F47)</f>
        <v>0</v>
      </c>
      <c r="G45" s="93">
        <f>SUM(G46:G47)</f>
        <v>0</v>
      </c>
      <c r="H45" s="93">
        <f>SUM(H46:H47)</f>
        <v>0</v>
      </c>
      <c r="I45" s="93"/>
    </row>
    <row r="46" spans="1:9" ht="38.4" hidden="1" customHeight="1" x14ac:dyDescent="0.25">
      <c r="A46" s="95" t="str">
        <f>+[5]ระบบการควบคุมฯ!A79</f>
        <v>1.4.1</v>
      </c>
      <c r="B46" s="35" t="str">
        <f>+[5]ระบบการควบคุมฯ!B79</f>
        <v xml:space="preserve">ค่าใช้จ่ายในการประชุมเชิงปฏิบัติการพัฒนาศักยภาพศึกษานิเทศก์พร้อมรับการประเมิน PISA 2025 ระหว่างวันที่ 1- 4 กันยายน  2566 ณ โรงแรมเอวาน่า เขตบางนา กรุงเทพมหานคร </v>
      </c>
      <c r="C46" s="40" t="str">
        <f>+[5]ระบบการควบคุมฯ!C79</f>
        <v>ศธ 04002/ว2988  ลว. 20 ก.ค. 66 โอนครั้งที่ 688 งบ 10800 บาท</v>
      </c>
      <c r="D46" s="96">
        <f>+[5]ระบบการควบคุมฯ!F79</f>
        <v>0</v>
      </c>
      <c r="E46" s="96">
        <f>+[5]ระบบการควบคุมฯ!G79+[5]ระบบการควบคุมฯ!H79</f>
        <v>0</v>
      </c>
      <c r="F46" s="96">
        <f>+[5]ระบบการควบคุมฯ!I79+[5]ระบบการควบคุมฯ!J79</f>
        <v>0</v>
      </c>
      <c r="G46" s="97">
        <f>+[5]ระบบการควบคุมฯ!K79+[5]ระบบการควบคุมฯ!L79</f>
        <v>0</v>
      </c>
      <c r="H46" s="97">
        <f>+D46-E46-F46-G46</f>
        <v>0</v>
      </c>
      <c r="I46" s="101" t="s">
        <v>63</v>
      </c>
    </row>
    <row r="47" spans="1:9" ht="38.4" hidden="1" customHeight="1" x14ac:dyDescent="0.25">
      <c r="A47" s="95" t="str">
        <f>+[5]ระบบการควบคุมฯ!A80</f>
        <v>1.4.2</v>
      </c>
      <c r="B47" s="35" t="str">
        <f>+[5]ระบบการควบคุมฯ!B80</f>
        <v xml:space="preserve">ค่าใช้จ่ายดำเนินงานโครงการยกระดับสมรรถนะความฉลาดรู้ของผู้เรียนตามกรอบการประเมิน PISA 2025 สู่การเพิ่มขีดความสามารถการแข่งขันในศตวรรษที่ 21 </v>
      </c>
      <c r="C47" s="40" t="str">
        <f>+[5]ระบบการควบคุมฯ!C80</f>
        <v xml:space="preserve">ศธ 04002/ว3528  ลว. 22 ส.ค. 66 โอนครั้งที่ 797 </v>
      </c>
      <c r="D47" s="96">
        <f>+[5]ระบบการควบคุมฯ!F80</f>
        <v>0</v>
      </c>
      <c r="E47" s="96">
        <f>+[5]ระบบการควบคุมฯ!G80+[5]ระบบการควบคุมฯ!H80</f>
        <v>0</v>
      </c>
      <c r="F47" s="96">
        <f>+[5]ระบบการควบคุมฯ!I80+[5]ระบบการควบคุมฯ!J80</f>
        <v>0</v>
      </c>
      <c r="G47" s="97">
        <f>+[5]ระบบการควบคุมฯ!K80+[5]ระบบการควบคุมฯ!L80</f>
        <v>0</v>
      </c>
      <c r="H47" s="97">
        <f>+D47-E47-F47-G47</f>
        <v>0</v>
      </c>
      <c r="I47" s="101" t="s">
        <v>63</v>
      </c>
    </row>
    <row r="48" spans="1:9" ht="38.4" hidden="1" customHeight="1" x14ac:dyDescent="0.25">
      <c r="A48" s="98">
        <f>+[5]ระบบการควบคุมฯ!A82</f>
        <v>1.6</v>
      </c>
      <c r="B48" s="39" t="str">
        <f>+[5]ระบบการควบคุมฯ!B82</f>
        <v>กิจกรรมการขับเคลื่อนการจัดการเรียนรู้สตีมศึกษา</v>
      </c>
      <c r="C48" s="40" t="str">
        <f>+[5]ระบบการควบคุมฯ!C82</f>
        <v>20004 68 00155 00000</v>
      </c>
      <c r="D48" s="99">
        <f>+D49</f>
        <v>0</v>
      </c>
      <c r="E48" s="99">
        <f>+E49</f>
        <v>0</v>
      </c>
      <c r="F48" s="99">
        <f>+F49</f>
        <v>0</v>
      </c>
      <c r="G48" s="99">
        <f>+G49</f>
        <v>0</v>
      </c>
      <c r="H48" s="99">
        <f>+H49</f>
        <v>0</v>
      </c>
      <c r="I48" s="30"/>
    </row>
    <row r="49" spans="1:9" ht="38.4" hidden="1" customHeight="1" x14ac:dyDescent="0.25">
      <c r="A49" s="92"/>
      <c r="B49" s="115" t="str">
        <f>+[5]ระบบการควบคุมฯ!B83</f>
        <v>งบดำเนินงาน   69112xx</v>
      </c>
      <c r="C49" s="33" t="str">
        <f>+[5]ระบบการควบคุมฯ!C83</f>
        <v>20004 3320 3300 2000000</v>
      </c>
      <c r="D49" s="93">
        <f>SUM(D50:D54)</f>
        <v>0</v>
      </c>
      <c r="E49" s="93">
        <f>SUM(E50:E54)</f>
        <v>0</v>
      </c>
      <c r="F49" s="93">
        <f>SUM(F50:F54)</f>
        <v>0</v>
      </c>
      <c r="G49" s="93">
        <f>SUM(G50:G54)</f>
        <v>0</v>
      </c>
      <c r="H49" s="93">
        <f>SUM(H50:H54)</f>
        <v>0</v>
      </c>
      <c r="I49" s="93"/>
    </row>
    <row r="50" spans="1:9" ht="38.4" hidden="1" customHeight="1" x14ac:dyDescent="0.25">
      <c r="A50" s="95" t="str">
        <f>+[5]ระบบการควบคุมฯ!A84</f>
        <v>1.6.1</v>
      </c>
      <c r="B50" s="35" t="str">
        <f>+[5]ระบบการควบคุมฯ!B84</f>
        <v>ค่าใช้จ่ายในการเดินทางเข้าร่วมประชุมเชิงปฏิบัติการฝึกอบรมและพัฒนาศักยภาพครูผู้สอนในประเทศไทยในการจัดการเรียนรู้สตีมศึกษาที่ส่งเสริมและพัฒนาผู้เรียนตามความถนัดและความสนใจ ระหว่างวันที่ 15 – 18 พฤศจิกายน 2567  ณ โรงแรมรอแยล เบญจา กรุงเทพมหานคร</v>
      </c>
      <c r="C50" s="38" t="str">
        <f>+[5]ระบบการควบคุมฯ!C84</f>
        <v>ศธ 04002/ว5614 ลว.18 พย 67 โอนครั้งที่ 67</v>
      </c>
      <c r="D50" s="96">
        <f>+[5]ระบบการควบคุมฯ!F84</f>
        <v>0</v>
      </c>
      <c r="E50" s="96">
        <f>+[5]ระบบการควบคุมฯ!G84+[5]ระบบการควบคุมฯ!H84</f>
        <v>0</v>
      </c>
      <c r="F50" s="96">
        <f>+[5]ระบบการควบคุมฯ!I84+[5]ระบบการควบคุมฯ!J84</f>
        <v>0</v>
      </c>
      <c r="G50" s="96">
        <f>+[5]ระบบการควบคุมฯ!K84+[5]ระบบการควบคุมฯ!L84</f>
        <v>0</v>
      </c>
      <c r="H50" s="97">
        <f>+D50-E50-F50-G50</f>
        <v>0</v>
      </c>
      <c r="I50" s="101" t="s">
        <v>42</v>
      </c>
    </row>
    <row r="51" spans="1:9" ht="38.4" hidden="1" customHeight="1" x14ac:dyDescent="0.25">
      <c r="A51" s="95" t="str">
        <f>+[5]ระบบการควบคุมฯ!A85</f>
        <v>1.6.2</v>
      </c>
      <c r="B51" s="35" t="str">
        <f>+[5]ระบบการควบคุมฯ!B85</f>
        <v xml:space="preserve">ค่าใช้จ่ายในการเดินทางเข้าร่วมประชุมเชิงปฏิบัติการส่งเสริมและพัฒนาผู้เรียนตามพหุปัญญาด้วยกระบวนการเรียนรู้สตีมศึกษาสู่ทักษะการเรียนรู้ในศตวรรษที่ 21 ระหว่างวันที่ 6 – 8 สิงหาคม 2568  ณ โรงแรมรอแยล เบญจา กรุงเทพมหานคร  </v>
      </c>
      <c r="C51" s="38" t="str">
        <f>+[5]ระบบการควบคุมฯ!C85</f>
        <v>ศธ 04002/ว41875 ลว.1 ส.ค 68 โอนครั้งที่ 791</v>
      </c>
      <c r="D51" s="96">
        <f>+[5]ระบบการควบคุมฯ!F85</f>
        <v>0</v>
      </c>
      <c r="E51" s="96">
        <f>+[5]ระบบการควบคุมฯ!G85+[5]ระบบการควบคุมฯ!H85</f>
        <v>0</v>
      </c>
      <c r="F51" s="96">
        <f>+[5]ระบบการควบคุมฯ!I85+[5]ระบบการควบคุมฯ!J85</f>
        <v>0</v>
      </c>
      <c r="G51" s="96">
        <f>+[5]ระบบการควบคุมฯ!K85+[5]ระบบการควบคุมฯ!L85</f>
        <v>0</v>
      </c>
      <c r="H51" s="97">
        <f>+D51-E51-F51-G51</f>
        <v>0</v>
      </c>
      <c r="I51" s="51" t="s">
        <v>200</v>
      </c>
    </row>
    <row r="52" spans="1:9" ht="38.4" hidden="1" customHeight="1" x14ac:dyDescent="0.25">
      <c r="A52" s="95" t="str">
        <f>+[5]ระบบการควบคุมฯ!A87</f>
        <v>1.6.3</v>
      </c>
      <c r="B52" s="41"/>
      <c r="C52" s="38"/>
      <c r="D52" s="96"/>
      <c r="E52" s="96"/>
      <c r="F52" s="96"/>
      <c r="G52" s="97"/>
      <c r="H52" s="97">
        <f>+D52-E52-F52-G52</f>
        <v>0</v>
      </c>
      <c r="I52" s="101" t="s">
        <v>42</v>
      </c>
    </row>
    <row r="53" spans="1:9" ht="38.4" hidden="1" customHeight="1" x14ac:dyDescent="0.25">
      <c r="A53" s="95" t="str">
        <f>+[5]ระบบการควบคุมฯ!A87</f>
        <v>1.6.3</v>
      </c>
      <c r="B53" s="35"/>
      <c r="C53" s="38"/>
      <c r="D53" s="96">
        <f>+[5]ระบบการควบคุมฯ!D87</f>
        <v>0</v>
      </c>
      <c r="E53" s="96">
        <f>+[5]ระบบการควบคุมฯ!G87+[5]ระบบการควบคุมฯ!H87</f>
        <v>0</v>
      </c>
      <c r="F53" s="96">
        <f>+[5]ระบบการควบคุมฯ!I87+[5]ระบบการควบคุมฯ!J87</f>
        <v>0</v>
      </c>
      <c r="G53" s="96">
        <f>+[5]ระบบการควบคุมฯ!K87+[5]ระบบการควบคุมฯ!L87</f>
        <v>0</v>
      </c>
      <c r="H53" s="97">
        <f>+D53-E53-F53-G53</f>
        <v>0</v>
      </c>
      <c r="I53" s="102" t="s">
        <v>42</v>
      </c>
    </row>
    <row r="54" spans="1:9" ht="38.4" hidden="1" customHeight="1" x14ac:dyDescent="0.25">
      <c r="A54" s="95"/>
      <c r="B54" s="35"/>
      <c r="C54" s="38"/>
      <c r="D54" s="96">
        <f>+[2]งบสพฐ!F56</f>
        <v>0</v>
      </c>
      <c r="E54" s="96">
        <f>+[2]งบสพฐ!G56+[2]งบสพฐ!H56</f>
        <v>0</v>
      </c>
      <c r="F54" s="96">
        <f>+[2]งบสพฐ!I56+[2]งบสพฐ!J56</f>
        <v>0</v>
      </c>
      <c r="G54" s="97">
        <f>+[2]งบสพฐ!K56+[2]งบสพฐ!L56</f>
        <v>0</v>
      </c>
      <c r="H54" s="97">
        <f>+D54-E54-F54-G54</f>
        <v>0</v>
      </c>
      <c r="I54" s="103"/>
    </row>
    <row r="55" spans="1:9" ht="38.4" hidden="1" customHeight="1" x14ac:dyDescent="0.25">
      <c r="A55" s="98"/>
      <c r="B55" s="104"/>
      <c r="C55" s="105"/>
      <c r="D55" s="99"/>
      <c r="E55" s="99"/>
      <c r="F55" s="99"/>
      <c r="G55" s="99"/>
      <c r="H55" s="99"/>
      <c r="I55" s="106"/>
    </row>
    <row r="56" spans="1:9" ht="38.4" customHeight="1" x14ac:dyDescent="0.25">
      <c r="A56" s="107">
        <f>+[2]งบสพฐ!A58</f>
        <v>1.7</v>
      </c>
      <c r="B56" s="45" t="str">
        <f>+[2]งบสพฐ!B58</f>
        <v>กิจกรรมการยกระดับสมรรถนะความฉลาดรู้ของผู้เรียนตามกรอบการประเมิน PISA 2025 สู่การเพิ่มขีดความสามารถการแข่งขันของประเทศ</v>
      </c>
      <c r="C56" s="108" t="str">
        <f>+[2]งบสพฐ!C58</f>
        <v>20004 68 00156 00000</v>
      </c>
      <c r="D56" s="93">
        <f>+D57</f>
        <v>0</v>
      </c>
      <c r="E56" s="93">
        <f t="shared" ref="E56:H59" si="8">+E57</f>
        <v>0</v>
      </c>
      <c r="F56" s="93">
        <f t="shared" si="8"/>
        <v>0</v>
      </c>
      <c r="G56" s="93">
        <f t="shared" si="8"/>
        <v>0</v>
      </c>
      <c r="H56" s="93">
        <f t="shared" si="8"/>
        <v>0</v>
      </c>
      <c r="I56" s="109"/>
    </row>
    <row r="57" spans="1:9" ht="38.4" hidden="1" customHeight="1" x14ac:dyDescent="0.25">
      <c r="A57" s="95"/>
      <c r="B57" s="41"/>
      <c r="C57" s="38"/>
      <c r="D57" s="96"/>
      <c r="E57" s="96"/>
      <c r="F57" s="96"/>
      <c r="G57" s="97"/>
      <c r="H57" s="97"/>
      <c r="I57" s="101"/>
    </row>
    <row r="58" spans="1:9" ht="38.4" customHeight="1" x14ac:dyDescent="0.25">
      <c r="A58" s="98">
        <f>+[5]ระบบการควบคุมฯ!A89</f>
        <v>1.7</v>
      </c>
      <c r="B58" s="42" t="str">
        <f>+[5]ระบบการควบคุมฯ!B89</f>
        <v>กิจกรรมการยกระดับสมรรถนะความฉลาดรู้ของผู้เรียนตามกรอบการประเมิน PISA 2025 สู่การเพิ่มขีดความสามารถการแข่งขันของประเทศ</v>
      </c>
      <c r="C58" s="40" t="str">
        <f>+[5]ระบบการควบคุมฯ!C89</f>
        <v>20004 68 00156 00000</v>
      </c>
      <c r="D58" s="99">
        <f>+D59</f>
        <v>0</v>
      </c>
      <c r="E58" s="99">
        <f t="shared" si="8"/>
        <v>0</v>
      </c>
      <c r="F58" s="99">
        <f t="shared" si="8"/>
        <v>0</v>
      </c>
      <c r="G58" s="99">
        <f t="shared" si="8"/>
        <v>0</v>
      </c>
      <c r="H58" s="99">
        <f t="shared" si="8"/>
        <v>0</v>
      </c>
      <c r="I58" s="106"/>
    </row>
    <row r="59" spans="1:9" ht="38.4" customHeight="1" x14ac:dyDescent="0.25">
      <c r="A59" s="107"/>
      <c r="B59" s="45" t="str">
        <f>+[5]ระบบการควบคุมฯ!B90</f>
        <v>งบรายจ่ายอื่น   6911500</v>
      </c>
      <c r="C59" s="108" t="str">
        <f>+[5]ระบบการควบคุมฯ!C90</f>
        <v>20004 31003170 5000012</v>
      </c>
      <c r="D59" s="93">
        <f>+D60</f>
        <v>0</v>
      </c>
      <c r="E59" s="93">
        <f t="shared" si="8"/>
        <v>0</v>
      </c>
      <c r="F59" s="93">
        <f t="shared" si="8"/>
        <v>0</v>
      </c>
      <c r="G59" s="93">
        <f t="shared" si="8"/>
        <v>0</v>
      </c>
      <c r="H59" s="93">
        <f t="shared" si="8"/>
        <v>0</v>
      </c>
      <c r="I59" s="109"/>
    </row>
    <row r="60" spans="1:9" ht="38.4" hidden="1" customHeight="1" x14ac:dyDescent="0.25">
      <c r="A60" s="95" t="str">
        <f>+[5]ระบบการควบคุมฯ!A91</f>
        <v>1.6.1</v>
      </c>
      <c r="B60" s="41">
        <f>+[5]ระบบการควบคุมฯ!B91</f>
        <v>0</v>
      </c>
      <c r="C60" s="38">
        <f>+[5]ระบบการควบคุมฯ!C91</f>
        <v>0</v>
      </c>
      <c r="D60" s="96">
        <f>+[5]ระบบการควบคุมฯ!F91</f>
        <v>0</v>
      </c>
      <c r="E60" s="96">
        <f>+[5]ระบบการควบคุมฯ!G91+[5]ระบบการควบคุมฯ!H91</f>
        <v>0</v>
      </c>
      <c r="F60" s="96">
        <f>+[5]ระบบการควบคุมฯ!I91+[5]ระบบการควบคุมฯ!J91</f>
        <v>0</v>
      </c>
      <c r="G60" s="97">
        <f>+[5]ระบบการควบคุมฯ!K91+[5]ระบบการควบคุมฯ!L91</f>
        <v>0</v>
      </c>
      <c r="H60" s="97">
        <f>+D60-E60-F60-G60</f>
        <v>0</v>
      </c>
      <c r="I60" s="101" t="s">
        <v>42</v>
      </c>
    </row>
    <row r="61" spans="1:9" ht="38.4" customHeight="1" x14ac:dyDescent="0.25">
      <c r="A61" s="444">
        <f>+[5]ระบบการควบคุมฯ!A93</f>
        <v>2</v>
      </c>
      <c r="B61" s="376" t="str">
        <f>+[5]ระบบการควบคุมฯ!B93</f>
        <v>โครงการพัฒนาสมรรถนะครูและบุคลากรทางการศึกษาเพื่อความเป็นเลิศ</v>
      </c>
      <c r="C61" s="379" t="str">
        <f>+[5]ระบบการควบคุมฯ!C93</f>
        <v>20004 3320 4700</v>
      </c>
      <c r="D61" s="377">
        <f>+D62</f>
        <v>31800</v>
      </c>
      <c r="E61" s="377">
        <f t="shared" ref="E61:H61" si="9">+E62</f>
        <v>0</v>
      </c>
      <c r="F61" s="377">
        <f t="shared" si="9"/>
        <v>0</v>
      </c>
      <c r="G61" s="377">
        <f t="shared" si="9"/>
        <v>6280</v>
      </c>
      <c r="H61" s="377">
        <f t="shared" si="9"/>
        <v>25520</v>
      </c>
      <c r="I61" s="377">
        <f>+I63</f>
        <v>0</v>
      </c>
    </row>
    <row r="62" spans="1:9" ht="38.4" customHeight="1" x14ac:dyDescent="0.25">
      <c r="A62" s="92"/>
      <c r="B62" s="115" t="str">
        <f>+[5]ระบบการควบคุมฯ!B94</f>
        <v>งบดำเนินงาน   69112xx</v>
      </c>
      <c r="C62" s="32" t="str">
        <f>+[5]ระบบการควบคุมฯ!C94</f>
        <v>20004 3320 4700 2000000</v>
      </c>
      <c r="D62" s="93">
        <f>+D64+D72+D75+D78</f>
        <v>31800</v>
      </c>
      <c r="E62" s="93">
        <f t="shared" ref="E62:H62" si="10">+E64+E72+E75+E78</f>
        <v>0</v>
      </c>
      <c r="F62" s="93">
        <f t="shared" si="10"/>
        <v>0</v>
      </c>
      <c r="G62" s="93">
        <f t="shared" si="10"/>
        <v>6280</v>
      </c>
      <c r="H62" s="93">
        <f t="shared" si="10"/>
        <v>25520</v>
      </c>
      <c r="I62" s="93">
        <f t="shared" ref="I62" si="11">SUM(I63)</f>
        <v>0</v>
      </c>
    </row>
    <row r="63" spans="1:9" ht="38.4" customHeight="1" x14ac:dyDescent="0.25">
      <c r="A63" s="98">
        <f>+[4]งบสพฐ!A40</f>
        <v>1.4</v>
      </c>
      <c r="B63" s="110" t="str">
        <f>+[5]ระบบการควบคุมฯ!B95</f>
        <v xml:space="preserve">กิจกรรมพัฒนาสมรรถนะครูและบุคลากรทางการศึกษาเพื่อความเป็นเลิศ </v>
      </c>
      <c r="C63" s="44" t="str">
        <f>+[5]ระบบการควบคุมฯ!C95</f>
        <v>20004 69 00140 00000</v>
      </c>
      <c r="D63" s="99">
        <f>+D64</f>
        <v>27800</v>
      </c>
      <c r="E63" s="99">
        <f t="shared" ref="E63:I63" si="12">+E64</f>
        <v>0</v>
      </c>
      <c r="F63" s="99">
        <f t="shared" si="12"/>
        <v>0</v>
      </c>
      <c r="G63" s="99">
        <f t="shared" si="12"/>
        <v>3280</v>
      </c>
      <c r="H63" s="99">
        <f t="shared" si="12"/>
        <v>24520</v>
      </c>
      <c r="I63" s="99">
        <f t="shared" si="12"/>
        <v>0</v>
      </c>
    </row>
    <row r="64" spans="1:9" ht="38.4" customHeight="1" x14ac:dyDescent="0.25">
      <c r="A64" s="92"/>
      <c r="B64" s="115" t="str">
        <f>+[5]ระบบการควบคุมฯ!B96</f>
        <v>งบดำเนินงาน   69112xx</v>
      </c>
      <c r="C64" s="32" t="str">
        <f>+[5]ระบบการควบคุมฯ!C96</f>
        <v>20004 3320 4700 2000000</v>
      </c>
      <c r="D64" s="93">
        <f>SUM(D65:D70)</f>
        <v>27800</v>
      </c>
      <c r="E64" s="93">
        <f t="shared" ref="E64:H64" si="13">SUM(E65:E70)</f>
        <v>0</v>
      </c>
      <c r="F64" s="93">
        <f t="shared" si="13"/>
        <v>0</v>
      </c>
      <c r="G64" s="93">
        <f t="shared" si="13"/>
        <v>3280</v>
      </c>
      <c r="H64" s="93">
        <f t="shared" si="13"/>
        <v>24520</v>
      </c>
      <c r="I64" s="93">
        <f>SUM(I68)</f>
        <v>0</v>
      </c>
    </row>
    <row r="65" spans="1:9" ht="409.6" x14ac:dyDescent="0.25">
      <c r="A65" s="95" t="str">
        <f>+[5]ระบบการควบคุมฯ!A99</f>
        <v>2.1.3</v>
      </c>
      <c r="B65" s="116" t="s">
        <v>267</v>
      </c>
      <c r="C65" s="112" t="str">
        <f>+[5]ระบบการควบคุมฯ!C99</f>
        <v>ที่ ศธ 04002/ว3378 ลว.26 ก.พ. 69 ครั้งที่ 337</v>
      </c>
      <c r="D65" s="96">
        <f>+[5]ระบบการควบคุมฯ!D99</f>
        <v>9000</v>
      </c>
      <c r="E65" s="96">
        <f>+[5]ระบบการควบคุมฯ!G99+[5]ระบบการควบคุมฯ!H99</f>
        <v>0</v>
      </c>
      <c r="F65" s="96">
        <f>+[5]ระบบการควบคุมฯ!I99+[5]ระบบการควบคุมฯ!J99</f>
        <v>0</v>
      </c>
      <c r="G65" s="103">
        <f>+[5]ระบบการควบคุมฯ!K99+[5]ระบบการควบคุมฯ!L99</f>
        <v>800</v>
      </c>
      <c r="H65" s="103">
        <v>8200</v>
      </c>
      <c r="I65" s="101" t="s">
        <v>255</v>
      </c>
    </row>
    <row r="66" spans="1:9" ht="38.4" hidden="1" customHeight="1" x14ac:dyDescent="0.25">
      <c r="A66" s="95" t="str">
        <f>+[5]ระบบการควบคุมฯ!A97</f>
        <v>2.1.1</v>
      </c>
      <c r="B66" s="116" t="str">
        <f>+[5]ระบบการควบคุมฯ!B97</f>
        <v xml:space="preserve">ค่าใช้จ่ายในการเดินทางไปราชการของวิทยากรพี่เลี้ยง พัฒนาข้าราชการครูและบุคลากรทางการศึกษาก่อนแต่งตั้งให้ดำรงตำแหน่งผู้บริหารสถานศึกษา ในสังกัดสำนักงานคณะกรรมการการศึกษาขั้นพื้นฐาน ประจำปีงบประมาณ พ.ศ. 2569 ระยะที่ 2 และระยะที่ 3       ระหว่างวันที่ 9 – 15 พฤศจิกายน 2568 ณ โรงแรมเอวาน่า กรุงเทพ โฮเทล แอนด์ คอนเวนชั่น เซ็นเตอร์ กรุงเทพมหานคร และโรงแรมอิงธาร รีสอร์ท จังหวัดนครนายก   </v>
      </c>
      <c r="C66" s="112" t="str">
        <f>+[5]ระบบการควบคุมฯ!C97</f>
        <v>ศธ 04002/ว49618 ลว. 27 พ.ย. 68 โอนครั้งที่ 114</v>
      </c>
      <c r="D66" s="96">
        <f>+[5]ระบบการควบคุมฯ!F97</f>
        <v>5000</v>
      </c>
      <c r="E66" s="96">
        <f>+[5]ระบบการควบคุมฯ!G97+[5]ระบบการควบคุมฯ!H97</f>
        <v>0</v>
      </c>
      <c r="F66" s="96"/>
      <c r="G66" s="103">
        <f>+[5]ระบบการควบคุมฯ!K97+[5]ระบบการควบคุมฯ!L97</f>
        <v>0</v>
      </c>
      <c r="H66" s="103">
        <f>+D66-E66-F66-G66</f>
        <v>5000</v>
      </c>
      <c r="I66" s="101" t="s">
        <v>244</v>
      </c>
    </row>
    <row r="67" spans="1:9" ht="38.4" customHeight="1" x14ac:dyDescent="0.25">
      <c r="A67" s="95" t="str">
        <f>+[5]ระบบการควบคุมฯ!A98</f>
        <v>2.1.2</v>
      </c>
      <c r="B67" s="116" t="str">
        <f>+[5]ระบบการควบคุมฯ!B98</f>
        <v xml:space="preserve">ค่าใช้จ่ายในการเดินทางไปราชการของนางสาวนิภา ศิริขจร รองผอ.ร.ร.วัดอัยยิการาม และนางสาวศิริกาญจน์ เย็นเสมอ รองผอ.ร.ร.วัดเขียนเขต เข้าร่วมการพัฒนาข้าราชการครูและบุคลากรทางการศึกษา ก่อนแต่งตั้งให้ดำรงตำแหน่งผู้บริหารสถานศึกษา ในสังกัดสพฐ. ประจำปีงบประมาณ พ.ศ. 2569 ระยะที่ 1 ระหว่างวันที่ 9 – 15 พฤศจิกายน 2568 ณ โรงแรมเอวาน่า กรุงเทพ โฮเทล แอนด์ คอนเวนชั่น เซ็นเตอร์ จังหวัดกรุงเทพมหานคร และโรงแรมอิงธารรีสอร์ท จังหวัดนครนายก  </v>
      </c>
      <c r="C67" s="112" t="str">
        <f>+[5]ระบบการควบคุมฯ!C98</f>
        <v>ศธ 04002/ว50033 ลว. 4 ธ.ค. 68 โอนครั้งที่ 131</v>
      </c>
      <c r="D67" s="96">
        <f>+[5]ระบบการควบคุมฯ!F98</f>
        <v>3000</v>
      </c>
      <c r="E67" s="96">
        <f>+[5]ระบบการควบคุมฯ!G98+[5]ระบบการควบคุมฯ!H98</f>
        <v>0</v>
      </c>
      <c r="F67" s="96"/>
      <c r="G67" s="103">
        <f>+[5]ระบบการควบคุมฯ!K98+[5]ระบบการควบคุมฯ!L98</f>
        <v>1600</v>
      </c>
      <c r="H67" s="103">
        <f>+D67-E67-F67-G67</f>
        <v>1400</v>
      </c>
      <c r="I67" s="101" t="s">
        <v>254</v>
      </c>
    </row>
    <row r="68" spans="1:9" ht="353.4" x14ac:dyDescent="0.25">
      <c r="A68" s="35" t="str">
        <f>+[5]ระบบการควบคุมฯ!A100</f>
        <v>2.1.4</v>
      </c>
      <c r="B68" s="35" t="str">
        <f>+[5]ระบบการควบคุมฯ!B100</f>
        <v xml:space="preserve">1. ค่าใช้จ่ายในการเดินทางสำหรับผู้เข้าร่วมโครงการพัฒนาข้าราชการครูและบุคลากรทางการศึกษาก่อนแต่งตั้งให้ดำรงตำแหน่งผู้บริหารสถานศึกษา ในสังกัดสพฐ. ประจำปีงบประมาณ พ.ศ. 2569  รุ่นที่ 3 ระหว่างวันที่ 9 – 13  พฤษภาคม  2569 ณ โรงแรมบางกอก พาเลส กรุงเทพมหานคร จำนวนเงิน 1,000.-บาท (หนึ่งพันบาทถ้วน)
2. ค่าใช้จ่ายในการเดินทางไปราชการสำหรับวิทยากรพี่เลี้ยง โครงการพัฒนาข้าราชการครูและ    
บุคลากรทางการศึกษาก่อนแต่งตั้งให้ดำรงตำแหน่งผู้บริหารสถานศึกษา ในสังกัดสพฐ. ประจำปีงบประมาณ พ.ศ. 2569 รุ่นที่ 3 ในระยะที่ 2 และระยะที่ 3  ระหว่างวันที่ 18 – 31 พฤษภาคม 2569  ณ โรงแรมบางกอก พาเลส กรุงเทพมหานคร จำนวนเงิน 8,000.-บาท
</v>
      </c>
      <c r="C68" s="35" t="str">
        <f>+[5]ระบบการควบคุมฯ!C100</f>
        <v>ศธ 04002/ว8698  ลว.25 พ.ค. 69 ครั้งที่ 577</v>
      </c>
      <c r="D68" s="96">
        <f>+[5]ระบบการควบคุมฯ!F100</f>
        <v>9000</v>
      </c>
      <c r="E68" s="96">
        <f>+[5]ระบบการควบคุมฯ!G100+[5]ระบบการควบคุมฯ!H100</f>
        <v>0</v>
      </c>
      <c r="F68" s="96"/>
      <c r="G68" s="103">
        <f>+[5]ระบบการควบคุมฯ!K100+[5]ระบบการควบคุมฯ!L100</f>
        <v>0</v>
      </c>
      <c r="H68" s="103">
        <f>+D68-E68-F68-G68</f>
        <v>9000</v>
      </c>
      <c r="I68" s="405" t="s">
        <v>268</v>
      </c>
    </row>
    <row r="69" spans="1:9" ht="38.4" customHeight="1" x14ac:dyDescent="0.25">
      <c r="A69" s="35" t="str">
        <f>+[5]ระบบการควบคุมฯ!A101</f>
        <v>2.1.1.1</v>
      </c>
      <c r="B69" s="35" t="str">
        <f>+[5]ระบบการควบคุมฯ!B101</f>
        <v xml:space="preserve">ค่าใช้จ่ายในการเดินทางเข้าร่วมโครงการพัฒนาผู้อำนวยการกลุ่มพัฒนาครูและบุคลากรทางการศึกษาของสำนักงานเขตพื้นที่การศึกษา ประจำปีงบประมาณ พ.ศ. 2569 ระหว่างวันที่ 24 - 27 พฤษภาคม  2569 ณ โรงแรมรอยัล ซิตี้กรุงเทพมหานคร                                   </v>
      </c>
      <c r="C69" s="35" t="str">
        <f>+[5]ระบบการควบคุมฯ!C101</f>
        <v>ศธ 04002/ว9340  ลว.4 มิ.ย. 69 ครั้งที่ 608</v>
      </c>
      <c r="D69" s="96">
        <f>+[5]ระบบการควบคุมฯ!F101</f>
        <v>1000</v>
      </c>
      <c r="E69" s="96">
        <f>+[5]ระบบการควบคุมฯ!G101+[5]ระบบการควบคุมฯ!H101</f>
        <v>0</v>
      </c>
      <c r="F69" s="96"/>
      <c r="G69" s="103">
        <f>+[5]ระบบการควบคุมฯ!K101+[5]ระบบการควบคุมฯ!L101</f>
        <v>880</v>
      </c>
      <c r="H69" s="103">
        <f>+D69-E69-F69-G69</f>
        <v>120</v>
      </c>
      <c r="I69" s="405" t="s">
        <v>185</v>
      </c>
    </row>
    <row r="70" spans="1:9" ht="74.400000000000006" x14ac:dyDescent="0.25">
      <c r="A70" s="35" t="str">
        <f>+[5]ระบบการควบคุมฯ!A102</f>
        <v>2.1.1.1</v>
      </c>
      <c r="B70" s="41" t="str">
        <f>+[5]ระบบการควบคุมฯ!B102</f>
        <v>ค่าใช้จ่ายในการเดินทางเข้าร่วมการอบรมเชิงปฏิบัติการเลขคณิตคิดเร็วด้วยเวทคณิต ระหว่างวันที่ 19 - 21 กรกฎาคม 2569 ณ โรงแรมเดอะ เล็คกาซี่ จังหวัดนนทบุรี</v>
      </c>
      <c r="C70" s="35" t="str">
        <f>+[5]ระบบการควบคุมฯ!C102</f>
        <v>ศธ 04002/ว13217  ลว. 31ก.ค. 69 ครั้งที่ 791</v>
      </c>
      <c r="D70" s="96">
        <f>+[5]ระบบการควบคุมฯ!F102</f>
        <v>800</v>
      </c>
      <c r="E70" s="96">
        <f>+[5]ระบบการควบคุมฯ!G102+[5]ระบบการควบคุมฯ!H102</f>
        <v>0</v>
      </c>
      <c r="F70" s="96"/>
      <c r="G70" s="103">
        <f>+[5]ระบบการควบคุมฯ!K102+[5]ระบบการควบคุมฯ!L102</f>
        <v>0</v>
      </c>
      <c r="H70" s="103">
        <f>+D70-E70-F70-G70</f>
        <v>800</v>
      </c>
      <c r="I70" s="405"/>
    </row>
    <row r="71" spans="1:9" ht="38.4" customHeight="1" x14ac:dyDescent="0.25">
      <c r="A71" s="98">
        <f>+[5]ระบบการควบคุมฯ!A103</f>
        <v>2.2000000000000002</v>
      </c>
      <c r="B71" s="39" t="str">
        <f>+[5]ระบบการควบคุมฯ!B103</f>
        <v>กิจกรรมส่งเสริมโอลิมปิกวิชาการสู่ความเป็นเลิศ</v>
      </c>
      <c r="C71" s="39" t="str">
        <f>+[5]ระบบการควบคุมฯ!C103</f>
        <v>20004 69 00141 00000</v>
      </c>
      <c r="D71" s="99">
        <f>+D72</f>
        <v>4000</v>
      </c>
      <c r="E71" s="99">
        <f t="shared" ref="E71:H77" si="14">+E72</f>
        <v>0</v>
      </c>
      <c r="F71" s="99">
        <f t="shared" si="14"/>
        <v>0</v>
      </c>
      <c r="G71" s="99">
        <f t="shared" si="14"/>
        <v>3000</v>
      </c>
      <c r="H71" s="99">
        <f t="shared" si="14"/>
        <v>1000</v>
      </c>
      <c r="I71" s="106"/>
    </row>
    <row r="72" spans="1:9" ht="38.4" hidden="1" customHeight="1" x14ac:dyDescent="0.25">
      <c r="A72" s="107" t="s">
        <v>41</v>
      </c>
      <c r="B72" s="111" t="str">
        <f>+[5]ระบบการควบคุมฯ!B104</f>
        <v>งบดำเนินงาน   69112xx</v>
      </c>
      <c r="C72" s="45" t="str">
        <f>+[5]ระบบการควบคุมฯ!C104</f>
        <v>20004 3320 4700 2000000</v>
      </c>
      <c r="D72" s="93">
        <f>+D73</f>
        <v>4000</v>
      </c>
      <c r="E72" s="93">
        <f t="shared" si="14"/>
        <v>0</v>
      </c>
      <c r="F72" s="93">
        <f t="shared" si="14"/>
        <v>0</v>
      </c>
      <c r="G72" s="93">
        <f t="shared" si="14"/>
        <v>3000</v>
      </c>
      <c r="H72" s="109">
        <f>+D72-E72-F72-G72</f>
        <v>1000</v>
      </c>
      <c r="I72" s="109"/>
    </row>
    <row r="73" spans="1:9" ht="148.80000000000001" x14ac:dyDescent="0.25">
      <c r="A73" s="95" t="s">
        <v>41</v>
      </c>
      <c r="B73" s="36" t="str">
        <f>+[5]ระบบการควบคุมฯ!B105</f>
        <v>เป็นค่าใช้จ่ายในการเดินทางของคณะทำงานและผู้เข้าร่วมการอบรมเชิงปฏิบัติการขั้นเฉพาะทางสำหรับผู้นำเครือข่ายท้องถิ่น (Local Network ; LN) และวิทยากรเครือข่ายท้องถิ่น (Local Trainer ; LT) ระดับปฐมวัย จำนวน 2 คน  จำนวน 2,000.-บาท ระดับประถมศึกษา 2 คน จำนวน 2,000 บาท</v>
      </c>
      <c r="C73" s="35" t="str">
        <f>+[5]ระบบการควบคุมฯ!C105</f>
        <v>ที่ ศธ 04002/ว6767 ลว. 24 เม.ย. 69 ครั้งที่ 457</v>
      </c>
      <c r="D73" s="96">
        <f>+[5]ระบบการควบคุมฯ!F105</f>
        <v>4000</v>
      </c>
      <c r="E73" s="96">
        <f>+[5]ระบบการควบคุมฯ!G105+[5]ระบบการควบคุมฯ!H105</f>
        <v>0</v>
      </c>
      <c r="F73" s="96">
        <f>+[5]ระบบการควบคุมฯ!I105+[5]ระบบการควบคุมฯ!J105</f>
        <v>0</v>
      </c>
      <c r="G73" s="103">
        <f>+[5]ระบบการควบคุมฯ!K105+[5]ระบบการควบคุมฯ!L105</f>
        <v>3000</v>
      </c>
      <c r="H73" s="103">
        <f>+D73-E73-F73-G73</f>
        <v>1000</v>
      </c>
      <c r="I73" s="101" t="s">
        <v>42</v>
      </c>
    </row>
    <row r="74" spans="1:9" ht="38.4" customHeight="1" x14ac:dyDescent="0.25">
      <c r="A74" s="98">
        <f>+[5]ระบบการควบคุมฯ!A107</f>
        <v>2.2999999999999998</v>
      </c>
      <c r="B74" s="39" t="str">
        <f>+[5]ระบบการควบคุมฯ!B107</f>
        <v>กิจกรรมยกระดับสมรรถนะทางด้านภาษาอังกฤษ</v>
      </c>
      <c r="C74" s="39" t="str">
        <f>+[5]ระบบการควบคุมฯ!C107</f>
        <v>20004 68 00142 00000</v>
      </c>
      <c r="D74" s="99">
        <f>+D75</f>
        <v>0</v>
      </c>
      <c r="E74" s="99">
        <f t="shared" si="14"/>
        <v>0</v>
      </c>
      <c r="F74" s="99">
        <f t="shared" si="14"/>
        <v>0</v>
      </c>
      <c r="G74" s="99">
        <f t="shared" si="14"/>
        <v>0</v>
      </c>
      <c r="H74" s="99">
        <f t="shared" si="14"/>
        <v>0</v>
      </c>
      <c r="I74" s="106"/>
    </row>
    <row r="75" spans="1:9" ht="38.4" hidden="1" customHeight="1" x14ac:dyDescent="0.25">
      <c r="A75" s="107"/>
      <c r="B75" s="111" t="str">
        <f>+[5]ระบบการควบคุมฯ!B108</f>
        <v>งบดำเนินงาน   69112xx</v>
      </c>
      <c r="C75" s="46" t="str">
        <f>+[5]ระบบการควบคุมฯ!C108</f>
        <v>20004 3320 4700 2000000</v>
      </c>
      <c r="D75" s="93">
        <f>+D76</f>
        <v>0</v>
      </c>
      <c r="E75" s="93">
        <f t="shared" si="14"/>
        <v>0</v>
      </c>
      <c r="F75" s="93">
        <f t="shared" si="14"/>
        <v>0</v>
      </c>
      <c r="G75" s="93">
        <f t="shared" si="14"/>
        <v>0</v>
      </c>
      <c r="H75" s="109">
        <f>+D75-E75-F75-G75</f>
        <v>0</v>
      </c>
      <c r="I75" s="109"/>
    </row>
    <row r="76" spans="1:9" ht="38.4" hidden="1" customHeight="1" x14ac:dyDescent="0.25">
      <c r="A76" s="95" t="str">
        <f>+[5]ระบบการควบคุมฯ!A109</f>
        <v>2.3.1</v>
      </c>
      <c r="B76" s="35" t="str">
        <f>+[5]ระบบการควบคุมฯ!B109</f>
        <v xml:space="preserve">ค่าใช้จ่ายในการเดินทางเข้าร่วมโครงการพัฒนาผู้อำนวยการกลุ่มพัฒนาครูและบุคลากรทางการศึกษา  ระหว่างวันที่ 4 - 6 มิถุนายน 2568 ณ โรงแรมริเวอร์ไซด์ กรุงเทพมหานคร      </v>
      </c>
      <c r="C76" s="36" t="str">
        <f>+[5]ระบบการควบคุมฯ!C109</f>
        <v>ศธ 04002/ว2600 ลว.12 มิ.ย. 68 ครั้งที่ 582</v>
      </c>
      <c r="D76" s="96">
        <f>+[5]ระบบการควบคุมฯ!F109</f>
        <v>0</v>
      </c>
      <c r="E76" s="96">
        <f>+[5]ระบบการควบคุมฯ!G109+[5]ระบบการควบคุมฯ!H109</f>
        <v>0</v>
      </c>
      <c r="F76" s="96"/>
      <c r="G76" s="103">
        <f>+[5]ระบบการควบคุมฯ!K109+[5]ระบบการควบคุมฯ!L109</f>
        <v>0</v>
      </c>
      <c r="H76" s="103">
        <f>+D76-E76-F76-G76</f>
        <v>0</v>
      </c>
      <c r="I76" s="144" t="s">
        <v>185</v>
      </c>
    </row>
    <row r="77" spans="1:9" ht="38.4" customHeight="1" x14ac:dyDescent="0.25">
      <c r="A77" s="98">
        <f>+[5]ระบบการควบคุมฯ!A111</f>
        <v>2.4</v>
      </c>
      <c r="B77" s="39" t="str">
        <f>+[5]ระบบการควบคุมฯ!B111</f>
        <v xml:space="preserve">กิจกรรมพัฒนาครูเพื่อการจัดการเรียนรู้สู่ฐานสมรรถนะ  </v>
      </c>
      <c r="C77" s="39" t="str">
        <f>+[5]ระบบการควบคุมฯ!C111</f>
        <v>20004 69 00140 00000</v>
      </c>
      <c r="D77" s="99">
        <f>+D78</f>
        <v>0</v>
      </c>
      <c r="E77" s="99">
        <f t="shared" si="14"/>
        <v>0</v>
      </c>
      <c r="F77" s="99">
        <f t="shared" si="14"/>
        <v>0</v>
      </c>
      <c r="G77" s="99">
        <f t="shared" si="14"/>
        <v>0</v>
      </c>
      <c r="H77" s="99">
        <f t="shared" si="14"/>
        <v>0</v>
      </c>
      <c r="I77" s="106"/>
    </row>
    <row r="78" spans="1:9" ht="38.4" customHeight="1" x14ac:dyDescent="0.25">
      <c r="A78" s="107">
        <f>+[5]ระบบการควบคุมฯ!A112</f>
        <v>0</v>
      </c>
      <c r="B78" s="45" t="str">
        <f>+[5]ระบบการควบคุมฯ!B112</f>
        <v>งบดำเนินงาน   69112xx</v>
      </c>
      <c r="C78" s="45" t="str">
        <f>+[5]ระบบการควบคุมฯ!C112</f>
        <v>20004 3320 4700 2000000</v>
      </c>
      <c r="D78" s="93">
        <f>SUM(D79)</f>
        <v>0</v>
      </c>
      <c r="E78" s="93">
        <f t="shared" ref="E78:H78" si="15">SUM(E79)</f>
        <v>0</v>
      </c>
      <c r="F78" s="93">
        <f t="shared" si="15"/>
        <v>0</v>
      </c>
      <c r="G78" s="93">
        <f t="shared" si="15"/>
        <v>0</v>
      </c>
      <c r="H78" s="93">
        <f t="shared" si="15"/>
        <v>0</v>
      </c>
      <c r="I78" s="109"/>
    </row>
    <row r="79" spans="1:9" ht="38.4" hidden="1" customHeight="1" x14ac:dyDescent="0.25">
      <c r="A79" s="95"/>
      <c r="B79" s="159"/>
      <c r="C79" s="159"/>
      <c r="D79" s="96"/>
      <c r="E79" s="96">
        <f>+[5]ระบบการควบคุมฯ!G100+[5]ระบบการควบคุมฯ!H100</f>
        <v>0</v>
      </c>
      <c r="F79" s="103"/>
      <c r="G79" s="103"/>
      <c r="H79" s="101"/>
      <c r="I79" s="101"/>
    </row>
    <row r="80" spans="1:9" ht="38.4" hidden="1" customHeight="1" x14ac:dyDescent="0.25">
      <c r="A80" s="95"/>
      <c r="B80" s="116"/>
      <c r="C80" s="112"/>
      <c r="D80" s="96"/>
      <c r="E80" s="96"/>
      <c r="F80" s="96"/>
      <c r="G80" s="103"/>
      <c r="H80" s="103"/>
      <c r="I80" s="101"/>
    </row>
    <row r="81" spans="1:9" ht="38.4" customHeight="1" x14ac:dyDescent="0.25">
      <c r="A81" s="538">
        <f>+[5]ระบบการควบคุมฯ!A115</f>
        <v>3</v>
      </c>
      <c r="B81" s="539" t="str">
        <f>+[2]งบสพฐ!B71</f>
        <v>งบดำเนินงาน   69112xx</v>
      </c>
      <c r="C81" s="540" t="str">
        <f>+[5]ระบบการควบคุมฯ!C115</f>
        <v>20004 3320 6300 2000000</v>
      </c>
      <c r="D81" s="541">
        <f>+D82+D83</f>
        <v>21414500</v>
      </c>
      <c r="E81" s="541">
        <f>+E84+E89+E93+E101+E104+E110+E117+E123+E132+E148+E171</f>
        <v>0</v>
      </c>
      <c r="F81" s="541">
        <f>+F84+F89+F93+F101+F104+F110+F117+F123+F132+F148+F171</f>
        <v>0</v>
      </c>
      <c r="G81" s="541">
        <f>+G82+G83</f>
        <v>16810461.280000001</v>
      </c>
      <c r="H81" s="541">
        <f>+H82+H83</f>
        <v>4604038.72</v>
      </c>
      <c r="I81" s="541"/>
    </row>
    <row r="82" spans="1:9" ht="38.4" hidden="1" customHeight="1" x14ac:dyDescent="0.25">
      <c r="A82" s="92"/>
      <c r="B82" s="542" t="str">
        <f>+[5]ระบบการควบคุมฯ!B116</f>
        <v xml:space="preserve"> งบดำเนินงาน 69112xx</v>
      </c>
      <c r="C82" s="33"/>
      <c r="D82" s="93">
        <f>+D90+D94+D105+D111</f>
        <v>102500</v>
      </c>
      <c r="E82" s="93">
        <f t="shared" ref="E82:H82" si="16">+E90+E94+E105+E111</f>
        <v>0</v>
      </c>
      <c r="F82" s="93">
        <f t="shared" si="16"/>
        <v>0</v>
      </c>
      <c r="G82" s="93">
        <f t="shared" si="16"/>
        <v>68100</v>
      </c>
      <c r="H82" s="93">
        <f t="shared" si="16"/>
        <v>34400</v>
      </c>
      <c r="I82" s="93"/>
    </row>
    <row r="83" spans="1:9" ht="38.4" hidden="1" customHeight="1" x14ac:dyDescent="0.25">
      <c r="A83" s="92"/>
      <c r="B83" s="542" t="str">
        <f>+[5]ระบบการควบคุมฯ!B119</f>
        <v>งบรายจ่ายอื่น   6911500</v>
      </c>
      <c r="C83" s="33"/>
      <c r="D83" s="93">
        <f>+D85+D102+D118+D124+D133+D149</f>
        <v>21312000</v>
      </c>
      <c r="E83" s="93">
        <f t="shared" ref="E83:H83" si="17">+E85+E102+E118+E124+E133+E149</f>
        <v>0</v>
      </c>
      <c r="F83" s="93">
        <f t="shared" si="17"/>
        <v>0</v>
      </c>
      <c r="G83" s="93">
        <f t="shared" si="17"/>
        <v>16742361.279999999</v>
      </c>
      <c r="H83" s="93">
        <f t="shared" si="17"/>
        <v>4569638.72</v>
      </c>
      <c r="I83" s="93"/>
    </row>
    <row r="84" spans="1:9" ht="38.4" hidden="1" customHeight="1" x14ac:dyDescent="0.25">
      <c r="A84" s="98">
        <f>+[5]ระบบการควบคุมฯ!A121</f>
        <v>3.1</v>
      </c>
      <c r="B84" s="30" t="str">
        <f>+[5]ระบบการควบคุมฯ!B121</f>
        <v xml:space="preserve">กิจกรรมสานความร่วมมือภาคีเครือข่ายด้านการจัดการศึกษา </v>
      </c>
      <c r="C84" s="31" t="str">
        <f>+[5]ระบบการควบคุมฯ!C121</f>
        <v>20004 69 00078 00000</v>
      </c>
      <c r="D84" s="99">
        <f t="shared" ref="D84:I84" si="18">+D85</f>
        <v>0</v>
      </c>
      <c r="E84" s="99">
        <f t="shared" si="18"/>
        <v>0</v>
      </c>
      <c r="F84" s="99">
        <f t="shared" si="18"/>
        <v>0</v>
      </c>
      <c r="G84" s="99">
        <f t="shared" si="18"/>
        <v>0</v>
      </c>
      <c r="H84" s="99">
        <f t="shared" si="18"/>
        <v>0</v>
      </c>
      <c r="I84" s="99">
        <f t="shared" si="18"/>
        <v>0</v>
      </c>
    </row>
    <row r="85" spans="1:9" ht="38.4" customHeight="1" x14ac:dyDescent="0.25">
      <c r="A85" s="92">
        <f>+[5]ระบบการควบคุมฯ!A122</f>
        <v>1</v>
      </c>
      <c r="B85" s="113" t="str">
        <f>+[5]ระบบการควบคุมฯ!B122</f>
        <v>งบรายจ่ายอื่น   6911500</v>
      </c>
      <c r="C85" s="33"/>
      <c r="D85" s="93">
        <f>SUM(D86:D88)</f>
        <v>0</v>
      </c>
      <c r="E85" s="93">
        <f t="shared" ref="E85:H85" si="19">SUM(E86:E88)</f>
        <v>0</v>
      </c>
      <c r="F85" s="93">
        <f t="shared" si="19"/>
        <v>0</v>
      </c>
      <c r="G85" s="93">
        <f t="shared" si="19"/>
        <v>0</v>
      </c>
      <c r="H85" s="93">
        <f t="shared" si="19"/>
        <v>0</v>
      </c>
      <c r="I85" s="93">
        <f>SUM(I86)</f>
        <v>0</v>
      </c>
    </row>
    <row r="86" spans="1:9" ht="38.4" hidden="1" customHeight="1" x14ac:dyDescent="0.25">
      <c r="A86" s="95" t="str">
        <f>+[5]ระบบการควบคุมฯ!A124</f>
        <v>3.1.1.1</v>
      </c>
      <c r="B86" s="35" t="str">
        <f>+[5]ระบบการควบคุมฯ!B124</f>
        <v xml:space="preserve">ค่าใช้จ่ายในการเดินทางเข้าร่วมการอบรมเชิงปฏิบัติการส่งเสริมและพัฒนาการจัดการเรียนรู้เพื่อสิ่งแวดล้อมที่ยั่งยืน ตามหลักเศรษฐกิจหมุนเวียน รุ่นที่ 1 ระหว่างวันที่ 24 – 28 เมษายน 2566 ณ โรงแรมเดอะ ลอฟท์ รีสอร์ท กรุงเทพมหานคร </v>
      </c>
      <c r="C86" s="38" t="str">
        <f>+[5]ระบบการควบคุมฯ!C124</f>
        <v>ศธ 04002/ว1915 ลว.  11 พค 66 โอนครั้งที่ 515</v>
      </c>
      <c r="D86" s="96">
        <f>+[5]ระบบการควบคุมฯ!F124</f>
        <v>0</v>
      </c>
      <c r="E86" s="96">
        <f>+[5]ระบบการควบคุมฯ!G124+[5]ระบบการควบคุมฯ!H124</f>
        <v>0</v>
      </c>
      <c r="F86" s="96">
        <f>+[5]ระบบการควบคุมฯ!I124+[5]ระบบการควบคุมฯ!J124</f>
        <v>0</v>
      </c>
      <c r="G86" s="103">
        <f>+[5]ระบบการควบคุมฯ!K124+[5]ระบบการควบคุมฯ!L124</f>
        <v>0</v>
      </c>
      <c r="H86" s="103">
        <f>+D86-E86-F86-G86</f>
        <v>0</v>
      </c>
      <c r="I86" s="101" t="s">
        <v>64</v>
      </c>
    </row>
    <row r="87" spans="1:9" ht="38.4" hidden="1" customHeight="1" x14ac:dyDescent="0.25">
      <c r="A87" s="95" t="str">
        <f>+[5]ระบบการควบคุมฯ!A125</f>
        <v>3.1.1</v>
      </c>
      <c r="B87" s="35" t="str">
        <f>+[5]ระบบการควบคุมฯ!B125</f>
        <v>ค่าใช้จ่ายในการเดินทางเข้าร่วมพิธีมอบเกียรติบัตรให้กับครูผู้เป็นบุคคลที่มีความกล้าหาญ ปกป้องนักเรียนให้พ้นจากอันตราย 29 พย 66 ณ อาคารราชวัลลภ ห้องประชุมจันทรเกษม ชั้น 1</v>
      </c>
      <c r="C87" s="38" t="str">
        <f>+[5]ระบบการควบคุมฯ!C125</f>
        <v xml:space="preserve">ศธ 04002/ว5680 ลว.  27 ธค  66 โอนครั้งที่ 110 </v>
      </c>
      <c r="D87" s="96"/>
      <c r="E87" s="96"/>
      <c r="F87" s="96"/>
      <c r="G87" s="96"/>
      <c r="H87" s="103">
        <f>+D87-E87-F87-G87</f>
        <v>0</v>
      </c>
      <c r="I87" s="101"/>
    </row>
    <row r="88" spans="1:9" ht="38.4" hidden="1" customHeight="1" x14ac:dyDescent="0.25">
      <c r="A88" s="95" t="str">
        <f>+[5]ระบบการควบคุมฯ!A126</f>
        <v>3.1.2</v>
      </c>
      <c r="B88" s="35" t="str">
        <f>+[5]ระบบการควบคุมฯ!B126</f>
        <v xml:space="preserve">ค่าใช้จ่ายในการจัดอบรมหลักสูตรผู้นำด้านเทคโนโลยี  เพื่อการศึกษา (ICT Talent) ภาครัฐ รุ่นที่ 5 ระหว่างวันที่ 30 – 31 สิงหาคม 2567  ณ สถานีโทรทัศน์การศึกษาขั้นพื้นฐาน OBEC Channel อาคาร สพฐ. 1 </v>
      </c>
      <c r="C88" s="38" t="str">
        <f>+[5]ระบบการควบคุมฯ!C126</f>
        <v>ศธ 04002/ว3488 ลว.  9 สค 67 โอนครั้งที่ 297</v>
      </c>
      <c r="D88" s="96"/>
      <c r="E88" s="96"/>
      <c r="F88" s="96"/>
      <c r="G88" s="96"/>
      <c r="H88" s="103">
        <f>+D88-E88-F88-G88</f>
        <v>0</v>
      </c>
      <c r="I88" s="101" t="s">
        <v>110</v>
      </c>
    </row>
    <row r="89" spans="1:9" ht="38.4" customHeight="1" x14ac:dyDescent="0.25">
      <c r="A89" s="98">
        <f>+[5]ระบบการควบคุมฯ!A127</f>
        <v>3.2</v>
      </c>
      <c r="B89" s="30" t="str">
        <f>+[5]ระบบการควบคุมฯ!B127</f>
        <v>กิจกรรมขับเคลื่อนนโยบายการแก้ปัญหาเด็กที่อยู่นอกระบบการศึกษาและเด็กออกกลางคันให้เข้าสู่ระบบการศึกษา</v>
      </c>
      <c r="C89" s="31" t="str">
        <f>+[5]ระบบการควบคุมฯ!C127</f>
        <v>20004 69 00085 00000</v>
      </c>
      <c r="D89" s="99">
        <f t="shared" ref="D89:I89" si="20">+D90</f>
        <v>6600</v>
      </c>
      <c r="E89" s="99">
        <f t="shared" si="20"/>
        <v>0</v>
      </c>
      <c r="F89" s="99">
        <f t="shared" si="20"/>
        <v>0</v>
      </c>
      <c r="G89" s="99">
        <f t="shared" si="20"/>
        <v>0</v>
      </c>
      <c r="H89" s="99">
        <f t="shared" si="20"/>
        <v>6600</v>
      </c>
      <c r="I89" s="99">
        <f t="shared" si="20"/>
        <v>0</v>
      </c>
    </row>
    <row r="90" spans="1:9" ht="38.4" customHeight="1" x14ac:dyDescent="0.25">
      <c r="A90" s="503" t="str">
        <f>+[5]ระบบการควบคุมฯ!A128</f>
        <v>3.2.1</v>
      </c>
      <c r="B90" s="113" t="str">
        <f>+[5]ระบบการควบคุมฯ!B128</f>
        <v>งบดำเนินงาน   6911xx</v>
      </c>
      <c r="C90" s="33" t="str">
        <f>+[5]ระบบการควบคุมฯ!C128</f>
        <v>20004 3320 6300 2000000</v>
      </c>
      <c r="D90" s="93">
        <f>SUM(D91:D92)</f>
        <v>6600</v>
      </c>
      <c r="E90" s="93">
        <f t="shared" ref="E90:H90" si="21">SUM(E91:E92)</f>
        <v>0</v>
      </c>
      <c r="F90" s="93">
        <f t="shared" si="21"/>
        <v>0</v>
      </c>
      <c r="G90" s="93">
        <f t="shared" si="21"/>
        <v>0</v>
      </c>
      <c r="H90" s="93">
        <f t="shared" si="21"/>
        <v>6600</v>
      </c>
      <c r="I90" s="93">
        <f t="shared" ref="I90" si="22">SUM(I91)</f>
        <v>0</v>
      </c>
    </row>
    <row r="91" spans="1:9" ht="38.4" customHeight="1" x14ac:dyDescent="0.25">
      <c r="A91" s="95" t="str">
        <f>+[5]ระบบการควบคุมฯ!A129</f>
        <v>3.2.1.1</v>
      </c>
      <c r="B91" s="35" t="str">
        <f>+[5]ระบบการควบคุมฯ!B129</f>
        <v xml:space="preserve">ค่าใช้จ่ายในการดำเนินงานโครงการขับเคลื่อนนโยบายการแก้ปัญหาเด็กที่อยู่นอกระบบการศึกษา เด็กตกหล่นและเด็กออกกลางคันให้เข้าสู่ระบบการศึกษา </v>
      </c>
      <c r="C91" s="38" t="str">
        <f>+[5]ระบบการควบคุมฯ!C129</f>
        <v>ศธ 04002/ว7448 ลว. 5 พ.ค. 69 โอนครั้งที่ 495</v>
      </c>
      <c r="D91" s="96">
        <f>+[5]ระบบการควบคุมฯ!D129</f>
        <v>6600</v>
      </c>
      <c r="E91" s="96">
        <f>+[5]ระบบการควบคุมฯ!G129+[5]ระบบการควบคุมฯ!H129</f>
        <v>0</v>
      </c>
      <c r="F91" s="96"/>
      <c r="G91" s="103">
        <f>+[5]ระบบการควบคุมฯ!K129+[5]ระบบการควบคุมฯ!L129</f>
        <v>0</v>
      </c>
      <c r="H91" s="103">
        <f>+D91-E91-F91-G91</f>
        <v>6600</v>
      </c>
      <c r="I91" s="101" t="s">
        <v>12</v>
      </c>
    </row>
    <row r="92" spans="1:9" ht="38.4" hidden="1" customHeight="1" x14ac:dyDescent="0.25">
      <c r="A92" s="95" t="str">
        <f>+[5]ระบบการควบคุมฯ!A130</f>
        <v>3.2.1.2</v>
      </c>
      <c r="B92" s="35" t="str">
        <f>+[5]ระบบการควบคุมฯ!B130</f>
        <v>เพื่อสนับสนุนการดำเนินงานของสำนักงานเขตพื้นที่การศึกษาที่จัดส่งผลงานนวัตกรรมการลดอัตราการออกกลางคันของผู้เรียน</v>
      </c>
      <c r="C92" s="38" t="str">
        <f>+[5]ระบบการควบคุมฯ!C130</f>
        <v>ศธ 04002/ว41937 ลว.  4 ส.ค. 68 โอนครั้งที่ 814</v>
      </c>
      <c r="D92" s="96">
        <f>+[5]ระบบการควบคุมฯ!D130</f>
        <v>0</v>
      </c>
      <c r="E92" s="96">
        <f>+[5]ระบบการควบคุมฯ!G130+[5]ระบบการควบคุมฯ!H130</f>
        <v>0</v>
      </c>
      <c r="F92" s="96"/>
      <c r="G92" s="103">
        <f>+[5]ระบบการควบคุมฯ!K130+[5]ระบบการควบคุมฯ!L130</f>
        <v>0</v>
      </c>
      <c r="H92" s="103">
        <f>+D92-E92-F92-G92</f>
        <v>0</v>
      </c>
      <c r="I92" s="101" t="s">
        <v>12</v>
      </c>
    </row>
    <row r="93" spans="1:9" ht="38.4" customHeight="1" x14ac:dyDescent="0.25">
      <c r="A93" s="98">
        <f>+[5]ระบบการควบคุมฯ!A135</f>
        <v>3.3</v>
      </c>
      <c r="B93" s="30" t="str">
        <f>+[5]ระบบการควบคุมฯ!B135</f>
        <v>กิจกรรมการยกระดับคุณภาพด้านวิทยาศาสตร์ศึกษาเพื่อความเป็นเลิศ</v>
      </c>
      <c r="C93" s="31" t="str">
        <f>+[5]ระบบการควบคุมฯ!C135</f>
        <v>20004 69 00093 00000</v>
      </c>
      <c r="D93" s="99">
        <f t="shared" ref="D93:I93" si="23">+D94</f>
        <v>46900</v>
      </c>
      <c r="E93" s="99">
        <f t="shared" si="23"/>
        <v>0</v>
      </c>
      <c r="F93" s="99">
        <f t="shared" si="23"/>
        <v>0</v>
      </c>
      <c r="G93" s="99">
        <f t="shared" si="23"/>
        <v>25000</v>
      </c>
      <c r="H93" s="99">
        <f t="shared" si="23"/>
        <v>21900</v>
      </c>
      <c r="I93" s="99">
        <f t="shared" si="23"/>
        <v>0</v>
      </c>
    </row>
    <row r="94" spans="1:9" ht="38.4" hidden="1" customHeight="1" x14ac:dyDescent="0.25">
      <c r="A94" s="504" t="str">
        <f>+[5]ระบบการควบคุมฯ!A136</f>
        <v>3.3.1</v>
      </c>
      <c r="B94" s="113" t="str">
        <f>+[5]ระบบการควบคุมฯ!B136</f>
        <v>งบดำเนินงาน   69112xx</v>
      </c>
      <c r="C94" s="33" t="str">
        <f>+[5]ระบบการควบคุมฯ!C136</f>
        <v>20004 3320 6300 2000000</v>
      </c>
      <c r="D94" s="93">
        <f>SUM(D95:D100)</f>
        <v>46900</v>
      </c>
      <c r="E94" s="93">
        <f>SUM(E95:E100)</f>
        <v>0</v>
      </c>
      <c r="F94" s="93">
        <f>SUM(F95:F100)</f>
        <v>0</v>
      </c>
      <c r="G94" s="93">
        <f>SUM(G95:G100)</f>
        <v>25000</v>
      </c>
      <c r="H94" s="93">
        <f>SUM(H95:H100)</f>
        <v>21900</v>
      </c>
      <c r="I94" s="93">
        <f>SUM(I95)</f>
        <v>0</v>
      </c>
    </row>
    <row r="95" spans="1:9" ht="38.4" hidden="1" customHeight="1" x14ac:dyDescent="0.25">
      <c r="A95" s="95" t="str">
        <f>+[5]ระบบการควบคุมฯ!A137</f>
        <v>3.3.1.1</v>
      </c>
      <c r="B95" s="47" t="str">
        <f>+[5]ระบบการควบคุมฯ!B137</f>
        <v xml:space="preserve">ค่าใช้จ่ายในการดำเนินงานของโรงเรียนในโครงการวิทยาศาสตร์พลังสิบ ระดับประถมศึกษา จำนวนเงิน 10,000.-บาท </v>
      </c>
      <c r="C95" s="38" t="str">
        <f>+[5]ระบบการควบคุมฯ!C137</f>
        <v>ศธ 04002/ว48288 ลว.  7 พย 68 โอนครั้งที่ 61</v>
      </c>
      <c r="D95" s="96">
        <f>+[5]ระบบการควบคุมฯ!F137</f>
        <v>10000</v>
      </c>
      <c r="E95" s="96">
        <f>+[5]ระบบการควบคุมฯ!G137+[5]ระบบการควบคุมฯ!H137</f>
        <v>0</v>
      </c>
      <c r="F95" s="96">
        <f>+[5]ระบบการควบคุมฯ!I137+[5]ระบบการควบคุมฯ!J137</f>
        <v>0</v>
      </c>
      <c r="G95" s="96">
        <f>+[5]ระบบการควบคุมฯ!K137+[5]ระบบการควบคุมฯ!L137</f>
        <v>10000</v>
      </c>
      <c r="H95" s="103">
        <f t="shared" ref="H95:H100" si="24">+D95-E95-F95-G95</f>
        <v>0</v>
      </c>
      <c r="I95" s="101" t="s">
        <v>234</v>
      </c>
    </row>
    <row r="96" spans="1:9" ht="38.4" hidden="1" customHeight="1" x14ac:dyDescent="0.25">
      <c r="A96" s="95" t="str">
        <f>+[5]ระบบการควบคุมฯ!A138</f>
        <v>3.3.1.2</v>
      </c>
      <c r="B96" s="47" t="str">
        <f>+[5]ระบบการควบคุมฯ!B138</f>
        <v>ค่าใช้จ่ายในการดำเนินงานของโรงเรียนเครือข่ายโครงการวิทยาศาสตร์ศึกษาพลังสิบ ระดับประถมศึกษา 10โรงเรียน โรงเรียนละ 3,000.-บาท</v>
      </c>
      <c r="C96" s="38" t="str">
        <f>+[5]ระบบการควบคุมฯ!C138</f>
        <v>ที่ ศธ 04002/ว7495 ลว. 5 พ.ค. 69 ครั้ง 487</v>
      </c>
      <c r="D96" s="96">
        <f>+[5]ระบบการควบคุมฯ!F138</f>
        <v>30000</v>
      </c>
      <c r="E96" s="96">
        <f>+[5]ระบบการควบคุมฯ!G138+[5]ระบบการควบคุมฯ!H138</f>
        <v>0</v>
      </c>
      <c r="F96" s="96"/>
      <c r="G96" s="103">
        <f>+[5]ระบบการควบคุมฯ!K138+[5]ระบบการควบคุมฯ!L138</f>
        <v>15000</v>
      </c>
      <c r="H96" s="103">
        <f t="shared" si="24"/>
        <v>15000</v>
      </c>
      <c r="I96" s="101" t="s">
        <v>269</v>
      </c>
    </row>
    <row r="97" spans="1:9" ht="37.200000000000003" x14ac:dyDescent="0.25">
      <c r="A97" s="95" t="str">
        <f>+[5]ระบบการควบคุมฯ!A139</f>
        <v>3.3.1.3</v>
      </c>
      <c r="B97" s="47" t="str">
        <f>+[5]ระบบการควบคุมฯ!B139</f>
        <v xml:space="preserve">ค่าใช้จ่ายสำหรับศูนย์วิทยาศาสตร์พลังสิบ ระดับประถมศึกษา       </v>
      </c>
      <c r="C97" s="38" t="str">
        <f>+[5]ระบบการควบคุมฯ!C139</f>
        <v>ที่ ศธ 04002/ว8780 ลว. 25 พ.ค. 69  ครั้งที่ 580</v>
      </c>
      <c r="D97" s="96">
        <f>+[5]ระบบการควบคุมฯ!F139</f>
        <v>6900</v>
      </c>
      <c r="E97" s="96">
        <f>+[5]ระบบการควบคุมฯ!G139+[5]ระบบการควบคุมฯ!H139</f>
        <v>0</v>
      </c>
      <c r="F97" s="96"/>
      <c r="G97" s="103">
        <f>+[5]ระบบการควบคุมฯ!K139+[5]ระบบการควบคุมฯ!L139</f>
        <v>0</v>
      </c>
      <c r="H97" s="103">
        <f t="shared" si="24"/>
        <v>6900</v>
      </c>
      <c r="I97" s="380" t="s">
        <v>234</v>
      </c>
    </row>
    <row r="98" spans="1:9" ht="38.4" hidden="1" customHeight="1" x14ac:dyDescent="0.25">
      <c r="A98" s="95" t="str">
        <f>+[5]ระบบการควบคุมฯ!A140</f>
        <v>3.3.1.4</v>
      </c>
      <c r="B98" s="47" t="str">
        <f>+[5]ระบบการควบคุมฯ!B140</f>
        <v xml:space="preserve">ค่าใช้จ่ายในการนิเทศ ติดตาม โรงเรียนในโครงการวิทยาศาสตร์พลังสิบ ระดับประถมศึกษา  </v>
      </c>
      <c r="C98" s="38" t="str">
        <f>+[5]ระบบการควบคุมฯ!C140</f>
        <v>ศธ 04002/ว2070 ลว.  19 พค 68 โอนครั้งที่ 492 ยอด 2,000 บาท</v>
      </c>
      <c r="D98" s="96">
        <f>+[5]ระบบการควบคุมฯ!F140</f>
        <v>0</v>
      </c>
      <c r="E98" s="96">
        <f>+[5]ระบบการควบคุมฯ!G140+[5]ระบบการควบคุมฯ!H140</f>
        <v>0</v>
      </c>
      <c r="F98" s="96"/>
      <c r="G98" s="103">
        <f>+[5]ระบบการควบคุมฯ!K140+[5]ระบบการควบคุมฯ!L140</f>
        <v>0</v>
      </c>
      <c r="H98" s="103">
        <f t="shared" si="24"/>
        <v>0</v>
      </c>
      <c r="I98" s="101" t="s">
        <v>65</v>
      </c>
    </row>
    <row r="99" spans="1:9" ht="38.4" hidden="1" customHeight="1" x14ac:dyDescent="0.25">
      <c r="A99" s="95" t="str">
        <f>+[5]ระบบการควบคุมฯ!A141</f>
        <v>3.5.4</v>
      </c>
      <c r="B99" s="47" t="str">
        <f>+[5]ระบบการควบคุมฯ!B141</f>
        <v>ค่าสาธารณูปโภค</v>
      </c>
      <c r="C99" s="38" t="str">
        <f>+[5]ระบบการควบคุมฯ!C141</f>
        <v>โอนเปลี่ยนแปลง1/68 25 กย.68</v>
      </c>
      <c r="D99" s="96">
        <f>+[5]ระบบการควบคุมฯ!F141</f>
        <v>0</v>
      </c>
      <c r="E99" s="96">
        <f>+[5]ระบบการควบคุมฯ!G141+[5]ระบบการควบคุมฯ!H141</f>
        <v>0</v>
      </c>
      <c r="F99" s="96"/>
      <c r="G99" s="103">
        <f>+[5]ระบบการควบคุมฯ!K141+[5]ระบบการควบคุมฯ!L141</f>
        <v>0</v>
      </c>
      <c r="H99" s="103">
        <f t="shared" si="24"/>
        <v>0</v>
      </c>
      <c r="I99" s="101" t="s">
        <v>14</v>
      </c>
    </row>
    <row r="100" spans="1:9" ht="38.4" hidden="1" customHeight="1" x14ac:dyDescent="0.25">
      <c r="A100" s="95" t="str">
        <f>+[5]ระบบการควบคุมฯ!A143</f>
        <v>3.3.6</v>
      </c>
      <c r="B100" s="47"/>
      <c r="C100" s="38"/>
      <c r="D100" s="96">
        <f>+[5]ระบบการควบคุมฯ!F143</f>
        <v>0</v>
      </c>
      <c r="E100" s="96">
        <f>+[5]ระบบการควบคุมฯ!G143+[5]ระบบการควบคุมฯ!H143</f>
        <v>0</v>
      </c>
      <c r="F100" s="96">
        <f>+[5]ระบบการควบคุมฯ!I143+[5]ระบบการควบคุมฯ!J143</f>
        <v>0</v>
      </c>
      <c r="G100" s="103">
        <f>+[5]ระบบการควบคุมฯ!K143+[5]ระบบการควบคุมฯ!L143</f>
        <v>0</v>
      </c>
      <c r="H100" s="103">
        <f t="shared" si="24"/>
        <v>0</v>
      </c>
      <c r="I100" s="101" t="s">
        <v>66</v>
      </c>
    </row>
    <row r="101" spans="1:9" ht="38.4" customHeight="1" x14ac:dyDescent="0.25">
      <c r="A101" s="98">
        <f>+[5]ระบบการควบคุมฯ!A153</f>
        <v>3.4</v>
      </c>
      <c r="B101" s="30" t="str">
        <f>+[2]งบสพฐ!B83</f>
        <v xml:space="preserve">กิจกรรมสานความร่วมมือภาคีเครือข่ายด้านการจัดการศึกษา </v>
      </c>
      <c r="C101" s="31" t="s">
        <v>235</v>
      </c>
      <c r="D101" s="99">
        <f t="shared" ref="D101:I101" si="25">+D102</f>
        <v>0</v>
      </c>
      <c r="E101" s="99">
        <f t="shared" si="25"/>
        <v>0</v>
      </c>
      <c r="F101" s="99">
        <f t="shared" si="25"/>
        <v>0</v>
      </c>
      <c r="G101" s="99">
        <f t="shared" si="25"/>
        <v>0</v>
      </c>
      <c r="H101" s="99">
        <f t="shared" si="25"/>
        <v>0</v>
      </c>
      <c r="I101" s="99">
        <f t="shared" si="25"/>
        <v>0</v>
      </c>
    </row>
    <row r="102" spans="1:9" ht="28.2" customHeight="1" x14ac:dyDescent="0.25">
      <c r="A102" s="92">
        <f>+[5]ระบบการควบคุมฯ!A154</f>
        <v>0</v>
      </c>
      <c r="B102" s="113" t="str">
        <f>+[5]ระบบการควบคุมฯ!B154</f>
        <v>งบรายจ่ายอื่น   6911500</v>
      </c>
      <c r="C102" s="33"/>
      <c r="D102" s="93">
        <f t="shared" ref="D102:I102" si="26">SUM(D103)</f>
        <v>0</v>
      </c>
      <c r="E102" s="93">
        <f t="shared" si="26"/>
        <v>0</v>
      </c>
      <c r="F102" s="93">
        <f t="shared" si="26"/>
        <v>0</v>
      </c>
      <c r="G102" s="93">
        <f t="shared" si="26"/>
        <v>0</v>
      </c>
      <c r="H102" s="93">
        <f t="shared" si="26"/>
        <v>0</v>
      </c>
      <c r="I102" s="93">
        <f t="shared" si="26"/>
        <v>0</v>
      </c>
    </row>
    <row r="103" spans="1:9" ht="38.4" hidden="1" customHeight="1" x14ac:dyDescent="0.25">
      <c r="A103" s="114"/>
      <c r="B103" s="35"/>
      <c r="C103" s="38"/>
      <c r="D103" s="96"/>
      <c r="E103" s="96"/>
      <c r="F103" s="96">
        <f>+[5]ระบบการควบคุมฯ!I155+[5]ระบบการควบคุมฯ!J155</f>
        <v>0</v>
      </c>
      <c r="G103" s="103">
        <f>+[5]ระบบการควบคุมฯ!K155+[5]ระบบการควบคุมฯ!L155</f>
        <v>0</v>
      </c>
      <c r="H103" s="103">
        <f>+D103-E103-F103-G103</f>
        <v>0</v>
      </c>
      <c r="I103" s="101" t="s">
        <v>51</v>
      </c>
    </row>
    <row r="104" spans="1:9" ht="38.4" customHeight="1" x14ac:dyDescent="0.25">
      <c r="A104" s="98">
        <f>+[5]ระบบการควบคุมฯ!A156</f>
        <v>3.5</v>
      </c>
      <c r="B104" s="30" t="str">
        <f>+[5]ระบบการควบคุมฯ!B156</f>
        <v>กิจกรรมหลักบ้านวิทยาศาสตร์น้อยประเทศไทย ระดับประถมศึกษา</v>
      </c>
      <c r="C104" s="31" t="str">
        <f>+[5]ระบบการควบคุมฯ!C156</f>
        <v>20004 69 00108 00000</v>
      </c>
      <c r="D104" s="99">
        <f t="shared" ref="D104:I104" si="27">+D105</f>
        <v>49000</v>
      </c>
      <c r="E104" s="99">
        <f t="shared" si="27"/>
        <v>0</v>
      </c>
      <c r="F104" s="99">
        <f t="shared" si="27"/>
        <v>0</v>
      </c>
      <c r="G104" s="99">
        <f t="shared" si="27"/>
        <v>43100</v>
      </c>
      <c r="H104" s="99">
        <f t="shared" si="27"/>
        <v>5900</v>
      </c>
      <c r="I104" s="99">
        <f t="shared" si="27"/>
        <v>0</v>
      </c>
    </row>
    <row r="105" spans="1:9" ht="38.4" customHeight="1" x14ac:dyDescent="0.25">
      <c r="A105" s="92">
        <f>+[5]ระบบการควบคุมฯ!A157</f>
        <v>1</v>
      </c>
      <c r="B105" s="113" t="str">
        <f>+[5]ระบบการควบคุมฯ!B157</f>
        <v>งบดำเนินงาน   69112xx</v>
      </c>
      <c r="C105" s="33"/>
      <c r="D105" s="93">
        <f>SUM(D106:D109)</f>
        <v>49000</v>
      </c>
      <c r="E105" s="93">
        <f t="shared" ref="E105:H105" si="28">SUM(E106:E109)</f>
        <v>0</v>
      </c>
      <c r="F105" s="93">
        <f t="shared" si="28"/>
        <v>0</v>
      </c>
      <c r="G105" s="93">
        <f t="shared" si="28"/>
        <v>43100</v>
      </c>
      <c r="H105" s="93">
        <f t="shared" si="28"/>
        <v>5900</v>
      </c>
      <c r="I105" s="93">
        <f>SUM(I106)</f>
        <v>0</v>
      </c>
    </row>
    <row r="106" spans="1:9" ht="38.4" customHeight="1" x14ac:dyDescent="0.25">
      <c r="A106" s="114" t="str">
        <f>+[5]ระบบการควบคุมฯ!A158</f>
        <v>3.5.1</v>
      </c>
      <c r="B106" s="36" t="str">
        <f>+[5]ระบบการควบคุมฯ!B158</f>
        <v xml:space="preserve">ค่าใช้จ่ายในการเดินทางเข้าร่วมการประชุมวิชาการ “บ้านนักวิทยาศาสตร์น้อย ประเทศไทย ครบรอบ 15 ปี สู่การศึกษาเพื่อการพัฒนาอย่างยั่งยืน (ESD)เฉลิมพระเกียรติ 70 พรรษา สมเด็จพระกนิษฐาธิราชเจ้า กรมสมเด็จพระเทพรัตนราชสุดาฯ สยามบรมราชกุมารี” ระหว่างวันที่ 21-23 ตุลาคม 2568 ณ มหาวิทยาลัยศรีนครินทรวิโรฒ และโรงแรมเดอะพาลาสโซ กรุงเทพมหานคร ของนางสาวเบญจวรรณ นุชโส วิทยากรเครือข่ายท้องถิ่น โรงเรียนธัญญสิทธิศิลป์   </v>
      </c>
      <c r="C106" s="38" t="str">
        <f>+[5]ระบบการควบคุมฯ!C158</f>
        <v>ศธ 04002/ว47543 ลว.  31 ตค 68 โอนครั้งที่ 21</v>
      </c>
      <c r="D106" s="96">
        <f>+[5]ระบบการควบคุมฯ!D158</f>
        <v>1000</v>
      </c>
      <c r="E106" s="96">
        <f>+[5]ระบบการควบคุมฯ!G158+[5]ระบบการควบคุมฯ!H158</f>
        <v>0</v>
      </c>
      <c r="F106" s="96"/>
      <c r="G106" s="96">
        <f>+[5]ระบบการควบคุมฯ!K158+[5]ระบบการควบคุมฯ!L158</f>
        <v>800</v>
      </c>
      <c r="H106" s="103">
        <f t="shared" ref="H106:H109" si="29">+D106-E106-F106-G106</f>
        <v>200</v>
      </c>
      <c r="I106" s="101" t="s">
        <v>249</v>
      </c>
    </row>
    <row r="107" spans="1:9" ht="38.4" customHeight="1" x14ac:dyDescent="0.25">
      <c r="A107" s="114" t="str">
        <f>+[5]ระบบการควบคุมฯ!A159</f>
        <v>3.5.2</v>
      </c>
      <c r="B107" s="47" t="str">
        <f>+[5]ระบบการควบคุมฯ!B159</f>
        <v xml:space="preserve">ค่าใช้จ่ายในการนิเทศ ติดตาม ประเมินผลตามแนวทางของโครงการบ้านนักวิทยาศาสตร์น้อย ประเทศไทย และสำหรับการประเมินรับตราพระราชทาน โครงการบ้านนักวิทยาศาสตร์น้อยประเทศไทย       ระดับปฐมวัย จำนวนเงิน 5,000.-บาท (ห้าพันบาทถ้วน)
2. ค่าใช้จ่ายในการนิเทศ ติดตาม ประเมินผลตามแนวทางของโครงการบ้านนักวิทยาศาสตร์น้อย ประเทศไทย และสำหรับการประเมินรับตราพระราชทาน โครงการบ้านนักวิทยาศาสตร์น้อยประเทศไทย      ระดับประถมศึกษา จำนวนเงิน 5,000.-บาท (ห้าพันบาทถ้วน)
</v>
      </c>
      <c r="C107" s="38" t="str">
        <f>+[5]ระบบการควบคุมฯ!C159</f>
        <v>ศธ 04002/ว49147 ลว.  20 พ.ย. 68 โอนครั้งที่ 90</v>
      </c>
      <c r="D107" s="96">
        <f>+[5]ระบบการควบคุมฯ!F159</f>
        <v>10000</v>
      </c>
      <c r="E107" s="96">
        <f>+[5]ระบบการควบคุมฯ!G159+[5]ระบบการควบคุมฯ!H159</f>
        <v>0</v>
      </c>
      <c r="F107" s="96"/>
      <c r="G107" s="96">
        <f>+[5]ระบบการควบคุมฯ!K159+[5]ระบบการควบคุมฯ!L159</f>
        <v>10000</v>
      </c>
      <c r="H107" s="103">
        <f t="shared" si="29"/>
        <v>0</v>
      </c>
      <c r="I107" s="101" t="s">
        <v>42</v>
      </c>
    </row>
    <row r="108" spans="1:9" ht="38.4" hidden="1" customHeight="1" x14ac:dyDescent="0.25">
      <c r="A108" s="114" t="str">
        <f>+[5]ระบบการควบคุมฯ!A160</f>
        <v>3.5.3</v>
      </c>
      <c r="B108" s="47" t="str">
        <f>+[5]ระบบการควบคุมฯ!B160</f>
        <v>. เพื่อเป็นค่าใช้จ่ายในการดำเนินงานตามแนวทางของโครงการบ้านวิทยาศาสตร์น้อย ประเทศไทย ระดับปฐมวัย ปีงบประมาณ พ.ศ. 2569  19,000.-บาท  ระดับประถมศึกษา 19,000.-บาท</v>
      </c>
      <c r="C108" s="38" t="str">
        <f>+[5]ระบบการควบคุมฯ!C160</f>
        <v>ศธ 04002/ว7450/5 พ.ค.69 โอนครั้งที่ 479</v>
      </c>
      <c r="D108" s="96">
        <f>+[5]ระบบการควบคุมฯ!F160</f>
        <v>38000</v>
      </c>
      <c r="E108" s="96">
        <f>+[5]ระบบการควบคุมฯ!G160+[5]ระบบการควบคุมฯ!H160</f>
        <v>0</v>
      </c>
      <c r="F108" s="96"/>
      <c r="G108" s="96">
        <f>+[5]ระบบการควบคุมฯ!K160+[5]ระบบการควบคุมฯ!L160</f>
        <v>32300</v>
      </c>
      <c r="H108" s="103">
        <f t="shared" si="29"/>
        <v>5700</v>
      </c>
      <c r="I108" s="101" t="s">
        <v>42</v>
      </c>
    </row>
    <row r="109" spans="1:9" ht="38.4" hidden="1" customHeight="1" x14ac:dyDescent="0.25">
      <c r="A109" s="114" t="str">
        <f>+[5]ระบบการควบคุมฯ!A161</f>
        <v>3.5.4</v>
      </c>
      <c r="B109" s="35" t="str">
        <f>+[5]ระบบการควบคุมฯ!B161</f>
        <v xml:space="preserve">ค่าใช้จ่ายในการขยายผลการฝึกอบรมเชิงปฏิบัติการขั้นเฉพาะทางในหัวข้อ “เทคโนโลยี : จากที่นี่ไปที่นั่น” ให้กับครูผู้สอนระดับปฐมวัยและระดับประถมศึกษาในโรงเรียนที่เข้าร่วมโครงการบ้านนักวิทยาศาสตร์น้อย ประเทศไทย ประจำปีงบประมาณ พ.ศ. 2568  1. เพื่อเป็นค่าใช้จ่ายในการขยายผลตามแนวทางของโครงบ้านนักวิยาศาสตร์น้อย ประเทศไทย   1. ระดับปฐมวัย เขตละ 10,000 บาท (หนึ่งหมื่นบาทถ้วน) 2. ระดับประถมศึกษา เขตละ 10,000 บาท (หนึ่งหมื่นบาทถ้วน)
</v>
      </c>
      <c r="C109" s="38" t="str">
        <f>+[5]ระบบการควบคุมฯ!C158</f>
        <v>ศธ 04002/ว47543 ลว.  31 ตค 68 โอนครั้งที่ 21</v>
      </c>
      <c r="D109" s="96">
        <f>+[5]ระบบการควบคุมฯ!F161</f>
        <v>0</v>
      </c>
      <c r="E109" s="96">
        <f>+[5]ระบบการควบคุมฯ!G161+[5]ระบบการควบคุมฯ!H161</f>
        <v>0</v>
      </c>
      <c r="F109" s="96"/>
      <c r="G109" s="96">
        <f>+[5]ระบบการควบคุมฯ!K161+[5]ระบบการควบคุมฯ!L161</f>
        <v>0</v>
      </c>
      <c r="H109" s="103">
        <f t="shared" si="29"/>
        <v>0</v>
      </c>
      <c r="I109" s="101" t="s">
        <v>42</v>
      </c>
    </row>
    <row r="110" spans="1:9" ht="38.4" hidden="1" customHeight="1" x14ac:dyDescent="0.25">
      <c r="A110" s="98">
        <f>+[5]ระบบการควบคุมฯ!A198</f>
        <v>3.6</v>
      </c>
      <c r="B110" s="30" t="str">
        <f>+[5]ระบบการควบคุมฯ!B198</f>
        <v xml:space="preserve">กิจกรรมการจัดการศึกษาเพื่อการมีงานทำ  </v>
      </c>
      <c r="C110" s="30" t="str">
        <f>+[5]ระบบการควบคุมฯ!C198</f>
        <v>20004 69 86178 00000</v>
      </c>
      <c r="D110" s="99">
        <f t="shared" ref="D110:I110" si="30">+D111</f>
        <v>0</v>
      </c>
      <c r="E110" s="99">
        <f t="shared" si="30"/>
        <v>0</v>
      </c>
      <c r="F110" s="99">
        <f t="shared" si="30"/>
        <v>0</v>
      </c>
      <c r="G110" s="99">
        <f t="shared" si="30"/>
        <v>0</v>
      </c>
      <c r="H110" s="99">
        <f t="shared" si="30"/>
        <v>0</v>
      </c>
      <c r="I110" s="99">
        <f t="shared" si="30"/>
        <v>0</v>
      </c>
    </row>
    <row r="111" spans="1:9" ht="38.4" hidden="1" customHeight="1" x14ac:dyDescent="0.25">
      <c r="A111" s="92">
        <f>+[5]ระบบการควบคุมฯ!A194</f>
        <v>3.7</v>
      </c>
      <c r="B111" s="115" t="str">
        <f>+[5]ระบบการควบคุมฯ!B199</f>
        <v xml:space="preserve"> งบดำเนินงาน 69112xx</v>
      </c>
      <c r="C111" s="33"/>
      <c r="D111" s="93">
        <f>SUM(D112:D116)</f>
        <v>0</v>
      </c>
      <c r="E111" s="93">
        <f t="shared" ref="E111:I111" si="31">SUM(E112:E116)</f>
        <v>0</v>
      </c>
      <c r="F111" s="93">
        <f t="shared" si="31"/>
        <v>0</v>
      </c>
      <c r="G111" s="93">
        <f t="shared" si="31"/>
        <v>0</v>
      </c>
      <c r="H111" s="93">
        <f t="shared" si="31"/>
        <v>0</v>
      </c>
      <c r="I111" s="93">
        <f t="shared" si="31"/>
        <v>0</v>
      </c>
    </row>
    <row r="112" spans="1:9" ht="38.4" hidden="1" customHeight="1" x14ac:dyDescent="0.25">
      <c r="A112" s="114"/>
      <c r="B112" s="35"/>
      <c r="C112" s="38"/>
      <c r="D112" s="96"/>
      <c r="E112" s="96"/>
      <c r="F112" s="96"/>
      <c r="G112" s="103"/>
      <c r="H112" s="103"/>
      <c r="I112" s="101"/>
    </row>
    <row r="113" spans="1:9" ht="38.4" hidden="1" customHeight="1" x14ac:dyDescent="0.25">
      <c r="A113" s="114"/>
      <c r="B113" s="35"/>
      <c r="C113" s="38"/>
      <c r="D113" s="96"/>
      <c r="E113" s="96"/>
      <c r="F113" s="96"/>
      <c r="G113" s="103"/>
      <c r="H113" s="103"/>
      <c r="I113" s="101"/>
    </row>
    <row r="114" spans="1:9" ht="38.4" hidden="1" customHeight="1" x14ac:dyDescent="0.25">
      <c r="A114" s="114"/>
      <c r="B114" s="35"/>
      <c r="C114" s="38"/>
      <c r="D114" s="96"/>
      <c r="E114" s="96"/>
      <c r="F114" s="96"/>
      <c r="G114" s="103"/>
      <c r="H114" s="103"/>
      <c r="I114" s="101"/>
    </row>
    <row r="115" spans="1:9" ht="38.4" hidden="1" customHeight="1" x14ac:dyDescent="0.25">
      <c r="A115" s="114"/>
      <c r="B115" s="35"/>
      <c r="C115" s="38"/>
      <c r="D115" s="96"/>
      <c r="E115" s="96"/>
      <c r="F115" s="96"/>
      <c r="G115" s="103"/>
      <c r="H115" s="103"/>
      <c r="I115" s="101"/>
    </row>
    <row r="116" spans="1:9" ht="38.4" hidden="1" customHeight="1" x14ac:dyDescent="0.25">
      <c r="A116" s="114"/>
      <c r="B116" s="35"/>
      <c r="C116" s="38"/>
      <c r="D116" s="96"/>
      <c r="E116" s="96"/>
      <c r="F116" s="96"/>
      <c r="G116" s="103"/>
      <c r="H116" s="103"/>
      <c r="I116" s="101"/>
    </row>
    <row r="117" spans="1:9" ht="38.4" hidden="1" customHeight="1" x14ac:dyDescent="0.25">
      <c r="A117" s="98">
        <f>+[5]ระบบการควบคุมฯ!A201</f>
        <v>3.7</v>
      </c>
      <c r="B117" s="30" t="str">
        <f>+[5]ระบบการควบคุมฯ!B201</f>
        <v xml:space="preserve">กิจกรรมจัดหาบุคลากรสนับสนุน การปฏิบัติงานให้ราชการ กิจกรรมย่อยครูผู้ทรงคุณค่าแห่งแผ่นดิน </v>
      </c>
      <c r="C117" s="30" t="str">
        <f>+[5]ระบบการควบคุมฯ!C201</f>
        <v xml:space="preserve">20004 69 00154 86190 </v>
      </c>
      <c r="D117" s="99">
        <f t="shared" ref="D117:I117" si="32">+D118</f>
        <v>109700</v>
      </c>
      <c r="E117" s="99">
        <f t="shared" si="32"/>
        <v>0</v>
      </c>
      <c r="F117" s="99">
        <f t="shared" si="32"/>
        <v>0</v>
      </c>
      <c r="G117" s="99">
        <f t="shared" si="32"/>
        <v>0</v>
      </c>
      <c r="H117" s="99">
        <f t="shared" si="32"/>
        <v>109700</v>
      </c>
      <c r="I117" s="99">
        <f t="shared" si="32"/>
        <v>0</v>
      </c>
    </row>
    <row r="118" spans="1:9" ht="38.4" hidden="1" customHeight="1" x14ac:dyDescent="0.25">
      <c r="A118" s="92">
        <f>+[5]ระบบการควบคุมฯ!A202</f>
        <v>0</v>
      </c>
      <c r="B118" s="115" t="str">
        <f>+[5]ระบบการควบคุมฯ!B202</f>
        <v xml:space="preserve"> งบรายจ่ายอื่น 6911500</v>
      </c>
      <c r="C118" s="33" t="str">
        <f>+[5]ระบบการควบคุมฯ!C202</f>
        <v xml:space="preserve">20004 3300 6300 5000006 </v>
      </c>
      <c r="D118" s="93">
        <f t="shared" ref="D118:I118" si="33">SUM(D119)</f>
        <v>109700</v>
      </c>
      <c r="E118" s="93">
        <f t="shared" si="33"/>
        <v>0</v>
      </c>
      <c r="F118" s="93">
        <f t="shared" si="33"/>
        <v>0</v>
      </c>
      <c r="G118" s="93">
        <f t="shared" si="33"/>
        <v>0</v>
      </c>
      <c r="H118" s="93">
        <f t="shared" si="33"/>
        <v>109700</v>
      </c>
      <c r="I118" s="93">
        <f t="shared" si="33"/>
        <v>0</v>
      </c>
    </row>
    <row r="119" spans="1:9" ht="38.4" customHeight="1" x14ac:dyDescent="0.25">
      <c r="A119" s="95" t="str">
        <f>+[5]ระบบการควบคุมฯ!A203</f>
        <v>3.7.1</v>
      </c>
      <c r="B119" s="112" t="str">
        <f>+[5]ระบบการควบคุมฯ!B203</f>
        <v>ค่าตอบแทนการจ้างอัตราจ้างครูผู้ทรงคุณค่าแห่งแผ่นดิน งวดที่ 1 ระยะเวลา 4 เดือน (พฤศจิกายน 2568 – กุมภาพันธ์ 2569)  1 อัตรา 68,000 บาท</v>
      </c>
      <c r="C119" s="38" t="str">
        <f>+[5]ระบบการควบคุมฯ!C203</f>
        <v>ศธ 04002/ว47668 ลว.30/10/2025 โอนครั้งที่ 25</v>
      </c>
      <c r="D119" s="96">
        <f>+[5]ระบบการควบคุมฯ!F203</f>
        <v>109700</v>
      </c>
      <c r="E119" s="96">
        <f>+[5]ระบบการควบคุมฯ!G203+[5]ระบบการควบคุมฯ!H203</f>
        <v>0</v>
      </c>
      <c r="F119" s="96">
        <f>+[5]ระบบการควบคุมฯ!I203+[5]ระบบการควบคุมฯ!J203</f>
        <v>0</v>
      </c>
      <c r="G119" s="96">
        <f>+[5]ระบบการควบคุมฯ!K203+[5]ระบบการควบคุมฯ!L203</f>
        <v>0</v>
      </c>
      <c r="H119" s="103">
        <f>+D119-E119-F119-G119</f>
        <v>109700</v>
      </c>
      <c r="I119" s="101" t="s">
        <v>14</v>
      </c>
    </row>
    <row r="120" spans="1:9" ht="38.4" customHeight="1" x14ac:dyDescent="0.25">
      <c r="A120" s="95" t="str">
        <f>+[5]ระบบการควบคุมฯ!A204</f>
        <v>3.7.1.1</v>
      </c>
      <c r="B120" s="112" t="str">
        <f>+[5]ระบบการควบคุมฯ!B204</f>
        <v>ครูผู้ทรงคุณค่าแห่งแผ่นดิน ครั้งที่ 2 ระยะเวลา 2 เดือน 14 วัน (14 พฤษภาคม 2569 – 30 มิถุนายน  2569)   จำนวน 1 อัตรา อัตราเดือนละ 17,000.-บาท  พฤษภาคม 2569 7,700 บาทจำนวนเงิน 42,500 บาท</v>
      </c>
      <c r="C120" s="38" t="str">
        <f>+[5]ระบบการควบคุมฯ!C204</f>
        <v>ศธ 04002/ว5850 ลว. 8/4/2026 โอนครั้งที่ 412</v>
      </c>
      <c r="D120" s="96"/>
      <c r="E120" s="96"/>
      <c r="F120" s="96"/>
      <c r="G120" s="103"/>
      <c r="H120" s="103"/>
      <c r="I120" s="101"/>
    </row>
    <row r="121" spans="1:9" ht="38.4" hidden="1" customHeight="1" x14ac:dyDescent="0.25">
      <c r="A121" s="95" t="str">
        <f>+[5]ระบบการควบคุมฯ!A205</f>
        <v>3.7.1.2</v>
      </c>
      <c r="B121" s="112" t="str">
        <f>+[5]ระบบการควบคุมฯ!B205</f>
        <v>ครูผู้ทรงคุณค่าแห่งแผ่นดิน ครั้งที่ 3 ระยะเวลา 2 เดือน (สิงหาคม - กันยายน  2568)  จำนวน 1 อัตรา     อัตราละ 17,000.-บาท จำนวนเงิน 41,700 บาท</v>
      </c>
      <c r="C121" s="38" t="str">
        <f>+[5]ระบบการควบคุมฯ!C205</f>
        <v>ศธ 04002/ว3075 ลว.7/7/2025 โอนครั้งที่ 666</v>
      </c>
      <c r="D121" s="96"/>
      <c r="E121" s="96"/>
      <c r="F121" s="96"/>
      <c r="G121" s="103"/>
      <c r="H121" s="103"/>
      <c r="I121" s="101"/>
    </row>
    <row r="122" spans="1:9" ht="38.4" hidden="1" customHeight="1" x14ac:dyDescent="0.25">
      <c r="A122" s="95">
        <f>+[5]ระบบการควบคุมฯ!A206</f>
        <v>0</v>
      </c>
      <c r="B122" s="112">
        <f>+[5]ระบบการควบคุมฯ!B206</f>
        <v>0</v>
      </c>
      <c r="C122" s="38">
        <f>+[5]ระบบการควบคุมฯ!C206</f>
        <v>0</v>
      </c>
      <c r="D122" s="96"/>
      <c r="E122" s="96"/>
      <c r="F122" s="96"/>
      <c r="G122" s="103"/>
      <c r="H122" s="103"/>
      <c r="I122" s="101"/>
    </row>
    <row r="123" spans="1:9" ht="50.4" customHeight="1" x14ac:dyDescent="0.25">
      <c r="A123" s="98">
        <f>+[5]ระบบการควบคุมฯ!A209</f>
        <v>3.8</v>
      </c>
      <c r="B123" s="30" t="str">
        <f>+[5]ระบบการควบคุมฯ!B209</f>
        <v>กิจกรรมจัดหาบุคลากรสนับสนุนการปฏิบัติงานให้ราชการ (คืนครูสำหรับเด็กพิการ)</v>
      </c>
      <c r="C123" s="30" t="str">
        <f>+[5]ระบบการควบคุมฯ!C209</f>
        <v>20004 69 00154 00122</v>
      </c>
      <c r="D123" s="99">
        <f t="shared" ref="D123:I123" si="34">+D124</f>
        <v>3250900</v>
      </c>
      <c r="E123" s="99">
        <f t="shared" si="34"/>
        <v>0</v>
      </c>
      <c r="F123" s="99">
        <f t="shared" si="34"/>
        <v>0</v>
      </c>
      <c r="G123" s="99">
        <f t="shared" si="34"/>
        <v>2783467.74</v>
      </c>
      <c r="H123" s="99">
        <f t="shared" si="34"/>
        <v>467432.25999999978</v>
      </c>
      <c r="I123" s="99">
        <f t="shared" si="34"/>
        <v>0</v>
      </c>
    </row>
    <row r="124" spans="1:9" ht="38.4" customHeight="1" x14ac:dyDescent="0.25">
      <c r="A124" s="92">
        <f>+[5]ระบบการควบคุมฯ!A210</f>
        <v>0</v>
      </c>
      <c r="B124" s="115" t="str">
        <f>+[5]ระบบการควบคุมฯ!B210</f>
        <v xml:space="preserve"> งบรายจ่ายอื่น 6911500</v>
      </c>
      <c r="C124" s="33" t="str">
        <f>+[5]ระบบการควบคุมฯ!C210</f>
        <v>20004 3300 6300 5000001</v>
      </c>
      <c r="D124" s="93">
        <f>SUM(D125:D129)</f>
        <v>3250900</v>
      </c>
      <c r="E124" s="93">
        <f>SUM(E125:E129)</f>
        <v>0</v>
      </c>
      <c r="F124" s="93">
        <f>SUM(F125:F129)</f>
        <v>0</v>
      </c>
      <c r="G124" s="93">
        <f>SUM(G125:G129)</f>
        <v>2783467.74</v>
      </c>
      <c r="H124" s="93">
        <f>SUM(H125:H129)</f>
        <v>467432.25999999978</v>
      </c>
      <c r="I124" s="93">
        <f>SUM(I125)</f>
        <v>0</v>
      </c>
    </row>
    <row r="125" spans="1:9" ht="38.4" customHeight="1" x14ac:dyDescent="0.25">
      <c r="A125" s="95" t="str">
        <f>+[5]ระบบการควบคุมฯ!A211</f>
        <v>3.8.1</v>
      </c>
      <c r="B125" s="112" t="str">
        <f>+[5]ระบบการควบคุมฯ!B211</f>
        <v xml:space="preserve">จ้างเหมาพี่เลี้ยงเด็กพิการ  จำนวน 36 อัตรา </v>
      </c>
      <c r="C125" s="112">
        <f>+[5]ระบบการควบคุมฯ!C211</f>
        <v>0</v>
      </c>
      <c r="D125" s="96">
        <f>+[5]ระบบการควบคุมฯ!F211</f>
        <v>3250900</v>
      </c>
      <c r="E125" s="96">
        <f>+[5]ระบบการควบคุมฯ!G211+[5]ระบบการควบคุมฯ!H211</f>
        <v>0</v>
      </c>
      <c r="F125" s="96">
        <f>+[5]ระบบการควบคุมฯ!I211+[5]ระบบการควบคุมฯ!J211</f>
        <v>0</v>
      </c>
      <c r="G125" s="96">
        <f>+[5]ระบบการควบคุมฯ!K211+[5]ระบบการควบคุมฯ!L211</f>
        <v>2783467.74</v>
      </c>
      <c r="H125" s="103">
        <f>+D125-E125-F125-G125</f>
        <v>467432.25999999978</v>
      </c>
      <c r="I125" s="101" t="s">
        <v>14</v>
      </c>
    </row>
    <row r="126" spans="1:9" ht="38.4" hidden="1" customHeight="1" x14ac:dyDescent="0.25">
      <c r="A126" s="95" t="str">
        <f>+[5]ระบบการควบคุมฯ!A212</f>
        <v>3.8.1.1</v>
      </c>
      <c r="B126" s="112" t="str">
        <f>+[5]ระบบการควบคุมฯ!B212</f>
        <v xml:space="preserve">จ้างเหมาพี่เลี้ยงเด็กพิการ  จำนวน 36 อัตรา ครั้งที่ 1 (ตุลาคม 68 -ม.ค 69) ค่าจ้าง 1,296,000 บาท </v>
      </c>
      <c r="C126" s="112" t="str">
        <f>+[5]ระบบการควบคุมฯ!C212</f>
        <v>ศธ 04002/ว47742 ลว 30 ตค 68 ครั้งที่ 34</v>
      </c>
      <c r="D126" s="96"/>
      <c r="E126" s="96"/>
      <c r="F126" s="96"/>
      <c r="G126" s="96"/>
      <c r="H126" s="103"/>
      <c r="I126" s="101" t="s">
        <v>14</v>
      </c>
    </row>
    <row r="127" spans="1:9" ht="55.8" x14ac:dyDescent="0.25">
      <c r="A127" s="95" t="str">
        <f>+[5]ระบบการควบคุมฯ!A213</f>
        <v>3.8.1.2</v>
      </c>
      <c r="B127" s="112" t="str">
        <f>+[5]ระบบการควบคุมฯ!B213</f>
        <v xml:space="preserve">จ้างเหมาพี่เลี้ยงเด็กพิการ  จำนวน 39 อัตรา ครั้งที่ 2 (ตุลาคม 68 -ม.ค 69) ค่าจ้าง 270,300 บาท </v>
      </c>
      <c r="C127" s="112" t="str">
        <f>+[5]ระบบการควบคุมฯ!C213</f>
        <v>ศธ 04002/ว338 ลว 26 ก.พ. 69 ครั้งที่ 338</v>
      </c>
      <c r="D127" s="96"/>
      <c r="E127" s="96"/>
      <c r="F127" s="96"/>
      <c r="G127" s="96"/>
      <c r="H127" s="103">
        <f>+D127-E127-F127-G127</f>
        <v>0</v>
      </c>
      <c r="I127" s="101" t="s">
        <v>14</v>
      </c>
    </row>
    <row r="128" spans="1:9" ht="55.8" x14ac:dyDescent="0.25">
      <c r="A128" s="95" t="str">
        <f>+[5]ระบบการควบคุมฯ!A214</f>
        <v>3.8.1.3</v>
      </c>
      <c r="B128" s="112" t="str">
        <f>+[5]ระบบการควบคุมฯ!B214</f>
        <v>จ้างเหมาพี่เลี้ยงเด็กพิการ    ระยะ 1 เดือน ครั้งที่ 3  เดือนมีนาคม 2569 จำนวนเงิน 351,000 บาท</v>
      </c>
      <c r="C128" s="112" t="str">
        <f>+[5]ระบบการควบคุมฯ!C214</f>
        <v>ศธ 04002/ว5159 ลว 26 มี.ค. 69 ครั้งที่ 397</v>
      </c>
      <c r="D128" s="96"/>
      <c r="E128" s="96"/>
      <c r="F128" s="96"/>
      <c r="G128" s="103"/>
      <c r="H128" s="103"/>
      <c r="I128" s="101"/>
    </row>
    <row r="129" spans="1:9" ht="57" customHeight="1" x14ac:dyDescent="0.25">
      <c r="A129" s="95" t="str">
        <f>+[5]ระบบการควบคุมฯ!A215</f>
        <v>3.8.1.4</v>
      </c>
      <c r="B129" s="112" t="str">
        <f>+[5]ระบบการควบคุมฯ!B215</f>
        <v>จ้างเหมาพี่เลี้ยงเด็กพิการ  ครั้งที่ 4 ระยะเวลา 2 เดือน 39 อัตรา เดือนเมษายน - พฤษภาคม 2569 จำนวนเงิน 702,000 บาท</v>
      </c>
      <c r="C129" s="112" t="str">
        <f>+[5]ระบบการควบคุมฯ!C215</f>
        <v>ศธ 04002/ว6217 ลว 17 เม.ย. 69 ครั้งที่ 429</v>
      </c>
      <c r="D129" s="96"/>
      <c r="E129" s="96"/>
      <c r="F129" s="96"/>
      <c r="G129" s="103"/>
      <c r="H129" s="103"/>
      <c r="I129" s="101"/>
    </row>
    <row r="130" spans="1:9" ht="55.8" x14ac:dyDescent="0.25">
      <c r="A130" s="95" t="str">
        <f>+[5]ระบบการควบคุมฯ!A216</f>
        <v>3.8.1.5</v>
      </c>
      <c r="B130" s="112" t="str">
        <f>+[5]ระบบการควบคุมฯ!B216</f>
        <v>จ้างเหมาพี่เลี้ยงเด็กพิการ  ครั้งที่ 5 ระยะเวลา 1 เดือน 39 อัตรา เดือนมิถุนายน 2569 จำนวนเงิน 280,600 บาท</v>
      </c>
      <c r="C130" s="112" t="str">
        <f>+[5]ระบบการควบคุมฯ!C216</f>
        <v>ศธ 04002/ว    ลว 29 มิ.ย. 69 ครั้งที่ 670</v>
      </c>
      <c r="D130" s="96"/>
      <c r="E130" s="96"/>
      <c r="F130" s="96"/>
      <c r="G130" s="103"/>
      <c r="H130" s="103"/>
      <c r="I130" s="101"/>
    </row>
    <row r="131" spans="1:9" ht="55.8" x14ac:dyDescent="0.25">
      <c r="A131" s="95" t="str">
        <f>+[5]ระบบการควบคุมฯ!A217</f>
        <v>3.8.1.6</v>
      </c>
      <c r="B131" s="112" t="str">
        <f>+[5]ระบบการควบคุมฯ!B217</f>
        <v>จ้างเหมาพี่เลี้ยงเด็กพิการ  ครั้งที่ 6 ระยะเวลา 1 เดือน 39 อัตรา เดือนกรกฎาคม 2569 จำนวนเงิน 351,000 บาท</v>
      </c>
      <c r="C131" s="112" t="str">
        <f>+[5]ระบบการควบคุมฯ!C217</f>
        <v>ศธ 04002/ว12574 ลว 22 ก.ค. 69 ครั้งที่ 749</v>
      </c>
      <c r="D131" s="96"/>
      <c r="E131" s="96"/>
      <c r="F131" s="96"/>
      <c r="G131" s="103"/>
      <c r="H131" s="103"/>
      <c r="I131" s="101"/>
    </row>
    <row r="132" spans="1:9" ht="38.4" customHeight="1" x14ac:dyDescent="0.25">
      <c r="A132" s="98">
        <f>+[5]ระบบการควบคุมฯ!A218</f>
        <v>3.9</v>
      </c>
      <c r="B132" s="30" t="str">
        <f>+[5]ระบบการควบคุมฯ!B218</f>
        <v>กิจกรรมจัดหาบุคลากรสนับสนุนการปฏิบัติงานให้ราชการ (คืนครูสำหรับผู้จบการศึกษาขั้นพื้นฐาน)</v>
      </c>
      <c r="C132" s="30" t="str">
        <f>+[5]ระบบการควบคุมฯ!C218</f>
        <v>20004 69 00154 00153</v>
      </c>
      <c r="D132" s="99">
        <f t="shared" ref="D132:I132" si="35">+D133</f>
        <v>3512600</v>
      </c>
      <c r="E132" s="99">
        <f t="shared" si="35"/>
        <v>0</v>
      </c>
      <c r="F132" s="99">
        <f t="shared" si="35"/>
        <v>0</v>
      </c>
      <c r="G132" s="99">
        <f t="shared" si="35"/>
        <v>3322996.77</v>
      </c>
      <c r="H132" s="99">
        <f t="shared" si="35"/>
        <v>189603.22999999992</v>
      </c>
      <c r="I132" s="99">
        <f t="shared" si="35"/>
        <v>0</v>
      </c>
    </row>
    <row r="133" spans="1:9" ht="38.4" customHeight="1" x14ac:dyDescent="0.25">
      <c r="A133" s="92">
        <f>+[5]ระบบการควบคุมฯ!A229</f>
        <v>0</v>
      </c>
      <c r="B133" s="115" t="str">
        <f>+[5]ระบบการควบคุมฯ!B229</f>
        <v xml:space="preserve"> งบรายจ่ายอื่น 6911500</v>
      </c>
      <c r="C133" s="33" t="str">
        <f>+[5]ระบบการควบคุมฯ!C229</f>
        <v>20004 3300 6300 5000005</v>
      </c>
      <c r="D133" s="93">
        <f>SUM(D134:D147)</f>
        <v>3512600</v>
      </c>
      <c r="E133" s="93">
        <f t="shared" ref="E133:H133" si="36">SUM(E134:E147)</f>
        <v>0</v>
      </c>
      <c r="F133" s="93">
        <f t="shared" si="36"/>
        <v>0</v>
      </c>
      <c r="G133" s="93">
        <f t="shared" si="36"/>
        <v>3322996.77</v>
      </c>
      <c r="H133" s="93">
        <f t="shared" si="36"/>
        <v>189603.22999999992</v>
      </c>
      <c r="I133" s="93">
        <f>SUM(I134)</f>
        <v>0</v>
      </c>
    </row>
    <row r="134" spans="1:9" ht="74.400000000000006" x14ac:dyDescent="0.25">
      <c r="A134" s="95" t="str">
        <f>+[5]ระบบการควบคุมฯ!A231</f>
        <v>3.9.1</v>
      </c>
      <c r="B134" s="112" t="str">
        <f>+[5]ระบบการควบคุมฯ!B231</f>
        <v>ค่าจ้างบุคลากรปฏิบัติงานในสำนักงานเขตพื้นที่การศึกษาที่ขาดแคลน  จำนวน 4 อัตรา   ครั้งที่ 1  (ต.ค.68 - ม.ค 69 ) จำนวนเงิน 144,000.-บาท</v>
      </c>
      <c r="C134" s="112" t="str">
        <f>+[5]ระบบการควบคุมฯ!C231</f>
        <v>ศธ 04002/ว46527 ลว.14/ต.ค./2568 โอนครั้งที่ 3</v>
      </c>
      <c r="D134" s="96">
        <f>+[5]ระบบการควบคุมฯ!F231</f>
        <v>427300</v>
      </c>
      <c r="E134" s="96"/>
      <c r="F134" s="96">
        <f>+[5]ระบบการควบคุมฯ!I231+[5]ระบบการควบคุมฯ!J231</f>
        <v>0</v>
      </c>
      <c r="G134" s="103">
        <f>+[5]ระบบการควบคุมฯ!K231+[5]ระบบการควบคุมฯ!L231</f>
        <v>284706.44</v>
      </c>
      <c r="H134" s="103">
        <f>+D134-E134-F134-G134</f>
        <v>142593.56</v>
      </c>
      <c r="I134" s="101" t="s">
        <v>14</v>
      </c>
    </row>
    <row r="135" spans="1:9" ht="74.400000000000006" x14ac:dyDescent="0.25">
      <c r="A135" s="95" t="str">
        <f>+[5]ระบบการควบคุมฯ!A232</f>
        <v>3.9.1.1</v>
      </c>
      <c r="B135" s="112" t="str">
        <f>+[5]ระบบการควบคุมฯ!B232</f>
        <v>ค่าจ้างบุคลากรปฏิบัติงานในสำนักงานเขตพื้นที่การศึกษาที่ขาดแคลน จำนวน 4 อัตรา   ครั้งที่ 2  ก.พ. 69 จำนวนเงิน 31,300.-บาท</v>
      </c>
      <c r="C135" s="112" t="str">
        <f>+[5]ระบบการควบคุมฯ!C232</f>
        <v>ศธ 04002/ว2505 ลว. 12 ก.พ. 69 โอนครั้งที่ 300</v>
      </c>
      <c r="D135" s="96"/>
      <c r="E135" s="445"/>
      <c r="F135" s="445"/>
      <c r="G135" s="445"/>
      <c r="H135" s="103"/>
      <c r="I135" s="101" t="s">
        <v>14</v>
      </c>
    </row>
    <row r="136" spans="1:9" ht="74.400000000000006" x14ac:dyDescent="0.25">
      <c r="A136" s="680" t="str">
        <f>+[5]ระบบการควบคุมฯ!A233</f>
        <v>3.9.1.2</v>
      </c>
      <c r="B136" s="112" t="str">
        <f>+[5]ระบบการควบคุมฯ!B233</f>
        <v>ค่าจ้างบุคลากรปฏิบัติงานในสำนักงานเขตพื้นที่การศึกษาที่ขาดแคลน จำนวน 4 อัตรา   ครั้งที่ 3  (เดือนมีนาคม 69) จำนวนเงิน 36,000.-บาท</v>
      </c>
      <c r="C136" s="112" t="str">
        <f>+[5]ระบบการควบคุมฯ!C233</f>
        <v>ศธ 04002/ว   ลว. 26 มี.ค. 69 โอนครั้งที่ 401</v>
      </c>
      <c r="D136" s="96"/>
      <c r="E136" s="96"/>
      <c r="F136" s="96"/>
      <c r="G136" s="103"/>
      <c r="H136" s="103"/>
      <c r="I136" s="101"/>
    </row>
    <row r="137" spans="1:9" ht="74.400000000000006" x14ac:dyDescent="0.25">
      <c r="A137" s="680" t="str">
        <f>+[5]ระบบการควบคุมฯ!A234</f>
        <v>3.9.1.3</v>
      </c>
      <c r="B137" s="112" t="str">
        <f>+[5]ระบบการควบคุมฯ!B234</f>
        <v>ค่าจ้างบุคลากรปฏิบัติงานในสำนักงานเขตพื้นที่การศึกษาที่ขาดแคลน จำนวน 4 อัตรา   ครั้งที่ 4  2 เดือน (เดือนเมษายน-พฤษภาคม 69) จำนวนเงิน 72,000.-บาท</v>
      </c>
      <c r="C137" s="112" t="str">
        <f>+[5]ระบบการควบคุมฯ!C234</f>
        <v>ศธ 04002/ว6368   ลว. 21 เม.ย. 69 โอนครั้งที่ 444</v>
      </c>
      <c r="D137" s="96"/>
      <c r="E137" s="96"/>
      <c r="F137" s="96"/>
      <c r="G137" s="103"/>
      <c r="H137" s="103"/>
      <c r="I137" s="101"/>
    </row>
    <row r="138" spans="1:9" ht="74.400000000000006" x14ac:dyDescent="0.25">
      <c r="A138" s="680" t="str">
        <f>+[5]ระบบการควบคุมฯ!A235</f>
        <v>3.9.1.4</v>
      </c>
      <c r="B138" s="112" t="str">
        <f>+[5]ระบบการควบคุมฯ!B235</f>
        <v>ค่าจ้างบุคลากรปฏิบัติงานในสำนักงานเขตพื้นที่การศึกษาที่ขาดแคลน จำนวน 4 อัตรา   ครั้งที่ 5  1 เดือน (มิถุนายน 69) จำนวนเงิน 36,000.-บาท</v>
      </c>
      <c r="C138" s="112" t="str">
        <f>+[5]ระบบการควบคุมฯ!C235</f>
        <v>ศธ 04002/ว8935   ลว. 27 พ.ค. 69 โอนครั้งที่ 595</v>
      </c>
      <c r="D138" s="96"/>
      <c r="E138" s="96"/>
      <c r="F138" s="96"/>
      <c r="G138" s="103"/>
      <c r="H138" s="103"/>
      <c r="I138" s="101"/>
    </row>
    <row r="139" spans="1:9" ht="74.400000000000006" x14ac:dyDescent="0.25">
      <c r="A139" s="680" t="str">
        <f>+[5]ระบบการควบคุมฯ!A236</f>
        <v>3.9.1.5</v>
      </c>
      <c r="B139" s="112" t="str">
        <f>+[5]ระบบการควบคุมฯ!B236</f>
        <v>ค่าจ้างบุคลากรปฏิบัติงานในสำนักงานเขตพื้นที่การศึกษาที่ขาดแคลน จำนวน 4 อัตรา   ครั้งที่ 6  3 เดือน (ก.ค. - ก.ย 69) จำนวนเงิน 108,000.-บาท</v>
      </c>
      <c r="C139" s="112" t="str">
        <f>+[5]ระบบการควบคุมฯ!C236</f>
        <v>ศธ 04002/ว11353   ลว. 7 ก.ค. 69 โอนครั้งที่ 688</v>
      </c>
      <c r="D139" s="96"/>
      <c r="E139" s="96"/>
      <c r="F139" s="96"/>
      <c r="G139" s="103"/>
      <c r="H139" s="103"/>
      <c r="I139" s="101"/>
    </row>
    <row r="140" spans="1:9" ht="93" x14ac:dyDescent="0.25">
      <c r="A140" s="95" t="str">
        <f>+[5]ระบบการควบคุมฯ!A237</f>
        <v>3.9.2</v>
      </c>
      <c r="B140" s="112" t="str">
        <f>+[5]ระบบการควบคุมฯ!B237</f>
        <v xml:space="preserve">ค่าจ้างครูรายเดือนแก้ไขปัญหาสถานศึกษาขาดแคลนครูขั้นวิกฤต ค่าจ้าง 15,000บาท จำนวน 24 อัตรา ครั้งที่ 1(ต.ค.68 - ม.ค 69) จำนวนเงิน 1,440,000.-บาท   </v>
      </c>
      <c r="C140" s="112" t="str">
        <f>+[5]ระบบการควบคุมฯ!C237</f>
        <v>ศธ 04002/ว46527 ลว.14/ต.ค./2568 โอนครั้งที่ 3</v>
      </c>
      <c r="D140" s="96">
        <f>+[5]ระบบการควบคุมฯ!F237</f>
        <v>2845300</v>
      </c>
      <c r="E140" s="96">
        <f>+[5]ระบบการควบคุมฯ!G237+[5]ระบบการควบคุมฯ!H237</f>
        <v>0</v>
      </c>
      <c r="F140" s="96">
        <f>+[5]ระบบการควบคุมฯ!I237+[5]ระบบการควบคุมฯ!J237</f>
        <v>0</v>
      </c>
      <c r="G140" s="96">
        <f>+[5]ระบบการควบคุมฯ!K237+[5]ระบบการควบคุมฯ!L237</f>
        <v>2798290.33</v>
      </c>
      <c r="H140" s="103">
        <f>+D140-E140-F140-G140</f>
        <v>47009.669999999925</v>
      </c>
      <c r="I140" s="101" t="s">
        <v>14</v>
      </c>
    </row>
    <row r="141" spans="1:9" ht="74.400000000000006" x14ac:dyDescent="0.25">
      <c r="A141" s="95" t="str">
        <f>+[5]ระบบการควบคุมฯ!A238</f>
        <v>3.9.2.1</v>
      </c>
      <c r="B141" s="112" t="str">
        <f>+[5]ระบบการควบคุมฯ!B238</f>
        <v xml:space="preserve">ค่าจ้างครูรายเดือนแก้ไขปัญหาสถานศึกษาขาดแคลนครูขั้นวิกฤต ค่าจ้าง 15,000บาทจำนวน 24 อัตรา ครั้งที่ 2 ก.พ.69จำนวนเงิน 325,300.-บาท </v>
      </c>
      <c r="C141" s="112" t="str">
        <f>+[5]ระบบการควบคุมฯ!C238</f>
        <v>ศธ 04002/ว2505 ลว. 12 ก.พ. 69 โอนครั้งที่ 300</v>
      </c>
      <c r="D141" s="96">
        <f>+[5]ระบบการควบคุมฯ!F240</f>
        <v>0</v>
      </c>
      <c r="E141" s="96">
        <f>+[5]ระบบการควบคุมฯ!G240+[5]ระบบการควบคุมฯ!H240</f>
        <v>0</v>
      </c>
      <c r="F141" s="96">
        <f>+[5]ระบบการควบคุมฯ!I240+[5]ระบบการควบคุมฯ!J240</f>
        <v>0</v>
      </c>
      <c r="G141" s="103">
        <f>+[5]ระบบการควบคุมฯ!K240+[5]ระบบการควบคุมฯ!L240</f>
        <v>0</v>
      </c>
      <c r="H141" s="103">
        <f t="shared" ref="H141" si="37">+D141-E141-F141-G141</f>
        <v>0</v>
      </c>
      <c r="I141" s="101" t="s">
        <v>14</v>
      </c>
    </row>
    <row r="142" spans="1:9" ht="93" x14ac:dyDescent="0.25">
      <c r="A142" s="95" t="str">
        <f>+[5]ระบบการควบคุมฯ!A239</f>
        <v>3.9.2.1</v>
      </c>
      <c r="B142" s="112" t="str">
        <f>+[5]ระบบการควบคุมฯ!B239</f>
        <v xml:space="preserve">ค่าจ้างครูรายเดือนแก้ไขปัญหาสถานศึกษาขาดแคลนครูขั้นวิกฤต ค่าจ้าง 15,000บาทจำนวน 24 อัตรา ครั้งที่ 3 (เดือนมีนาคม 2569) จำนวนเงิน 360,000.-บาท </v>
      </c>
      <c r="C142" s="112" t="str">
        <f>+[5]ระบบการควบคุมฯ!C239</f>
        <v>ศธ 04002/ว   ลว. 26 มี.ค. 69 โอนครั้งที่ 401</v>
      </c>
      <c r="D142" s="96"/>
      <c r="E142" s="96"/>
      <c r="F142" s="96"/>
      <c r="G142" s="103"/>
      <c r="H142" s="103"/>
      <c r="I142" s="101" t="s">
        <v>14</v>
      </c>
    </row>
    <row r="143" spans="1:9" ht="93" x14ac:dyDescent="0.25">
      <c r="A143" s="95" t="str">
        <f>+[5]ระบบการควบคุมฯ!A240</f>
        <v>3.9.2.2</v>
      </c>
      <c r="B143" s="112" t="str">
        <f>+[5]ระบบการควบคุมฯ!B240</f>
        <v xml:space="preserve">ค่าจ้างครูรายเดือนแก้ไขปัญหาสถานศึกษาขาดแคลนครูขั้นวิกฤต ค่าจ้าง 15,000บาทจำนวน 24 อัตรา ครั้งที่ 4 (เดือนเมษายน - พฤษภาคม 2569) จำนวนเงิน 720,000.-บาท </v>
      </c>
      <c r="C143" s="112" t="str">
        <f>+[5]ระบบการควบคุมฯ!C240</f>
        <v>ศธ 04002/ว6368   ลว. 21 เม.ย. 69 โอนครั้งที่ 444</v>
      </c>
      <c r="D143" s="96"/>
      <c r="E143" s="96"/>
      <c r="F143" s="96"/>
      <c r="G143" s="103"/>
      <c r="H143" s="103"/>
      <c r="I143" s="101" t="s">
        <v>14</v>
      </c>
    </row>
    <row r="144" spans="1:9" ht="74.400000000000006" x14ac:dyDescent="0.25">
      <c r="A144" s="95" t="str">
        <f>+[5]ระบบการควบคุมฯ!A242</f>
        <v>3.9.3</v>
      </c>
      <c r="B144" s="112" t="str">
        <f>+[5]ระบบการควบคุมฯ!B242</f>
        <v>ค่าจ้างสำหรับโครงการครูคลังสมอง ครั้งที่ 1  ระยะเวลา     6 เดือน (ตุลาคม 2568 ถึง มีนาคม 2569) อัตราละ 15,000.-บาท 180,000 บาท</v>
      </c>
      <c r="C144" s="112" t="str">
        <f>+[5]ระบบการควบคุมฯ!C242</f>
        <v>ศธ 04002/ว47688 ลว. 30 ต.ค. 68 โอนครั้งที่ 30</v>
      </c>
      <c r="D144" s="96">
        <f>+[5]ระบบการควบคุมฯ!F242</f>
        <v>240000</v>
      </c>
      <c r="E144" s="96">
        <f>+[5]ระบบการควบคุมฯ!G242+[5]ระบบการควบคุมฯ!H242</f>
        <v>0</v>
      </c>
      <c r="F144" s="96">
        <f>+[5]ระบบการควบคุมฯ!I242+[5]ระบบการควบคุมฯ!J242</f>
        <v>0</v>
      </c>
      <c r="G144" s="103">
        <f>+[5]ระบบการควบคุมฯ!K242+[5]ระบบการควบคุมฯ!L242</f>
        <v>240000</v>
      </c>
      <c r="H144" s="103">
        <f>+D144-E144-F144-G144</f>
        <v>0</v>
      </c>
      <c r="I144" s="101" t="s">
        <v>14</v>
      </c>
    </row>
    <row r="145" spans="1:9" ht="74.400000000000006" x14ac:dyDescent="0.25">
      <c r="A145" s="95" t="str">
        <f>+[5]ระบบการควบคุมฯ!A243</f>
        <v>3.9.3.1</v>
      </c>
      <c r="B145" s="112" t="str">
        <f>+[5]ระบบการควบคุมฯ!B243</f>
        <v>ค่าจ้างสำหรับโครงการครูคลังสมอง ครั้งที่ 2  ระยะเวลา 1 เดือน (เมษายน 2569) จำนวน 2 อัตราๆละ 15,000.-บาท จำนวนเงิน 30,000.-บาท</v>
      </c>
      <c r="C145" s="112" t="str">
        <f>+[5]ระบบการควบคุมฯ!C243</f>
        <v>ศธ 04002/ว5626 ลว. 2 เม.ย. 69 โอนครั้งที่ 408</v>
      </c>
      <c r="D145" s="96"/>
      <c r="E145" s="96"/>
      <c r="F145" s="96"/>
      <c r="G145" s="103"/>
      <c r="H145" s="103"/>
      <c r="I145" s="101" t="s">
        <v>14</v>
      </c>
    </row>
    <row r="146" spans="1:9" ht="74.400000000000006" x14ac:dyDescent="0.25">
      <c r="A146" s="95" t="str">
        <f>+[5]ระบบการควบคุมฯ!A244</f>
        <v>3.9.3.2</v>
      </c>
      <c r="B146" s="112" t="str">
        <f>+[5]ระบบการควบคุมฯ!B244</f>
        <v>ค่าจ้างสำหรับโครงการครูคลังสมอง ครั้งที่ 3  ระยะเวลา  2 เดือน (พฤษภาคม - มิถุนายน 2569) 2 อัตราละ 15,000.-บาท  60,000 บาท</v>
      </c>
      <c r="C146" s="112" t="str">
        <f>+[5]ระบบการควบคุมฯ!C244</f>
        <v>ศธ 04002/ว6694 ลว. 23 เม.ย.69 โอนครั้งที่ 458</v>
      </c>
      <c r="D146" s="96"/>
      <c r="E146" s="96"/>
      <c r="F146" s="96"/>
      <c r="G146" s="103"/>
      <c r="H146" s="103"/>
      <c r="I146" s="101"/>
    </row>
    <row r="147" spans="1:9" ht="37.200000000000003" x14ac:dyDescent="0.25">
      <c r="A147" s="95" t="str">
        <f>+[5]ระบบการควบคุมฯ!A245</f>
        <v>3.9.3.3</v>
      </c>
      <c r="B147" s="112" t="str">
        <f>+[5]ระบบการควบคุมฯ!B245</f>
        <v>โอนเงินกลับคืนส่วนกลาง ครั้งที่ 651 จำนวน -30,000บาท</v>
      </c>
      <c r="C147" s="112" t="str">
        <f>+[5]ระบบการควบคุมฯ!C245</f>
        <v>ศธ 04002/ว10146 ลว. 18 มิ.ย. 69 โอนครั้งที่ 651</v>
      </c>
      <c r="D147" s="96"/>
      <c r="E147" s="96"/>
      <c r="F147" s="96"/>
      <c r="G147" s="103"/>
      <c r="H147" s="103"/>
      <c r="I147" s="101"/>
    </row>
    <row r="148" spans="1:9" ht="55.8" x14ac:dyDescent="0.25">
      <c r="A148" s="446">
        <f>+[5]ระบบการควบคุมฯ!A246</f>
        <v>3.1</v>
      </c>
      <c r="B148" s="30" t="str">
        <f>+[5]ระบบการควบคุมฯ!B246</f>
        <v>กิจกรรมจัดหาบุคลากรสนับสนุนการปฏิบัติงานให้ราชการ (กิจกรรมย่อยคืนครูให้นักเรียนสำหรับโรงเรียนปกติ)</v>
      </c>
      <c r="C148" s="30" t="str">
        <f>+[5]ระบบการควบคุมฯ!C246</f>
        <v>20004 69 00154 87195</v>
      </c>
      <c r="D148" s="99">
        <f t="shared" ref="D148:I148" si="38">+D149</f>
        <v>14438800</v>
      </c>
      <c r="E148" s="99">
        <f t="shared" si="38"/>
        <v>0</v>
      </c>
      <c r="F148" s="99">
        <f t="shared" si="38"/>
        <v>0</v>
      </c>
      <c r="G148" s="99">
        <f t="shared" si="38"/>
        <v>10635896.77</v>
      </c>
      <c r="H148" s="99">
        <f t="shared" si="38"/>
        <v>3802903.23</v>
      </c>
      <c r="I148" s="99">
        <f t="shared" si="38"/>
        <v>0</v>
      </c>
    </row>
    <row r="149" spans="1:9" ht="38.4" customHeight="1" x14ac:dyDescent="0.25">
      <c r="A149" s="92">
        <f>+[5]ระบบการควบคุมฯ!A248</f>
        <v>1</v>
      </c>
      <c r="B149" s="115" t="str">
        <f>+[5]ระบบการควบคุมฯ!B248</f>
        <v xml:space="preserve"> งบรายจ่ายอื่น 6911500</v>
      </c>
      <c r="C149" s="33" t="str">
        <f>+[5]ระบบการควบคุมฯ!C248</f>
        <v>20004 3300 6300 5000007</v>
      </c>
      <c r="D149" s="93">
        <f>SUM(D150:D167)</f>
        <v>14438800</v>
      </c>
      <c r="E149" s="93">
        <f>SUM(E150:E167)</f>
        <v>0</v>
      </c>
      <c r="F149" s="93">
        <f>SUM(F150:F167)</f>
        <v>0</v>
      </c>
      <c r="G149" s="93">
        <f>SUM(G150:G167)</f>
        <v>10635896.77</v>
      </c>
      <c r="H149" s="93">
        <f>SUM(H150:H167)</f>
        <v>3802903.23</v>
      </c>
      <c r="I149" s="93">
        <f>SUM(I150)</f>
        <v>0</v>
      </c>
    </row>
    <row r="150" spans="1:9" ht="74.400000000000006" x14ac:dyDescent="0.25">
      <c r="A150" s="95" t="str">
        <f>+[5]ระบบการควบคุมฯ!A250</f>
        <v>3.10.1</v>
      </c>
      <c r="B150" s="112" t="str">
        <f>+[5]ระบบการควบคุมฯ!B250</f>
        <v xml:space="preserve">ค่าจ้างเหมาธุรการโรงเรียนรายเดิมจ้างต่อเนื่อง  อัตราละ 15,000.00 บาท จำนวน 32 อัตรา  ครั้งที่ 1  (ต.ค.68 - 31 มค 69) จำนวนเงิน 1,920,000.-บาท </v>
      </c>
      <c r="C150" s="38" t="str">
        <f>+[5]ระบบการควบคุมฯ!C250</f>
        <v>ศธ 04002/ว4543ลว.31/ต.ค./2023 โอนครั้งที่ 14</v>
      </c>
      <c r="D150" s="96">
        <f>+[5]ระบบการควบคุมฯ!F250</f>
        <v>5724400</v>
      </c>
      <c r="E150" s="96">
        <f>+[5]ระบบการควบคุมฯ!G250+[5]ระบบการควบคุมฯ!H250</f>
        <v>0</v>
      </c>
      <c r="F150" s="96">
        <f>+[5]ระบบการควบคุมฯ!I250+[5]ระบบการควบคุมฯ!J250</f>
        <v>0</v>
      </c>
      <c r="G150" s="96">
        <f>+[5]ระบบการควบคุมฯ!K250+[5]ระบบการควบคุมฯ!L250</f>
        <v>4274148.3899999997</v>
      </c>
      <c r="H150" s="103">
        <f>+D150-E150-F150-G150</f>
        <v>1450251.6100000003</v>
      </c>
      <c r="I150" s="101" t="s">
        <v>14</v>
      </c>
    </row>
    <row r="151" spans="1:9" ht="74.400000000000006" x14ac:dyDescent="0.25">
      <c r="A151" s="95" t="str">
        <f>+[5]ระบบการควบคุมฯ!A251</f>
        <v>3.10.1.1</v>
      </c>
      <c r="B151" s="112" t="str">
        <f>+[5]ระบบการควบคุมฯ!B251</f>
        <v xml:space="preserve">ค่าจ้างธุรการโรงเรียนรายเดิมจ้างต่อเนื่อง  ค่าจ้าง 15,000.00 บาท จำนวน 32 อัตรา ครั้งที่ 2  (ก.พ. 69 - มี.ค 69) จำนวนเงิน 945,000.-บาท </v>
      </c>
      <c r="C151" s="38" t="str">
        <f>+[5]ระบบการควบคุมฯ!C251</f>
        <v>ศธ 04002/ว    ลว. 6  ก.พ. 69 โอนครั้งที่ 278</v>
      </c>
      <c r="D151" s="96"/>
      <c r="E151" s="96"/>
      <c r="F151" s="96"/>
      <c r="G151" s="103"/>
      <c r="H151" s="103"/>
      <c r="I151" s="101"/>
    </row>
    <row r="152" spans="1:9" ht="74.400000000000006" x14ac:dyDescent="0.25">
      <c r="A152" s="95" t="str">
        <f>+[5]ระบบการควบคุมฯ!A252</f>
        <v>3.9.1.3</v>
      </c>
      <c r="B152" s="112" t="str">
        <f>+[5]ระบบการควบคุมฯ!B252</f>
        <v xml:space="preserve">ค่าจ้างธุรการโรงเรียนรายเดิมจ้างต่อเนื่อง  ค่าจ้าง 15,000.00 บาท จำนวน 32 อัตรา ครั้งที่ 3  (เม.ย.69-พ.ค.69) จำนวนเงิน 958,600.-บาท </v>
      </c>
      <c r="C152" s="38" t="str">
        <f>+[5]ระบบการควบคุมฯ!C252</f>
        <v>ศธ 04002/ว6304 ลว. 20 เม.ย. 69 โอนครั้งที่ 437</v>
      </c>
      <c r="D152" s="96"/>
      <c r="E152" s="96"/>
      <c r="F152" s="96"/>
      <c r="G152" s="103"/>
      <c r="H152" s="103"/>
      <c r="I152" s="101"/>
    </row>
    <row r="153" spans="1:9" ht="74.400000000000006" x14ac:dyDescent="0.25">
      <c r="A153" s="95" t="str">
        <f>+[5]ระบบการควบคุมฯ!A253</f>
        <v>3.9.1.4</v>
      </c>
      <c r="B153" s="112" t="str">
        <f>+[5]ระบบการควบคุมฯ!B253</f>
        <v xml:space="preserve">ค่าจ้างธุรการโรงเรียนรายเดิมจ้างต่อเนื่อง  ค่าจ้าง 15,000.00 บาท จำนวน 32 อัตรา ครั้งที่ 1  (มิ.ย. 69) จำนวนเงิน 480,000.-บาท </v>
      </c>
      <c r="C153" s="38" t="str">
        <f>+[5]ระบบการควบคุมฯ!C253</f>
        <v>ศธ 04002/ว9737 ลว. 10 มิ.ย. 69 โอนครั้งที่ 627</v>
      </c>
      <c r="D153" s="96"/>
      <c r="E153" s="96"/>
      <c r="F153" s="96"/>
      <c r="G153" s="103"/>
      <c r="H153" s="103"/>
      <c r="I153" s="101"/>
    </row>
    <row r="154" spans="1:9" ht="74.400000000000006" x14ac:dyDescent="0.25">
      <c r="A154" s="95" t="str">
        <f>+[5]ระบบการควบคุมฯ!A254</f>
        <v>3.9.1.5</v>
      </c>
      <c r="B154" s="112" t="str">
        <f>+[5]ระบบการควบคุมฯ!B254</f>
        <v xml:space="preserve">ค่าจ้างธุรการโรงเรียนรายเดิมจ้างต่อเนื่อง  ค่าจ้าง 15,000.00 บาท จำนวน 32 อัตรา ครั้งที่ 5  (ก.ค. - ก.ย. 69) จำนวนเงิน 1,420,800.-บาท </v>
      </c>
      <c r="C154" s="38" t="str">
        <f>+[5]ระบบการควบคุมฯ!C254</f>
        <v>ศธ 04002/ว12518 ลว. 21 ก.ค. 69 โอนครั้งที่ 741</v>
      </c>
      <c r="D154" s="96"/>
      <c r="E154" s="96"/>
      <c r="F154" s="96"/>
      <c r="G154" s="103"/>
      <c r="H154" s="103"/>
      <c r="I154" s="101"/>
    </row>
    <row r="155" spans="1:9" ht="74.400000000000006" x14ac:dyDescent="0.25">
      <c r="A155" s="95" t="str">
        <f>+[5]ระบบการควบคุมฯ!A255</f>
        <v>3.10.2</v>
      </c>
      <c r="B155" s="112" t="str">
        <f>+[5]ระบบการควบคุมฯ!B255</f>
        <v>ค่าจ้างเหมาธุรการโรงเรียนรายเดิมจ้างต่อเนื่อง อัตราละ 9,000.-บาท  จำนวน 20 อัตรา ครั้งที่ 1  (ตค 68 -มีค 69) จำนวนเงิน  720,000.-บาท</v>
      </c>
      <c r="C155" s="38" t="str">
        <f>+[5]ระบบการควบคุมฯ!C255</f>
        <v>ศธ 04002/ว4236 ลว.25 ตค 67 โอนครั้งที่ 14</v>
      </c>
      <c r="D155" s="96">
        <f>+[5]ระบบการควบคุมฯ!F255</f>
        <v>2049600</v>
      </c>
      <c r="E155" s="96">
        <f>+[5]ระบบการควบคุมฯ!G255+[5]ระบบการควบคุมฯ!H255</f>
        <v>0</v>
      </c>
      <c r="F155" s="96">
        <f>+[5]ระบบการควบคุมฯ!I255+[5]ระบบการควบคุมฯ!J255</f>
        <v>0</v>
      </c>
      <c r="G155" s="96">
        <f>+[5]ระบบการควบคุมฯ!K255+[5]ระบบการควบคุมฯ!L255</f>
        <v>1500574.19</v>
      </c>
      <c r="H155" s="103">
        <f>+D155-E155-F155-G155</f>
        <v>549025.81000000006</v>
      </c>
      <c r="I155" s="101" t="s">
        <v>14</v>
      </c>
    </row>
    <row r="156" spans="1:9" ht="74.400000000000006" x14ac:dyDescent="0.25">
      <c r="A156" s="95" t="str">
        <f>+[5]ระบบการควบคุมฯ!A256</f>
        <v>3.10.2.1</v>
      </c>
      <c r="B156" s="112" t="str">
        <f>+[5]ระบบการควบคุมฯ!B256</f>
        <v>ค่าจ้างเหมาธุรการโรงเรียนรายเดิมจ้างต่อเนื่อง อัตราละ 9,000.-บาท  จำนวน 20 อัตรา ครั้งที่ 2  (ก.พ. 69 -มี.ค 69) จำนวนเงิน  342,000.-บาท</v>
      </c>
      <c r="C156" s="38" t="str">
        <f>+[5]ระบบการควบคุมฯ!C256</f>
        <v>ศธ 04002/ว    ลว. 6  ก.พ. 69 โอนครั้งที่ 278</v>
      </c>
      <c r="D156" s="96"/>
      <c r="E156" s="96"/>
      <c r="F156" s="96"/>
      <c r="G156" s="103"/>
      <c r="H156" s="103">
        <f t="shared" ref="H156:H160" si="39">+D156-E156-F156-G156</f>
        <v>0</v>
      </c>
      <c r="I156" s="101"/>
    </row>
    <row r="157" spans="1:9" ht="74.400000000000006" x14ac:dyDescent="0.25">
      <c r="A157" s="112" t="str">
        <f>+[5]ระบบการควบคุมฯ!A257</f>
        <v>3.10.2.2</v>
      </c>
      <c r="B157" s="112" t="str">
        <f>+[5]ระบบการควบคุมฯ!B257</f>
        <v>ค่าจ้างเหมาธุรการโรงเรียนรายเดิมจ้างต่อเนื่อง อัตราละ 9,000.-บาท  จำนวน 20 อัตรา ครั้งที่ 3  (เม.ย.-พ.ค. 69) จำนวนเงิน  336,800.-บาท</v>
      </c>
      <c r="C157" s="38" t="str">
        <f>+[5]ระบบการควบคุมฯ!C257</f>
        <v>ศธ 04002/ว6304 ลว. 20 เม.ย. 69 โอนครั้งที่ 437</v>
      </c>
      <c r="D157" s="96"/>
      <c r="E157" s="96"/>
      <c r="F157" s="96"/>
      <c r="G157" s="103"/>
      <c r="H157" s="103">
        <f t="shared" si="39"/>
        <v>0</v>
      </c>
      <c r="I157" s="101" t="s">
        <v>14</v>
      </c>
    </row>
    <row r="158" spans="1:9" ht="74.400000000000006" x14ac:dyDescent="0.25">
      <c r="A158" s="112" t="str">
        <f>+[5]ระบบการควบคุมฯ!A258</f>
        <v>3.10.2.3</v>
      </c>
      <c r="B158" s="112" t="str">
        <f>+[5]ระบบการควบคุมฯ!B258</f>
        <v>ค่าจ้างเหมาธุรการโรงเรียนรายเดิมจ้างต่อเนื่อง อัตราละ 9,000.-บาท  จำนวน 20 อัตรา ครั้งที่ 4  (มิ.ย. 69) จำนวนเงิน 180,000.-บาท</v>
      </c>
      <c r="C158" s="38" t="str">
        <f>+[5]ระบบการควบคุมฯ!C258</f>
        <v>ศธ 04002/ว9737 ลว. 10 มิ.ย. 69 โอนครั้งที่ 627</v>
      </c>
      <c r="D158" s="96"/>
      <c r="E158" s="96"/>
      <c r="F158" s="96"/>
      <c r="G158" s="103"/>
      <c r="H158" s="103">
        <f t="shared" si="39"/>
        <v>0</v>
      </c>
      <c r="I158" s="101" t="s">
        <v>14</v>
      </c>
    </row>
    <row r="159" spans="1:9" ht="74.400000000000006" x14ac:dyDescent="0.25">
      <c r="A159" s="95" t="s">
        <v>112</v>
      </c>
      <c r="B159" s="112" t="str">
        <f>+[5]ระบบการควบคุมฯ!B259</f>
        <v>ค่าจ้างเหมาธุรการโรงเรียนรายเดิมจ้างต่อเนื่อง อัตราละ 9,000.-บาท  จำนวน 20 อัตรา ครั้งที่ 5  (ก.ค. - ก.ย. 69) จำนวนเงิน 470,800.-บาท</v>
      </c>
      <c r="C159" s="38" t="str">
        <f>+[5]ระบบการควบคุมฯ!C259</f>
        <v>ศธ 04002/ว12518 ลว. 21 ก.ค. 69 โอนครั้งที่ 741</v>
      </c>
      <c r="D159" s="96"/>
      <c r="E159" s="96"/>
      <c r="F159" s="96"/>
      <c r="G159" s="103"/>
      <c r="H159" s="103">
        <f t="shared" si="39"/>
        <v>0</v>
      </c>
      <c r="I159" s="101" t="s">
        <v>14</v>
      </c>
    </row>
    <row r="160" spans="1:9" ht="55.8" x14ac:dyDescent="0.25">
      <c r="A160" s="95" t="str">
        <f>+[5]ระบบการควบคุมฯ!A260</f>
        <v>3.10.3</v>
      </c>
      <c r="B160" s="112" t="str">
        <f>+[5]ระบบการควบคุมฯ!B260</f>
        <v>ค่าจ้างนักการภารโรง ค่าจ้าง 9,000.-บาท จำนวน 63 อัตรา  ครั้งที่ 1  (ตค 68 - มค 69) จำนวนเงิน 2,268,000 บาท</v>
      </c>
      <c r="C160" s="38" t="str">
        <f>+[5]ระบบการควบคุมฯ!C260</f>
        <v>ศธ 04002/ว4236 ลว.25 ตค 67 โอนครั้งที่ 14</v>
      </c>
      <c r="D160" s="96">
        <f>+[5]ระบบการควบคุมฯ!F260</f>
        <v>6628800</v>
      </c>
      <c r="E160" s="96">
        <f>+[5]ระบบการควบคุมฯ!G260+[5]ระบบการควบคุมฯ!H260</f>
        <v>0</v>
      </c>
      <c r="F160" s="96">
        <f>+[5]ระบบการควบคุมฯ!I260+[5]ระบบการควบคุมฯ!J260</f>
        <v>0</v>
      </c>
      <c r="G160" s="103">
        <f>+[5]ระบบการควบคุมฯ!K260+[5]ระบบการควบคุมฯ!L260</f>
        <v>4861174.1900000004</v>
      </c>
      <c r="H160" s="103">
        <f t="shared" si="39"/>
        <v>1767625.8099999996</v>
      </c>
      <c r="I160" s="101" t="s">
        <v>14</v>
      </c>
    </row>
    <row r="161" spans="1:9" ht="37.200000000000003" x14ac:dyDescent="0.25">
      <c r="A161" s="95" t="str">
        <f>+[5]ระบบการควบคุมฯ!A261</f>
        <v>3.10.3.1</v>
      </c>
      <c r="B161" s="112" t="str">
        <f>+[5]ระบบการควบคุมฯ!B261</f>
        <v xml:space="preserve">นักการภารโรง จำนวน 65 อัตรา ครั้งที่ 2 (ก.พ.69-มี.ค.69) ค่าจ้าง 1,095,900.-บาท  </v>
      </c>
      <c r="C161" s="38" t="str">
        <f>+[5]ระบบการควบคุมฯ!C261</f>
        <v>ศธ 04002/ว    ลว. 6 ก.พ. 69 ครั้งที่ 278</v>
      </c>
      <c r="D161" s="96"/>
      <c r="E161" s="96"/>
      <c r="F161" s="96"/>
      <c r="G161" s="103"/>
      <c r="H161" s="103"/>
      <c r="I161" s="101"/>
    </row>
    <row r="162" spans="1:9" ht="74.400000000000006" x14ac:dyDescent="0.25">
      <c r="A162" s="95" t="str">
        <f>+[5]ระบบการควบคุมฯ!A262</f>
        <v>3.10.3.2</v>
      </c>
      <c r="B162" s="112" t="str">
        <f>+[5]ระบบการควบคุมฯ!B262</f>
        <v>ค่าจ้างเหมาบริการนักการภารโรง อัตราละ 9,000.-บาท จำนวน 65 อัตรา ครั้งที่ 3 ระยะเวลา 2 เดือน (เม.ย.69 - พ.ค. 69)  จำนวนเงิน 1,101,800.-บาท</v>
      </c>
      <c r="C162" s="38" t="str">
        <f>+[5]ระบบการควบคุมฯ!C262</f>
        <v>ศธ 04002/ว6304 ลว. 20 เม.ย. 69 โอนครั้งที่ 437</v>
      </c>
      <c r="D162" s="96"/>
      <c r="E162" s="96"/>
      <c r="F162" s="96"/>
      <c r="G162" s="103"/>
      <c r="H162" s="103"/>
      <c r="I162" s="101"/>
    </row>
    <row r="163" spans="1:9" ht="74.400000000000006" x14ac:dyDescent="0.25">
      <c r="A163" s="95" t="str">
        <f>+[5]ระบบการควบคุมฯ!A263</f>
        <v>3.10.3.3</v>
      </c>
      <c r="B163" s="112" t="str">
        <f>+[5]ระบบการควบคุมฯ!B263</f>
        <v>ค่าจ้างเหมาบริการนักการภารโรง อัตราละ 9,000.-บาท จำนวน 65 อัตรา ครั้งที่ 4 ระยะเวลา 1 เดือน (มิ.ย. 69)  จำนวนเงิน 585,000.-บาท</v>
      </c>
      <c r="C163" s="38" t="str">
        <f>+[5]ระบบการควบคุมฯ!C263</f>
        <v>ศธ 04002/ว9737 ลว. 10 มิ.ย. 69 โอนครั้งที่ 627</v>
      </c>
      <c r="D163" s="96"/>
      <c r="E163" s="96"/>
      <c r="F163" s="96"/>
      <c r="G163" s="103"/>
      <c r="H163" s="103"/>
      <c r="I163" s="101"/>
    </row>
    <row r="164" spans="1:9" ht="74.400000000000006" x14ac:dyDescent="0.25">
      <c r="A164" s="95" t="str">
        <f>+[5]ระบบการควบคุมฯ!A264</f>
        <v>3.10.3.3</v>
      </c>
      <c r="B164" s="112" t="str">
        <f>+[5]ระบบการควบคุมฯ!B264</f>
        <v>ค่าจ้างเหมาบริการนักการภารโรง อัตราละ 9,000.-บาท จำนวน 65 อัตรา ครั้งที่ 5 ระยะเวลา 3 เดือน (ก.ค.- ก.ย. 69)  จำนวนเงิน 1,578,100.-บาท</v>
      </c>
      <c r="C164" s="38" t="str">
        <f>+[5]ระบบการควบคุมฯ!C264</f>
        <v>ศธ 04002/ว12518 ลว. 21 ก.ค. 69 โอนครั้งที่ 741</v>
      </c>
      <c r="D164" s="96"/>
      <c r="E164" s="96"/>
      <c r="F164" s="96"/>
      <c r="G164" s="103"/>
      <c r="H164" s="103"/>
      <c r="I164" s="101"/>
    </row>
    <row r="165" spans="1:9" ht="111.6" x14ac:dyDescent="0.25">
      <c r="A165" s="95" t="str">
        <f>+[5]ระบบการควบคุมฯ!A265</f>
        <v>3.10.4</v>
      </c>
      <c r="B165" s="112" t="str">
        <f>+[5]ระบบการควบคุมฯ!B265</f>
        <v xml:space="preserve">นักการภารโรง กรณีทดแทนลูกจ้างประจำเกษียณอายุ เมื่อสิ้นปีงบประมาณ พ.ศ. 2568 หรือว่างลงโดยเหตุอื่นระหว่างปีงบประมาณ         พ.ศ. 2568 ระยะเวลา 2 เดือน (ธันวาคม 2568 - มกราคม 2569) ครั้งที่ 2 </v>
      </c>
      <c r="C165" s="38" t="str">
        <f>+[5]ระบบการควบคุมฯ!C265</f>
        <v>ศธ 04002/ว50636 ลว. 16 ธ.ค 68 โอนครั้งที่ 153</v>
      </c>
      <c r="D165" s="96">
        <f>+[5]ระบบการควบคุมฯ!F265</f>
        <v>36000</v>
      </c>
      <c r="E165" s="96">
        <f>+[5]ระบบการควบคุมฯ!G265+[5]ระบบการควบคุมฯ!H265</f>
        <v>0</v>
      </c>
      <c r="F165" s="96">
        <f>+[5]ระบบการควบคุมฯ!I265+[5]ระบบการควบคุมฯ!J265</f>
        <v>0</v>
      </c>
      <c r="G165" s="103">
        <f>+[5]ระบบการควบคุมฯ!K265+[5]ระบบการควบคุมฯ!L265</f>
        <v>0</v>
      </c>
      <c r="H165" s="103">
        <f t="shared" ref="H165" si="40">+D165-E165-F165-G165</f>
        <v>36000</v>
      </c>
      <c r="I165" s="101" t="s">
        <v>14</v>
      </c>
    </row>
    <row r="166" spans="1:9" ht="74.400000000000006" hidden="1" x14ac:dyDescent="0.25">
      <c r="A166" s="95">
        <f>+[5]ระบบการควบคุมฯ!A266</f>
        <v>0</v>
      </c>
      <c r="B166" s="112" t="str">
        <f>+[5]ระบบการควบคุมฯ!B266</f>
        <v>โอนเปลี่ยนแปลงไปงบดำเนินงาน กิจกรรมยกระดับคุณภาพด้านวิทยาศาสตร์ศึกษาเพื่อความเป็นเลิศ ค่าสาธารณูปโภค -44924.9</v>
      </c>
      <c r="C166" s="38" t="str">
        <f>+[5]ระบบการควบคุมฯ!C266</f>
        <v>โอนเปลี่ยนแลง 1/68 ลว 25 ก.ย. 68</v>
      </c>
      <c r="D166" s="96">
        <f>+[5]ระบบการควบคุมฯ!F266</f>
        <v>0</v>
      </c>
      <c r="E166" s="96"/>
      <c r="F166" s="96"/>
      <c r="G166" s="103"/>
      <c r="H166" s="103"/>
      <c r="I166" s="101"/>
    </row>
    <row r="167" spans="1:9" ht="38.4" hidden="1" customHeight="1" x14ac:dyDescent="0.25">
      <c r="A167" s="95"/>
      <c r="B167" s="112"/>
      <c r="C167" s="38"/>
      <c r="D167" s="96">
        <f>+[5]ระบบการควบคุมฯ!F267</f>
        <v>0</v>
      </c>
      <c r="E167" s="96">
        <f>+[5]ระบบการควบคุมฯ!G267+[5]ระบบการควบคุมฯ!H267</f>
        <v>0</v>
      </c>
      <c r="F167" s="96">
        <f>+[5]ระบบการควบคุมฯ!I267+[5]ระบบการควบคุมฯ!J267</f>
        <v>0</v>
      </c>
      <c r="G167" s="103">
        <f>+[5]ระบบการควบคุมฯ!K267+[5]ระบบการควบคุมฯ!L267</f>
        <v>0</v>
      </c>
      <c r="H167" s="103">
        <f t="shared" ref="H167" si="41">+D167-E167-F167-G167</f>
        <v>0</v>
      </c>
      <c r="I167" s="101" t="s">
        <v>14</v>
      </c>
    </row>
    <row r="168" spans="1:9" ht="38.4" customHeight="1" x14ac:dyDescent="0.25">
      <c r="A168" s="92">
        <f>+[5]ระบบการควบคุมฯ!A270</f>
        <v>2</v>
      </c>
      <c r="B168" s="447" t="str">
        <f>+[5]ระบบการควบคุมฯ!B270</f>
        <v xml:space="preserve"> งบรายจ่ายอื่น 6911500</v>
      </c>
      <c r="C168" s="108" t="str">
        <f>+[5]ระบบการควบคุมฯ!C270</f>
        <v>20004 31006100 5000027</v>
      </c>
      <c r="D168" s="93">
        <f>SUM(D169:D170)</f>
        <v>0</v>
      </c>
      <c r="E168" s="93">
        <f>SUM(E169:E170)</f>
        <v>0</v>
      </c>
      <c r="F168" s="93">
        <f>SUM(F169:F170)</f>
        <v>0</v>
      </c>
      <c r="G168" s="93">
        <f>SUM(G169:G170)</f>
        <v>0</v>
      </c>
      <c r="H168" s="93">
        <f>SUM(H169:H170)</f>
        <v>0</v>
      </c>
      <c r="I168" s="448"/>
    </row>
    <row r="169" spans="1:9" ht="18.600000000000001" hidden="1" customHeight="1" x14ac:dyDescent="0.25">
      <c r="A169" s="95" t="str">
        <f>+[5]ระบบการควบคุมฯ!A271</f>
        <v>3.11.2.1</v>
      </c>
      <c r="B169" s="112">
        <f>+[5]ระบบการควบคุมฯ!B271</f>
        <v>0</v>
      </c>
      <c r="C169" s="38">
        <f>+[5]ระบบการควบคุมฯ!C271</f>
        <v>0</v>
      </c>
      <c r="D169" s="96">
        <f>+[5]ระบบการควบคุมฯ!F271</f>
        <v>0</v>
      </c>
      <c r="E169" s="96">
        <f>+[5]ระบบการควบคุมฯ!G271+[5]ระบบการควบคุมฯ!H271</f>
        <v>0</v>
      </c>
      <c r="F169" s="96">
        <f>+[5]ระบบการควบคุมฯ!I271+[5]ระบบการควบคุมฯ!J271</f>
        <v>0</v>
      </c>
      <c r="G169" s="103">
        <f>+[5]ระบบการควบคุมฯ!K271+[5]ระบบการควบคุมฯ!L271</f>
        <v>0</v>
      </c>
      <c r="H169" s="103">
        <f>+D169-E169-F169-G169</f>
        <v>0</v>
      </c>
      <c r="I169" s="101" t="s">
        <v>67</v>
      </c>
    </row>
    <row r="170" spans="1:9" ht="37.200000000000003" hidden="1" customHeight="1" x14ac:dyDescent="0.25">
      <c r="A170" s="95" t="str">
        <f>+[5]ระบบการควบคุมฯ!A272</f>
        <v>3.11.2.2</v>
      </c>
      <c r="B170" s="112">
        <f>+[5]ระบบการควบคุมฯ!B272</f>
        <v>0</v>
      </c>
      <c r="C170" s="38">
        <f>+[5]ระบบการควบคุมฯ!C272</f>
        <v>0</v>
      </c>
      <c r="D170" s="96">
        <f>+[5]ระบบการควบคุมฯ!F272</f>
        <v>0</v>
      </c>
      <c r="E170" s="96">
        <f>+[5]ระบบการควบคุมฯ!G272+[5]ระบบการควบคุมฯ!H272</f>
        <v>0</v>
      </c>
      <c r="F170" s="96">
        <f>+[5]ระบบการควบคุมฯ!I272+[5]ระบบการควบคุมฯ!J272</f>
        <v>0</v>
      </c>
      <c r="G170" s="103">
        <f>+[5]ระบบการควบคุมฯ!K272+[5]ระบบการควบคุมฯ!L272</f>
        <v>0</v>
      </c>
      <c r="H170" s="103">
        <f>+D170-E170-F170-G170</f>
        <v>0</v>
      </c>
      <c r="I170" s="101" t="s">
        <v>67</v>
      </c>
    </row>
    <row r="171" spans="1:9" ht="18.600000000000001" customHeight="1" x14ac:dyDescent="0.25">
      <c r="A171" s="449">
        <f>+[5]ระบบการควบคุมฯ!A274</f>
        <v>3.12</v>
      </c>
      <c r="B171" s="30" t="str">
        <f>+[5]ระบบการควบคุมฯ!B274</f>
        <v xml:space="preserve">กิจกรรมการยกระดับคุณภาพการเรียนรู้ภาษาไทย  </v>
      </c>
      <c r="C171" s="30" t="str">
        <f>+[5]ระบบการควบคุมฯ!C274</f>
        <v>20004 69 96778 00000</v>
      </c>
      <c r="D171" s="99">
        <f t="shared" ref="D171:I171" si="42">+D172</f>
        <v>0</v>
      </c>
      <c r="E171" s="99">
        <f t="shared" si="42"/>
        <v>0</v>
      </c>
      <c r="F171" s="99">
        <f t="shared" si="42"/>
        <v>0</v>
      </c>
      <c r="G171" s="99">
        <f t="shared" si="42"/>
        <v>0</v>
      </c>
      <c r="H171" s="99">
        <f t="shared" si="42"/>
        <v>0</v>
      </c>
      <c r="I171" s="99">
        <f t="shared" si="42"/>
        <v>0</v>
      </c>
    </row>
    <row r="172" spans="1:9" ht="37.200000000000003" x14ac:dyDescent="0.25">
      <c r="A172" s="92">
        <f>+[5]ระบบการควบคุมฯ!A275</f>
        <v>0</v>
      </c>
      <c r="B172" s="115" t="str">
        <f>+[5]ระบบการควบคุมฯ!B275</f>
        <v xml:space="preserve"> งบรายจ่ายอื่น 6911500</v>
      </c>
      <c r="C172" s="33" t="str">
        <f>+[5]ระบบการควบคุมฯ!C275</f>
        <v>20004 31006100 5000029</v>
      </c>
      <c r="D172" s="93">
        <f t="shared" ref="D172:I172" si="43">SUM(D173)</f>
        <v>0</v>
      </c>
      <c r="E172" s="93">
        <f t="shared" si="43"/>
        <v>0</v>
      </c>
      <c r="F172" s="93">
        <f t="shared" si="43"/>
        <v>0</v>
      </c>
      <c r="G172" s="93">
        <f t="shared" si="43"/>
        <v>0</v>
      </c>
      <c r="H172" s="93">
        <f t="shared" si="43"/>
        <v>0</v>
      </c>
      <c r="I172" s="93">
        <f t="shared" si="43"/>
        <v>0</v>
      </c>
    </row>
    <row r="173" spans="1:9" ht="144" hidden="1" customHeight="1" x14ac:dyDescent="0.25">
      <c r="A173" s="95" t="str">
        <f>+[5]ระบบการควบคุมฯ!A276</f>
        <v>3.10.1</v>
      </c>
      <c r="B173" s="116" t="str">
        <f>+[5]ระบบการควบคุมฯ!B276</f>
        <v xml:space="preserve">ค่าใช้จ่ายในการเดินทางเข้าร่วมประชุมอบรมเชิงปฏิบัติการพัฒนาองค์ความรู้เพื่อเสริมสร้างศักยภาพการจัดการเรียนการสอนด้านการอ่านและการเขียนภาษาไทยสำหรับครูสอนภาษาไทย ชั้นประถมศึกษาปีที่ 5-6 ระหว่างวันที่ 29 เมษายน - 2 พฤษภาคม 2567  ณ โรงแรมเอเชียแอร์พอร์ท จังหวัดปทุมธานี </v>
      </c>
      <c r="C173" s="38" t="str">
        <f>+[5]ระบบการควบคุมฯ!C276</f>
        <v>ศธ 04002/ว2546 ลว 24 มิย 67 โอนครั้งที่ 152</v>
      </c>
      <c r="D173" s="96"/>
      <c r="E173" s="96"/>
      <c r="F173" s="96"/>
      <c r="G173" s="103"/>
      <c r="H173" s="103">
        <f>+D173-E173-F173-G173</f>
        <v>0</v>
      </c>
      <c r="I173" s="117" t="s">
        <v>113</v>
      </c>
    </row>
    <row r="174" spans="1:9" ht="45.6" customHeight="1" x14ac:dyDescent="0.25">
      <c r="A174" s="543">
        <f>+[5]ระบบการควบคุมฯ!A280</f>
        <v>4</v>
      </c>
      <c r="B174" s="400" t="str">
        <f>+[5]ระบบการควบคุมฯ!B280</f>
        <v xml:space="preserve">โครงการเสริมสร้างระเบียบวินัย คุณธรรมและจริยธรรมและคุณลักษณะอันพึงประสงค์  </v>
      </c>
      <c r="C174" s="544" t="str">
        <f>+[5]ระบบการควบคุมฯ!C280</f>
        <v>20004 31006200</v>
      </c>
      <c r="D174" s="401">
        <f>+D176+D182</f>
        <v>0</v>
      </c>
      <c r="E174" s="401">
        <f>+E176+E182</f>
        <v>0</v>
      </c>
      <c r="F174" s="401">
        <f>+F176+F182</f>
        <v>0</v>
      </c>
      <c r="G174" s="401">
        <f>+G176+G182</f>
        <v>0</v>
      </c>
      <c r="H174" s="401">
        <f>+H176+H182</f>
        <v>0</v>
      </c>
      <c r="I174" s="545"/>
    </row>
    <row r="175" spans="1:9" ht="28.8" customHeight="1" x14ac:dyDescent="0.25">
      <c r="A175" s="126"/>
      <c r="B175" s="505" t="str">
        <f>+[5]ระบบการควบคุมฯ!B281</f>
        <v>งบรายจ่ายอื่น 6911500</v>
      </c>
      <c r="C175" s="108" t="str">
        <f>+[5]ระบบการควบคุมฯ!C281</f>
        <v xml:space="preserve">20004 31006200 </v>
      </c>
      <c r="D175" s="127">
        <f>SUM(D176:D177)</f>
        <v>0</v>
      </c>
      <c r="E175" s="127">
        <f>SUM(E176:E177)</f>
        <v>0</v>
      </c>
      <c r="F175" s="127">
        <f>SUM(F176:F177)</f>
        <v>0</v>
      </c>
      <c r="G175" s="127">
        <f>SUM(G176:G177)</f>
        <v>0</v>
      </c>
      <c r="H175" s="127">
        <f>SUM(H176:H177)</f>
        <v>0</v>
      </c>
      <c r="I175" s="129"/>
    </row>
    <row r="176" spans="1:9" ht="55.8" x14ac:dyDescent="0.25">
      <c r="A176" s="120">
        <f>+[5]ระบบการควบคุมฯ!A282</f>
        <v>4.0999999999999996</v>
      </c>
      <c r="B176" s="61" t="str">
        <f>+[5]ระบบการควบคุมฯ!B282</f>
        <v xml:space="preserve">กิจกรรมส่งเสริมกิจกรรมนักเรียนเพื่อเสริมสร้างคุณธรรม จริยธรรม และลักษณะที่พึงประสงค์ </v>
      </c>
      <c r="C176" s="61" t="str">
        <f>+[5]ระบบการควบคุมฯ!C282</f>
        <v>20004 69 5203900000</v>
      </c>
      <c r="D176" s="121">
        <f>+D177+D180</f>
        <v>0</v>
      </c>
      <c r="E176" s="121">
        <f t="shared" ref="E176:H176" si="44">+E177+E180</f>
        <v>0</v>
      </c>
      <c r="F176" s="121">
        <f t="shared" si="44"/>
        <v>0</v>
      </c>
      <c r="G176" s="121">
        <f t="shared" si="44"/>
        <v>0</v>
      </c>
      <c r="H176" s="121">
        <f t="shared" si="44"/>
        <v>0</v>
      </c>
      <c r="I176" s="122"/>
    </row>
    <row r="177" spans="1:9" ht="37.200000000000003" x14ac:dyDescent="0.25">
      <c r="A177" s="126"/>
      <c r="B177" s="505" t="str">
        <f>+[5]ระบบการควบคุมฯ!B283</f>
        <v>งบรายจ่ายอื่น 6911500</v>
      </c>
      <c r="C177" s="108" t="str">
        <f>+[5]ระบบการควบคุมฯ!C283</f>
        <v>20004 31006200 5000003</v>
      </c>
      <c r="D177" s="127">
        <f>SUM(D178:D179)</f>
        <v>0</v>
      </c>
      <c r="E177" s="127">
        <f>SUM(E178:E179)</f>
        <v>0</v>
      </c>
      <c r="F177" s="127">
        <f>SUM(F178:F179)</f>
        <v>0</v>
      </c>
      <c r="G177" s="127">
        <f>SUM(G178:G179)</f>
        <v>0</v>
      </c>
      <c r="H177" s="127">
        <f>SUM(H178:H179)</f>
        <v>0</v>
      </c>
      <c r="I177" s="129"/>
    </row>
    <row r="178" spans="1:9" ht="46.8" hidden="1" customHeight="1" x14ac:dyDescent="0.25">
      <c r="A178" s="123" t="str">
        <f>+[2]งบสพฐ!A139</f>
        <v>3.9.2.1</v>
      </c>
      <c r="B178" s="56" t="str">
        <f>+[5]ระบบการควบคุมฯ!B284</f>
        <v>ค่าใช้จ่ายในการเดินทางสำหรับคณะทำงานและผู้เข้าร่วมการอบรมสัมมนาสภานักเรียน ระดับประเทศ ประจำปี 2566 "สภานักเรียน สพฐ. สานต่อแนวทางที่สร้างสรรค์เรียนรู้อย่างเท่าทัน มุ่งมันประชาธิปไตย"  ระหว่างวันที่ 9 – 14 มกราคม 2566 ณ โรงแรมเดอะพาลาสโซ กรุงเทพมหานคร</v>
      </c>
      <c r="C178" s="56" t="str">
        <f>+[5]ระบบการควบคุมฯ!C284</f>
        <v xml:space="preserve">ศธ 04002/ว2221 ลว. 5 มิย 2567 โอนครั้งที่ 86  </v>
      </c>
      <c r="D178" s="124"/>
      <c r="E178" s="125"/>
      <c r="F178" s="125"/>
      <c r="G178" s="125"/>
      <c r="H178" s="125">
        <f>+D178-E178-F178-G178</f>
        <v>0</v>
      </c>
      <c r="I178" s="41" t="s">
        <v>53</v>
      </c>
    </row>
    <row r="179" spans="1:9" ht="55.8" hidden="1" customHeight="1" x14ac:dyDescent="0.25">
      <c r="A179" s="123" t="str">
        <f>+[2]งบสพฐ!A140</f>
        <v>3.9.2.2</v>
      </c>
      <c r="B179" s="56" t="str">
        <f>+[5]ระบบการควบคุมฯ!B285</f>
        <v xml:space="preserve">เข้าร่วมประชุมเชิงปฏิบัติการโครงการลูกเสือดิจิทัล เพื่อการศึกษาขั้นพื้นฐาน  ระหว่างวันที่ 15 - 18 กรกฎาคม 2567 ณ โรงแรมเดอะพาลาสโซ กรุงเทพมหานคร </v>
      </c>
      <c r="C179" s="56" t="str">
        <f>+[5]ระบบการควบคุมฯ!C285</f>
        <v>ศธ 04002/ว2796 ลว.2 ก.ค. 2567 โอนครั้งที่ 175</v>
      </c>
      <c r="D179" s="124"/>
      <c r="E179" s="125"/>
      <c r="F179" s="125"/>
      <c r="G179" s="125"/>
      <c r="H179" s="125">
        <f>+D179-E179-F179-G179</f>
        <v>0</v>
      </c>
      <c r="I179" s="41" t="s">
        <v>53</v>
      </c>
    </row>
    <row r="180" spans="1:9" ht="30" customHeight="1" x14ac:dyDescent="0.25">
      <c r="A180" s="92">
        <f>+[5]ระบบการควบคุมฯ!A286</f>
        <v>0</v>
      </c>
      <c r="B180" s="115" t="str">
        <f>+[5]ระบบการควบคุมฯ!B286</f>
        <v>งบรายจ่ายอื่น 6911500</v>
      </c>
      <c r="C180" s="33" t="str">
        <f>+[5]ระบบการควบคุมฯ!C286</f>
        <v>20004 31006200 5000001</v>
      </c>
      <c r="D180" s="93">
        <f>+D181</f>
        <v>0</v>
      </c>
      <c r="E180" s="93">
        <f t="shared" ref="E180:H180" si="45">+E181</f>
        <v>0</v>
      </c>
      <c r="F180" s="93">
        <f t="shared" si="45"/>
        <v>0</v>
      </c>
      <c r="G180" s="93">
        <f t="shared" si="45"/>
        <v>0</v>
      </c>
      <c r="H180" s="93">
        <f t="shared" si="45"/>
        <v>0</v>
      </c>
      <c r="I180" s="93">
        <f>SUM(I181)</f>
        <v>0</v>
      </c>
    </row>
    <row r="181" spans="1:9" ht="111.6" hidden="1" customHeight="1" x14ac:dyDescent="0.25">
      <c r="A181" s="95" t="str">
        <f>+[5]ระบบการควบคุมฯ!A287</f>
        <v>4.1.3</v>
      </c>
      <c r="B181" s="112" t="str">
        <f>+[5]ระบบการควบคุมฯ!B287</f>
        <v>ค่าใช้จ่ายดำเนินงานโครงการนักธุรกิจน้อยมีคุณธรรมนำสู่เศรษฐกิจสร้างสรรค์  รร ประชาธิปัตย์</v>
      </c>
      <c r="C181" s="38" t="str">
        <f>+[5]ระบบการควบคุมฯ!C287</f>
        <v>ศธ 04002/ว3577 ลว.15 ส.ค. 2567 โอนครั้งที่ 351</v>
      </c>
      <c r="D181" s="96"/>
      <c r="E181" s="96"/>
      <c r="F181" s="96"/>
      <c r="G181" s="96"/>
      <c r="H181" s="103">
        <f>+D181-E181-F181-G181</f>
        <v>0</v>
      </c>
      <c r="I181" s="101" t="s">
        <v>14</v>
      </c>
    </row>
    <row r="182" spans="1:9" ht="55.8" x14ac:dyDescent="0.25">
      <c r="A182" s="120" t="str">
        <f>+[2]งบสพฐ!A142</f>
        <v>3.9.3.1</v>
      </c>
      <c r="B182" s="61" t="str">
        <f>+[5]ระบบการควบคุมฯ!B289</f>
        <v xml:space="preserve">กิจกรรมส่งเสริมคุณธรรม จริยธรรมและคุณลักษณะอันพึงประสงค์และค่านิยมของชาติ            </v>
      </c>
      <c r="C182" s="61" t="str">
        <f>+[5]ระบบการควบคุมฯ!C289</f>
        <v>20004 69 86179 00000</v>
      </c>
      <c r="D182" s="121">
        <f t="shared" ref="D182:I182" si="46">+D183</f>
        <v>0</v>
      </c>
      <c r="E182" s="121">
        <f t="shared" si="46"/>
        <v>0</v>
      </c>
      <c r="F182" s="121">
        <f t="shared" si="46"/>
        <v>0</v>
      </c>
      <c r="G182" s="121">
        <f t="shared" si="46"/>
        <v>0</v>
      </c>
      <c r="H182" s="121">
        <f t="shared" si="46"/>
        <v>0</v>
      </c>
      <c r="I182" s="121">
        <f t="shared" ca="1" si="46"/>
        <v>0</v>
      </c>
    </row>
    <row r="183" spans="1:9" ht="37.200000000000003" x14ac:dyDescent="0.25">
      <c r="A183" s="126"/>
      <c r="B183" s="108" t="str">
        <f>+[5]ระบบการควบคุมฯ!B290</f>
        <v>งบรายจ่ายอื่น 6911500</v>
      </c>
      <c r="C183" s="108" t="str">
        <f>+[2]งบสพฐ!C143</f>
        <v>ศธ 04002/ว6694 ลว. 23 เม.ย.69 โอนครั้งที่ 458</v>
      </c>
      <c r="D183" s="127">
        <f>SUM(D184:D185)</f>
        <v>0</v>
      </c>
      <c r="E183" s="127">
        <f>SUM(E184:E185)</f>
        <v>0</v>
      </c>
      <c r="F183" s="127">
        <f>SUM(F184:F185)</f>
        <v>0</v>
      </c>
      <c r="G183" s="127">
        <f>SUM(G184:G185)</f>
        <v>0</v>
      </c>
      <c r="H183" s="127">
        <f>SUM(H184:H185)</f>
        <v>0</v>
      </c>
      <c r="I183" s="127">
        <f ca="1">+I183</f>
        <v>0</v>
      </c>
    </row>
    <row r="184" spans="1:9" ht="55.8" hidden="1" customHeight="1" x14ac:dyDescent="0.25">
      <c r="A184" s="123" t="str">
        <f>+[5]ระบบการควบคุมฯ!A291</f>
        <v>4.2.1</v>
      </c>
      <c r="B184" s="56" t="str">
        <f>+[5]ระบบการควบคุมฯ!B291</f>
        <v xml:space="preserve">ค่าใช้จ่ายดำเนินงานโครงการโรงเรียนคุณธรรม สพฐ. เพื่อเป็นค่าใช้จ่ายในการเดินทางเข้าร่วมประชุมปฏิบัติการพัฒนาโรงเรียนในโครงการกองทุนพัฒนาเด็กและเยาวชนในถิ่นทุรกันดาร ตามพระราชดำริ สมเด็จพระกนิษฐาธิราชเจ้ากรมสมเด็จพระเทพรัตนราชสุดาฯ สยามบรมราชกุมารี ระหว่างวันที่ 11 - 13 ธันวาคม 2565 ณ โรงแรมเอเชียแอร์พอร์ต จังหวัดปทุมธานี       </v>
      </c>
      <c r="C184" s="56" t="str">
        <f>+[5]ระบบการควบคุมฯ!C291</f>
        <v>ศธ 04002/ว58 ลว. 9 มค 66 โอนครั้งที่ 176</v>
      </c>
      <c r="D184" s="124">
        <f>+[5]ระบบการควบคุมฯ!F291</f>
        <v>0</v>
      </c>
      <c r="E184" s="125">
        <f>+'[5]ยุทธศาสตร์เสริมสร้าง 31006200'!I37+'[5]ยุทธศาสตร์เสริมสร้าง 31006200'!J37</f>
        <v>0</v>
      </c>
      <c r="F184" s="125">
        <f>+[5]ระบบการควบคุมฯ!I291+[5]ระบบการควบคุมฯ!J291</f>
        <v>0</v>
      </c>
      <c r="G184" s="125">
        <f>+[5]ระบบการควบคุมฯ!K291+[5]ระบบการควบคุมฯ!L291</f>
        <v>0</v>
      </c>
      <c r="H184" s="125">
        <f>+D184-E184-F184-G184</f>
        <v>0</v>
      </c>
      <c r="I184" s="41" t="s">
        <v>54</v>
      </c>
    </row>
    <row r="185" spans="1:9" ht="130.19999999999999" hidden="1" customHeight="1" x14ac:dyDescent="0.25">
      <c r="A185" s="123" t="str">
        <f>+[5]ระบบการควบคุมฯ!A292</f>
        <v>4.2.2</v>
      </c>
      <c r="B185" s="56" t="str">
        <f>+[5]ระบบการควบคุมฯ!B292</f>
        <v xml:space="preserve">ค่าใช้จ่ายในการเดินทางเข้าร่วมประชุมปฏิบัติการจัดทำแผนขับเคลื่อนโครงการโรงเรียนคุณธรรม สพฐ. สำหรับทีมเคลื่อนที่เร็ว (Rovig  Team : RT) ประจำปีงบประมาณ พ.ศ. 2566  ระหว่างวันที่ 14 - 16 กรกฎาคม  2566 ณ โรงแรมเอวาน่า กรุงเทพมหานคร </v>
      </c>
      <c r="C185" s="56" t="str">
        <f>+[5]ระบบการควบคุมฯ!C292</f>
        <v>ศธ 04002/ว3099 ลว. 3 สค 66 โอนครั้งที่ 719</v>
      </c>
      <c r="D185" s="124">
        <f>+[5]ระบบการควบคุมฯ!F292</f>
        <v>0</v>
      </c>
      <c r="E185" s="125">
        <f>+'[5]ยุทธศาสตร์เสริมสร้าง 31006200'!I38+'[5]ยุทธศาสตร์เสริมสร้าง 31006200'!J38</f>
        <v>0</v>
      </c>
      <c r="F185" s="125">
        <f>+[5]ระบบการควบคุมฯ!I292+[5]ระบบการควบคุมฯ!J292</f>
        <v>0</v>
      </c>
      <c r="G185" s="125">
        <f>+[5]ระบบการควบคุมฯ!K292+[5]ระบบการควบคุมฯ!L292</f>
        <v>0</v>
      </c>
      <c r="H185" s="125">
        <f>+D185-E185-F185-G185</f>
        <v>0</v>
      </c>
      <c r="I185" s="41" t="s">
        <v>68</v>
      </c>
    </row>
    <row r="186" spans="1:9" ht="33.6" customHeight="1" x14ac:dyDescent="0.25">
      <c r="A186" s="543">
        <f>+[5]ระบบการควบคุมฯ!A296</f>
        <v>5</v>
      </c>
      <c r="B186" s="400" t="str">
        <f>+[5]ระบบการควบคุมฯ!B296</f>
        <v>โครงการโรงเรียนคุณภาพ</v>
      </c>
      <c r="C186" s="544" t="str">
        <f>+[5]ระบบการควบคุมฯ!C296</f>
        <v>20004 3300 B800</v>
      </c>
      <c r="D186" s="401">
        <f>+D187+D189</f>
        <v>1177800</v>
      </c>
      <c r="E186" s="401">
        <f t="shared" ref="E186:I186" si="47">+E187+E189</f>
        <v>0</v>
      </c>
      <c r="F186" s="401">
        <f t="shared" si="47"/>
        <v>0</v>
      </c>
      <c r="G186" s="401">
        <f t="shared" si="47"/>
        <v>658548.39</v>
      </c>
      <c r="H186" s="401">
        <f t="shared" si="47"/>
        <v>519251.61</v>
      </c>
      <c r="I186" s="401">
        <f t="shared" si="47"/>
        <v>0</v>
      </c>
    </row>
    <row r="187" spans="1:9" ht="37.200000000000003" x14ac:dyDescent="0.25">
      <c r="A187" s="126"/>
      <c r="B187" s="108" t="str">
        <f>+B214</f>
        <v>งบดำเนินงาน   69112xx</v>
      </c>
      <c r="C187" s="108" t="str">
        <f>+[5]ระบบการควบคุมฯ!C297</f>
        <v>20004 3320 B800 2000000</v>
      </c>
      <c r="D187" s="127">
        <f>+D191+D214</f>
        <v>1177800</v>
      </c>
      <c r="E187" s="127">
        <f>+E191+E214</f>
        <v>0</v>
      </c>
      <c r="F187" s="127">
        <f>+F191+F214</f>
        <v>0</v>
      </c>
      <c r="G187" s="127">
        <f>+G191+G214</f>
        <v>658548.39</v>
      </c>
      <c r="H187" s="127">
        <f>+H191+H214</f>
        <v>519251.61</v>
      </c>
      <c r="I187" s="129"/>
    </row>
    <row r="188" spans="1:9" ht="18.600000000000001" x14ac:dyDescent="0.25">
      <c r="A188" s="126"/>
      <c r="B188" s="108" t="str">
        <f>+[5]ระบบการควบคุมฯ!B298</f>
        <v>งบลงทุน   69113xx</v>
      </c>
      <c r="C188" s="108"/>
      <c r="D188" s="127"/>
      <c r="E188" s="127"/>
      <c r="F188" s="127"/>
      <c r="G188" s="127"/>
      <c r="H188" s="127"/>
      <c r="I188" s="129"/>
    </row>
    <row r="189" spans="1:9" ht="18.600000000000001" x14ac:dyDescent="0.25">
      <c r="A189" s="126"/>
      <c r="B189" s="108" t="str">
        <f>+B204</f>
        <v>งบรายจ่ายอื่น   6911500</v>
      </c>
      <c r="C189" s="108"/>
      <c r="D189" s="127">
        <f>+D204+D209</f>
        <v>0</v>
      </c>
      <c r="E189" s="127">
        <f t="shared" ref="E189:H189" si="48">+E204+E209</f>
        <v>0</v>
      </c>
      <c r="F189" s="127">
        <f t="shared" si="48"/>
        <v>0</v>
      </c>
      <c r="G189" s="127">
        <f t="shared" si="48"/>
        <v>0</v>
      </c>
      <c r="H189" s="127">
        <f t="shared" si="48"/>
        <v>0</v>
      </c>
      <c r="I189" s="129"/>
    </row>
    <row r="190" spans="1:9" ht="18.600000000000001" x14ac:dyDescent="0.25">
      <c r="A190" s="171">
        <f>+[5]ระบบการควบคุมฯ!A301</f>
        <v>5.0999999999999996</v>
      </c>
      <c r="B190" s="40" t="str">
        <f>+[5]ระบบการควบคุมฯ!B301</f>
        <v xml:space="preserve">กิจกรรมขับเคลื่อนโรงเรียนคุณภาพ  </v>
      </c>
      <c r="C190" s="40" t="str">
        <f>+[5]ระบบการควบคุมฯ!C301</f>
        <v>20004 69 00132 00000</v>
      </c>
      <c r="D190" s="172">
        <f>+D191</f>
        <v>1150800</v>
      </c>
      <c r="E190" s="172">
        <f t="shared" ref="E190:H190" si="49">+E191</f>
        <v>0</v>
      </c>
      <c r="F190" s="172">
        <f t="shared" si="49"/>
        <v>0</v>
      </c>
      <c r="G190" s="172">
        <f t="shared" si="49"/>
        <v>635548.39</v>
      </c>
      <c r="H190" s="172">
        <f t="shared" si="49"/>
        <v>515251.61</v>
      </c>
      <c r="I190" s="353"/>
    </row>
    <row r="191" spans="1:9" ht="37.200000000000003" x14ac:dyDescent="0.25">
      <c r="A191" s="162">
        <f>+[5]ระบบการควบคุมฯ!A302</f>
        <v>0</v>
      </c>
      <c r="B191" s="108" t="str">
        <f>+[5]ระบบการควบคุมฯ!B302</f>
        <v>งบดำเนินงาน  69112xx</v>
      </c>
      <c r="C191" s="108" t="str">
        <f>+[5]ระบบการควบคุมฯ!C302</f>
        <v>20004 3320 B800 2000000</v>
      </c>
      <c r="D191" s="127">
        <f>SUM(D192:D201)</f>
        <v>1150800</v>
      </c>
      <c r="E191" s="127">
        <f t="shared" ref="E191:H191" si="50">SUM(E192:E201)</f>
        <v>0</v>
      </c>
      <c r="F191" s="127">
        <f t="shared" si="50"/>
        <v>0</v>
      </c>
      <c r="G191" s="127">
        <f t="shared" si="50"/>
        <v>635548.39</v>
      </c>
      <c r="H191" s="127">
        <f t="shared" si="50"/>
        <v>515251.61</v>
      </c>
      <c r="I191" s="109"/>
    </row>
    <row r="192" spans="1:9" ht="130.19999999999999" x14ac:dyDescent="0.25">
      <c r="A192" s="123" t="str">
        <f>+[5]ระบบการควบคุมฯ!A303</f>
        <v>5.1.1</v>
      </c>
      <c r="B192" s="38" t="str">
        <f>+[5]ระบบการควบคุมฯ!B303</f>
        <v>ค่าใช้จ่ายในการบริหารจัดสอบการประเมินความสามารถด้านการอ่านของผู้เรียน (RT) ชั้นประถมศึกษาปีที่ 1 และการประเมินคุณภาพผู้เรียน (NT) ชั้นประถมศึกษาปีที่ 3 ปีการศึกษา 2568 สำหรับโรงเรียนโครงการ 1 อำเภอ 1 โรงเรียนคุณภาพ</v>
      </c>
      <c r="C192" s="38" t="str">
        <f>+[5]ระบบการควบคุมฯ!C303</f>
        <v>ศธ 04002/ว1385 ลว. 28 ม.ค.69 โอนครั้งที่ 259</v>
      </c>
      <c r="D192" s="124">
        <f>+[5]ระบบการควบคุมฯ!F303</f>
        <v>12800</v>
      </c>
      <c r="E192" s="124">
        <f>+[5]ระบบการควบคุมฯ!G303+[5]ระบบการควบคุมฯ!H303</f>
        <v>0</v>
      </c>
      <c r="F192" s="124"/>
      <c r="G192" s="124">
        <f>+[5]ระบบการควบคุมฯ!K303+[5]ระบบการควบคุมฯ!L303</f>
        <v>12800</v>
      </c>
      <c r="H192" s="124">
        <f t="shared" ref="H192:H202" si="51">D192-E192-F192-G192</f>
        <v>0</v>
      </c>
      <c r="I192" s="41" t="s">
        <v>179</v>
      </c>
    </row>
    <row r="193" spans="1:9" ht="111.6" x14ac:dyDescent="0.25">
      <c r="A193" s="123" t="str">
        <f>+[5]ระบบการควบคุมฯ!A304</f>
        <v>5.1.2</v>
      </c>
      <c r="B193" s="38" t="str">
        <f>+[5]ระบบการควบคุมฯ!B304</f>
        <v>ค่าใช้จ่ายในการเดินทางเข้าร่วมการประชุมเชิงปฏิบัติการผู้รับผิดชอบ โครงการ 1 อำเภอ 1 โรงเรียนคุณภาพประจำปีงบประมาณ พ.ศ. 2569 ระหว่างวันที่ 16 – 18 มีนาคม 2569 ณ โรงแรมริเวอร์ไซด์ กรุงเทพมหานค</v>
      </c>
      <c r="C193" s="38" t="str">
        <f>+[5]ระบบการควบคุมฯ!C304</f>
        <v>ศธ 04002/ว5137 ลว. 25 มี.ค.69 โอนครั้งที่ 390</v>
      </c>
      <c r="D193" s="124">
        <f>+[5]ระบบการควบคุมฯ!F304</f>
        <v>1000</v>
      </c>
      <c r="E193" s="124">
        <f>+[5]ระบบการควบคุมฯ!G304+[5]ระบบการควบคุมฯ!H304</f>
        <v>0</v>
      </c>
      <c r="F193" s="124"/>
      <c r="G193" s="124">
        <f>+[5]ระบบการควบคุมฯ!K304+[5]ระบบการควบคุมฯ!L304</f>
        <v>800</v>
      </c>
      <c r="H193" s="124">
        <f t="shared" si="51"/>
        <v>200</v>
      </c>
      <c r="I193" s="41" t="s">
        <v>179</v>
      </c>
    </row>
    <row r="194" spans="1:9" ht="95.4" customHeight="1" x14ac:dyDescent="0.25">
      <c r="A194" s="123" t="str">
        <f>+[5]ระบบการควบคุมฯ!A305</f>
        <v>5.1.2</v>
      </c>
      <c r="B194" s="38" t="str">
        <f>+[5]ระบบการควบคุมฯ!B305</f>
        <v xml:space="preserve">ค่าจ้างครูผู้สอนภาษาอังกฤษและภาษาจีน ภาคเรียนที่ 2 ปีการศึกษา 2568 ระยะเวลา  6  เดือน (ตค 68 - มีค 69)  จำนวน 4 อัตราเดือนละ 27,000.-บาท จำนวนเงิน 648,000.-บาท </v>
      </c>
      <c r="C194" s="38" t="str">
        <f>+[5]ระบบการควบคุมฯ!C305</f>
        <v>ศธ 04002/ว47396 ลว. 27 ต.ค.68 ครั้งที่ 16</v>
      </c>
      <c r="D194" s="124">
        <f>+[5]ระบบการควบคุมฯ!F305</f>
        <v>1134000</v>
      </c>
      <c r="E194" s="124">
        <f>+[5]ระบบการควบคุมฯ!G305+[5]ระบบการควบคุมฯ!H305</f>
        <v>0</v>
      </c>
      <c r="F194" s="124"/>
      <c r="G194" s="124">
        <f>+[5]ระบบการควบคุมฯ!K305+[5]ระบบการควบคุมฯ!L305</f>
        <v>619548.39</v>
      </c>
      <c r="H194" s="124">
        <f t="shared" si="51"/>
        <v>514451.61</v>
      </c>
      <c r="I194" s="51" t="s">
        <v>236</v>
      </c>
    </row>
    <row r="195" spans="1:9" ht="130.19999999999999" hidden="1" customHeight="1" x14ac:dyDescent="0.25">
      <c r="A195" s="123" t="str">
        <f>+[5]ระบบการควบคุมฯ!A306</f>
        <v>5.1.3.1</v>
      </c>
      <c r="B195" s="38" t="str">
        <f>+[5]ระบบการควบคุมฯ!B306</f>
        <v xml:space="preserve">ค่าจ้างครูผู้สอนภาษาอังกฤษและภาษาจีน ภาคเรียนที่ 1 ปีการศึกษา 2569  (ครั้งที่ 2) ระยะเวลา 3 เดือน (เม.ย. 69 - 30 มิ.ย. 69) อัตราเดือนล 27,000 บาท จำนวนเงิน 243,000.-บาท </v>
      </c>
      <c r="C195" s="38" t="str">
        <f>+[5]ระบบการควบคุมฯ!C306</f>
        <v>ศธ 04002/ว6268 ลว. 20 เม.ย. 69 ครั้งที่ 433</v>
      </c>
      <c r="D195" s="124">
        <f>+[5]ระบบการควบคุมฯ!F306</f>
        <v>0</v>
      </c>
      <c r="E195" s="124">
        <f>+[5]ระบบการควบคุมฯ!G306+[5]ระบบการควบคุมฯ!H306</f>
        <v>0</v>
      </c>
      <c r="F195" s="124"/>
      <c r="G195" s="124">
        <f>+[5]ระบบการควบคุมฯ!K306+[5]ระบบการควบคุมฯ!L306</f>
        <v>0</v>
      </c>
      <c r="H195" s="124">
        <f t="shared" si="51"/>
        <v>0</v>
      </c>
      <c r="I195" s="51" t="s">
        <v>195</v>
      </c>
    </row>
    <row r="196" spans="1:9" ht="46.8" hidden="1" customHeight="1" x14ac:dyDescent="0.25">
      <c r="A196" s="123" t="str">
        <f>+[5]ระบบการควบคุมฯ!A308</f>
        <v>5.1.4</v>
      </c>
      <c r="B196" s="38" t="str">
        <f>+[5]ระบบการควบคุมฯ!B308</f>
        <v>ค่าใช้จ่ายในการเดินทางเข้ารับการอบรมเชิงปฏิบัติการพัฒนาศักยภาพผู้รับผิดชอบโครงการ 1 อำเภอ 1 โรงเรียนคุณภาพ  สู่มาตรฐาน Google Certified Educator (GCE)  ระหว่างวันที่ 26 – 29 เมษายน 2569 ณ โรงแรมบางกอกพาเลส กรุงเทพมหานคร</v>
      </c>
      <c r="C196" s="38" t="str">
        <f>+[5]ระบบการควบคุมฯ!C308</f>
        <v>ศธ 04002/ว6769  ลว. 29 เม.ย. 69 ครั้งที่ 459</v>
      </c>
      <c r="D196" s="124">
        <f>+[5]ระบบการควบคุมฯ!F308</f>
        <v>1000</v>
      </c>
      <c r="E196" s="124">
        <f>+[5]ระบบการควบคุมฯ!G308+[5]ระบบการควบคุมฯ!H308</f>
        <v>0</v>
      </c>
      <c r="F196" s="124"/>
      <c r="G196" s="124">
        <f>+[5]ระบบการควบคุมฯ!K308+[5]ระบบการควบคุมฯ!L308</f>
        <v>800</v>
      </c>
      <c r="H196" s="124">
        <f t="shared" si="51"/>
        <v>200</v>
      </c>
      <c r="I196" s="41" t="s">
        <v>179</v>
      </c>
    </row>
    <row r="197" spans="1:9" ht="46.8" hidden="1" customHeight="1" x14ac:dyDescent="0.25">
      <c r="A197" s="123" t="str">
        <f>+[5]ระบบการควบคุมฯ!A309</f>
        <v>5.1.5</v>
      </c>
      <c r="B197" s="38" t="str">
        <f>+[5]ระบบการควบคุมฯ!B309</f>
        <v xml:space="preserve">เพื่อเป็นค่าใช้จ่ายในการเดินทางเข้าร่วมการอบรมเชิงปฏิบัติการพัฒนาศักยภาพครูและบุคลากรทางการศึกษา สู่มาตรฐาน Google Certified Educator (GCE)  ระหว่างวันที่ 4 – 6 มิถุนายน 2569 ณ โรงแรมบางกอกพาเลส กรุงเทพมหานคร  </v>
      </c>
      <c r="C197" s="38" t="str">
        <f>+[5]ระบบการควบคุมฯ!C309</f>
        <v>ศธ 04002/ว8897  ลว. 27 พ.ค. 69 ครั้งที่ 588</v>
      </c>
      <c r="D197" s="124">
        <f>+[5]ระบบการควบคุมฯ!F309</f>
        <v>1000</v>
      </c>
      <c r="E197" s="124">
        <f>+[5]ระบบการควบคุมฯ!G309+[5]ระบบการควบคุมฯ!H309</f>
        <v>0</v>
      </c>
      <c r="F197" s="124"/>
      <c r="G197" s="124">
        <f>+[5]ระบบการควบคุมฯ!K309+[5]ระบบการควบคุมฯ!L309</f>
        <v>800</v>
      </c>
      <c r="H197" s="124">
        <f t="shared" si="51"/>
        <v>200</v>
      </c>
      <c r="I197" s="41" t="s">
        <v>201</v>
      </c>
    </row>
    <row r="198" spans="1:9" ht="46.8" hidden="1" customHeight="1" x14ac:dyDescent="0.25">
      <c r="A198" s="123" t="str">
        <f>+[5]ระบบการควบคุมฯ!A310</f>
        <v>5.1.5</v>
      </c>
      <c r="B198" s="38" t="str">
        <f>+[5]ระบบการควบคุมฯ!B310</f>
        <v xml:space="preserve">ค่าใช้จ่ายในการเดินทางเข้าร่วมการประชุมเชิงปฏิบัติการพัฒนาศักยภาพ School Partner (SP) ภาครัฐ ในโครงการคอนเน็กซ์อีดี ประจำปี พ.ศ. 2569 ระหว่างวันที่ 11 – 13 มิถุนายน 2569 ณ โรงแรมดิ ไอเดิล โฮเท็ล แอนด์ เรสซิเด็นซ์  </v>
      </c>
      <c r="C198" s="38" t="str">
        <f>+[5]ระบบการควบคุมฯ!C310</f>
        <v>ศธ 04002/ว8960 ลว. 28 พ.ค. 69 ครั้งที่ 593</v>
      </c>
      <c r="D198" s="124">
        <f>+[5]ระบบการควบคุมฯ!F310</f>
        <v>1000</v>
      </c>
      <c r="E198" s="124">
        <f>+[5]ระบบการควบคุมฯ!G310+[5]ระบบการควบคุมฯ!H310</f>
        <v>0</v>
      </c>
      <c r="F198" s="124"/>
      <c r="G198" s="124">
        <f>+[5]ระบบการควบคุมฯ!K310+[5]ระบบการควบคุมฯ!L310</f>
        <v>800</v>
      </c>
      <c r="H198" s="124">
        <f t="shared" si="51"/>
        <v>200</v>
      </c>
      <c r="I198" s="41" t="s">
        <v>179</v>
      </c>
    </row>
    <row r="199" spans="1:9" ht="186" hidden="1" customHeight="1" x14ac:dyDescent="0.25">
      <c r="A199" s="123" t="str">
        <f>+[5]ระบบการควบคุมฯ!A311</f>
        <v>5.1.6</v>
      </c>
      <c r="B199" s="38" t="str">
        <f>+[5]ระบบการควบคุมฯ!B311</f>
        <v xml:space="preserve">ค่าใช้จ่ายในการดำเนินการส่งเสริม สนับสนุน และยกระดับคุณภาพการจัดการศึกษาของสถานศึกษา  โครงการ 1 อำเภอ 1 โรงเรียนคุณภาพ      </v>
      </c>
      <c r="C199" s="38" t="str">
        <f>+[5]ระบบการควบคุมฯ!C311</f>
        <v>ศธ 04002/ว41380 ลว. 29 ก.ค.68 ครั้งที่ 760</v>
      </c>
      <c r="D199" s="124">
        <f>+[5]ระบบการควบคุมฯ!F311</f>
        <v>0</v>
      </c>
      <c r="E199" s="124">
        <f>+[5]ระบบการควบคุมฯ!G311+[5]ระบบการควบคุมฯ!H311</f>
        <v>0</v>
      </c>
      <c r="F199" s="124"/>
      <c r="G199" s="124">
        <f>+[5]ระบบการควบคุมฯ!K311+[5]ระบบการควบคุมฯ!L311</f>
        <v>0</v>
      </c>
      <c r="H199" s="124">
        <f t="shared" si="51"/>
        <v>0</v>
      </c>
      <c r="I199" s="41" t="s">
        <v>179</v>
      </c>
    </row>
    <row r="200" spans="1:9" ht="37.200000000000003" hidden="1" customHeight="1" x14ac:dyDescent="0.25">
      <c r="A200" s="123" t="str">
        <f>+[5]ระบบการควบคุมฯ!A312</f>
        <v>5.1.7</v>
      </c>
      <c r="B200" s="38" t="str">
        <f>+[5]ระบบการควบคุมฯ!B312</f>
        <v xml:space="preserve">ค่าใช้จ่ายในการเดินทางเข้าร่วมการอบรมเชิงปฏิบัติการพัฒนาสมรรถนะศึกษานิเทศก์ ผู้นำเทคโนโลยี เพื่อการบริหารจัดการและการเรียนรู้  โครงการ 1 อำเภอ 1 โรงเรียนคุณภาพ ระหว่างวันที่ 12 – 13 มิถุนายน 2568 ณ โรงแรมริเวอร์ไซด์ กรุงเทพมหานคร </v>
      </c>
      <c r="C200" s="38" t="str">
        <f>+[5]ระบบการควบคุมฯ!C312</f>
        <v>ศธ 04002/ว2721 ลว. 19 มิ.ย.68 ครั้งที่ 598</v>
      </c>
      <c r="D200" s="124">
        <f>+[5]ระบบการควบคุมฯ!F312</f>
        <v>0</v>
      </c>
      <c r="E200" s="124">
        <f>+[5]ระบบการควบคุมฯ!G312+[5]ระบบการควบคุมฯ!H312</f>
        <v>0</v>
      </c>
      <c r="F200" s="124"/>
      <c r="G200" s="124">
        <f>+[5]ระบบการควบคุมฯ!K312+[5]ระบบการควบคุมฯ!L312</f>
        <v>0</v>
      </c>
      <c r="H200" s="124">
        <f t="shared" si="51"/>
        <v>0</v>
      </c>
      <c r="I200" s="41" t="s">
        <v>179</v>
      </c>
    </row>
    <row r="201" spans="1:9" ht="93" x14ac:dyDescent="0.25">
      <c r="A201" s="123" t="str">
        <f>+[5]ระบบการควบคุมฯ!A313</f>
        <v>5.1.8</v>
      </c>
      <c r="B201" s="38" t="str">
        <f>+[5]ระบบการควบคุมฯ!B313</f>
        <v xml:space="preserve">ค่าใช้จ่ายในการพัฒนาคุณภาพเชิงระบบที่สอดคล้องกับบริบทและประเด็นการพัฒนาที่ได้จากการใช้เครื่องมือแบบสะท้อนคุณภาพของสถานศึกษา โครการ 1 อำเภอ 1 โรงเรียนคุณภาพ </v>
      </c>
      <c r="C201" s="38" t="str">
        <f>+[5]ระบบการควบคุมฯ!C313</f>
        <v>ศธ 04002/ว41320  ลว. 25 ก.ค.68 ครั้งที่ 754</v>
      </c>
      <c r="D201" s="124">
        <f>+[5]ระบบการควบคุมฯ!F313</f>
        <v>0</v>
      </c>
      <c r="E201" s="124">
        <f>+[5]ระบบการควบคุมฯ!G313+[5]ระบบการควบคุมฯ!H313</f>
        <v>0</v>
      </c>
      <c r="F201" s="124"/>
      <c r="G201" s="124">
        <f>+[5]ระบบการควบคุมฯ!K313+[5]ระบบการควบคุมฯ!L313</f>
        <v>0</v>
      </c>
      <c r="H201" s="124">
        <f t="shared" si="51"/>
        <v>0</v>
      </c>
      <c r="I201" s="41" t="s">
        <v>196</v>
      </c>
    </row>
    <row r="202" spans="1:9" ht="37.200000000000003" hidden="1" customHeight="1" x14ac:dyDescent="0.25">
      <c r="A202" s="123">
        <f>+[5]ระบบการควบคุมฯ!A314</f>
        <v>0</v>
      </c>
      <c r="B202" s="38">
        <f>+[5]ระบบการควบคุมฯ!B314</f>
        <v>0</v>
      </c>
      <c r="C202" s="38">
        <f>+[5]ระบบการควบคุมฯ!C314</f>
        <v>0</v>
      </c>
      <c r="D202" s="124">
        <f>+[5]ระบบการควบคุมฯ!F314</f>
        <v>0</v>
      </c>
      <c r="E202" s="124">
        <f>+[5]ระบบการควบคุมฯ!G314+[5]ระบบการควบคุมฯ!H314</f>
        <v>0</v>
      </c>
      <c r="F202" s="124"/>
      <c r="G202" s="124">
        <f>+[5]ระบบการควบคุมฯ!K314+[5]ระบบการควบคุมฯ!L314</f>
        <v>0</v>
      </c>
      <c r="H202" s="124">
        <f t="shared" si="51"/>
        <v>0</v>
      </c>
      <c r="I202" s="41" t="s">
        <v>202</v>
      </c>
    </row>
    <row r="203" spans="1:9" ht="37.799999999999997" customHeight="1" x14ac:dyDescent="0.25">
      <c r="A203" s="120">
        <f>+[5]ระบบการควบคุมฯ!A315</f>
        <v>5.2</v>
      </c>
      <c r="B203" s="61" t="str">
        <f>+[5]ระบบการควบคุมฯ!B315</f>
        <v>กิจกรรมการยกระดับคุณภาพการศึกษาเพื่อขับเคลื่อนโรงเรียนคุณภาพ</v>
      </c>
      <c r="C203" s="61" t="str">
        <f>+[5]ระบบการควบคุมฯ!C315</f>
        <v>20004 69 00133 00000</v>
      </c>
      <c r="D203" s="121">
        <f>+D204</f>
        <v>0</v>
      </c>
      <c r="E203" s="121">
        <f>+E204</f>
        <v>0</v>
      </c>
      <c r="F203" s="121">
        <f>+F204</f>
        <v>0</v>
      </c>
      <c r="G203" s="121">
        <f>+G204</f>
        <v>0</v>
      </c>
      <c r="H203" s="121">
        <f>+H204</f>
        <v>0</v>
      </c>
      <c r="I203" s="122"/>
    </row>
    <row r="204" spans="1:9" ht="37.200000000000003" hidden="1" customHeight="1" x14ac:dyDescent="0.25">
      <c r="A204" s="126"/>
      <c r="B204" s="108" t="str">
        <f>+[5]ระบบการควบคุมฯ!B349</f>
        <v>งบรายจ่ายอื่น   6911500</v>
      </c>
      <c r="C204" s="108" t="str">
        <f>+[5]ระบบการควบคุมฯ!C349</f>
        <v>20004 3100B600 5000001</v>
      </c>
      <c r="D204" s="127">
        <f>SUM(D205:D207)</f>
        <v>0</v>
      </c>
      <c r="E204" s="127">
        <f>SUM(E205:E207)</f>
        <v>0</v>
      </c>
      <c r="F204" s="127">
        <f>SUM(F205:F207)</f>
        <v>0</v>
      </c>
      <c r="G204" s="127">
        <f>SUM(G205:G207)</f>
        <v>0</v>
      </c>
      <c r="H204" s="127">
        <f>SUM(H205:H207)</f>
        <v>0</v>
      </c>
      <c r="I204" s="129"/>
    </row>
    <row r="205" spans="1:9" ht="100.2" hidden="1" customHeight="1" x14ac:dyDescent="0.25">
      <c r="A205" s="123" t="str">
        <f>+[5]ระบบการควบคุมฯ!A350</f>
        <v>5.1.1.1</v>
      </c>
      <c r="B205" s="38" t="str">
        <f>+[5]ระบบการควบคุมฯ!B350</f>
        <v>ค่าใช้จ่ายดำเนินโครงการโรงเรียนคุณภาพตามนโยบาย “1 อำเภอ 1 โรงเรียนคุณภาพ” ระหว่างวันที่ 29 – 31 มีนาคม 2567 ณ โรงแรมริเวอร์ไซด์ กรุงเทพมหานคร</v>
      </c>
      <c r="C205" s="38" t="str">
        <f>+[5]ระบบการควบคุมฯ!C350</f>
        <v>ศธ 04002/ว1964 ลว.23 พค 67 โอนครั้งที่ 42</v>
      </c>
      <c r="D205" s="124">
        <f>+[5]ระบบการควบคุมฯ!F350</f>
        <v>0</v>
      </c>
      <c r="E205" s="124">
        <f>+[5]ระบบการควบคุมฯ!G350</f>
        <v>0</v>
      </c>
      <c r="F205" s="124">
        <f>+[5]ระบบการควบคุมฯ!H350</f>
        <v>0</v>
      </c>
      <c r="G205" s="124">
        <f>+[5]ระบบการควบคุมฯ!I350</f>
        <v>0</v>
      </c>
      <c r="H205" s="124">
        <f>G205+D205-E205-F205</f>
        <v>0</v>
      </c>
      <c r="I205" s="41" t="s">
        <v>69</v>
      </c>
    </row>
    <row r="206" spans="1:9" ht="186" hidden="1" customHeight="1" x14ac:dyDescent="0.25">
      <c r="A206" s="123" t="str">
        <f>+[5]ระบบการควบคุมฯ!A351</f>
        <v>5.1.1.2</v>
      </c>
      <c r="B206" s="38" t="str">
        <f>+[5]ระบบการควบคุมฯ!B351</f>
        <v xml:space="preserve">ค่าใช้จ่ายในการบริหารโครงการโรงเรียนคุณภาพ ตามนโยบาย “1 อำเภอ 1 โรงเรียนคุณภาพ”  </v>
      </c>
      <c r="C206" s="38" t="str">
        <f>+[5]ระบบการควบคุมฯ!C351</f>
        <v>ศธ 04002/ว2152 ลว.31 พค โอนครั้งที่ 78</v>
      </c>
      <c r="D206" s="124"/>
      <c r="E206" s="124"/>
      <c r="F206" s="124"/>
      <c r="G206" s="124"/>
      <c r="H206" s="124">
        <f>+D206-E206-F206-G206</f>
        <v>0</v>
      </c>
      <c r="I206" s="41" t="s">
        <v>114</v>
      </c>
    </row>
    <row r="207" spans="1:9" ht="74.400000000000006" hidden="1" customHeight="1" x14ac:dyDescent="0.25">
      <c r="A207" s="123" t="str">
        <f>+[5]ระบบการควบคุมฯ!A352</f>
        <v>5.1.1.3</v>
      </c>
      <c r="B207" s="38" t="str">
        <f>+[5]ระบบการควบคุมฯ!B352</f>
        <v>ค่าใช้จ่ายในการยกระดับคุณภาพการศึกษาในโรงเรียนคุณภาพ ตามนโยบาย “1 ตำบล  1 โรงเรียนคุณภาพ” 1. โรงเรียนวัดมูลจินดาราม จำนวนเงิน 22,000.00 บาท 2. โรงเรียนวัดลาดสนุ่น จำนวนเงิน 22,000.00 บาท 3. โรงเรียนชุมชนบึงบา จำนวนเงิน 22,000.00 บาท</v>
      </c>
      <c r="C207" s="38" t="str">
        <f>+[5]ระบบการควบคุมฯ!C352</f>
        <v>ศธ 04002/ว3401 ลว.6 ส.ค.2567 โอนครั้งที่ 289 กำหนดส่ง 31 สค 67</v>
      </c>
      <c r="D207" s="124"/>
      <c r="E207" s="124"/>
      <c r="F207" s="124"/>
      <c r="G207" s="124"/>
      <c r="H207" s="124">
        <f>+D207-E207-F207-G207</f>
        <v>0</v>
      </c>
      <c r="I207" s="54" t="s">
        <v>115</v>
      </c>
    </row>
    <row r="208" spans="1:9" ht="58.8" customHeight="1" x14ac:dyDescent="0.25">
      <c r="A208" s="130">
        <f>+[5]ระบบการควบคุมฯ!A333</f>
        <v>5.3</v>
      </c>
      <c r="B208" s="61" t="str">
        <f>+[5]ระบบการควบคุมฯ!B333</f>
        <v>กิจกรรมการยกระดับคุณภาพการศึกษาสำหรับโรงเรียนคุณภาพตามนโยบาย 1 อำเภอ 1 โรงเรียนคุณภาพ</v>
      </c>
      <c r="C208" s="61" t="str">
        <f>+[5]ระบบการควบคุมฯ!C333</f>
        <v>20004 69 00134 00000</v>
      </c>
      <c r="D208" s="121">
        <f>+D209</f>
        <v>0</v>
      </c>
      <c r="E208" s="121">
        <f>+E209</f>
        <v>0</v>
      </c>
      <c r="F208" s="121">
        <f>+F209</f>
        <v>0</v>
      </c>
      <c r="G208" s="121">
        <f>+G209</f>
        <v>0</v>
      </c>
      <c r="H208" s="121">
        <f>+H209</f>
        <v>0</v>
      </c>
      <c r="I208" s="122"/>
    </row>
    <row r="209" spans="1:9" ht="18.600000000000001" x14ac:dyDescent="0.25">
      <c r="A209" s="148"/>
      <c r="B209" s="149" t="str">
        <f>+[5]ระบบการควบคุมฯ!B334</f>
        <v>ค่าครุภัณฑ์   6911310</v>
      </c>
      <c r="C209" s="149" t="str">
        <f>+[5]ระบบการควบคุมฯ!C334</f>
        <v xml:space="preserve">20004 3300B800 </v>
      </c>
      <c r="D209" s="151">
        <f t="shared" ref="D209:D210" si="52">+D210</f>
        <v>0</v>
      </c>
      <c r="E209" s="151">
        <f t="shared" ref="E209:E210" si="53">+E210</f>
        <v>0</v>
      </c>
      <c r="F209" s="151">
        <f t="shared" ref="F209:F210" si="54">+F210</f>
        <v>0</v>
      </c>
      <c r="G209" s="151">
        <f t="shared" ref="G209:G210" si="55">+G210</f>
        <v>0</v>
      </c>
      <c r="H209" s="151">
        <f t="shared" ref="H209:H210" si="56">+H210</f>
        <v>0</v>
      </c>
      <c r="I209" s="1262"/>
    </row>
    <row r="210" spans="1:9" ht="18.600000000000001" x14ac:dyDescent="0.25">
      <c r="A210" s="148" t="s">
        <v>47</v>
      </c>
      <c r="B210" s="149" t="str">
        <f>+[5]ระบบการควบคุมฯ!B335</f>
        <v>ครุภัณฑ์สำนักงาน 120601</v>
      </c>
      <c r="C210" s="149" t="str">
        <f>+[5]ระบบการควบคุมฯ!C335</f>
        <v>120601</v>
      </c>
      <c r="D210" s="151">
        <f t="shared" si="52"/>
        <v>0</v>
      </c>
      <c r="E210" s="151">
        <f t="shared" si="53"/>
        <v>0</v>
      </c>
      <c r="F210" s="151">
        <f t="shared" si="54"/>
        <v>0</v>
      </c>
      <c r="G210" s="151">
        <f t="shared" si="55"/>
        <v>0</v>
      </c>
      <c r="H210" s="151">
        <f t="shared" si="56"/>
        <v>0</v>
      </c>
      <c r="I210" s="1262"/>
    </row>
    <row r="211" spans="1:9" ht="55.8" x14ac:dyDescent="0.25">
      <c r="A211" s="130">
        <f>+[5]ระบบการควบคุมฯ!A390</f>
        <v>5.4</v>
      </c>
      <c r="B211" s="61" t="str">
        <f>+[5]ระบบการควบคุมฯ!B390</f>
        <v>กิจกรรมการก่อสร้าง ปรับปรุง ซ่อมแซมอาคารเรียนและสิ่งก่อสร้างประกอบเพื่อขับเคลื่อนโรงเรียนคุณภาพ</v>
      </c>
      <c r="C211" s="61" t="str">
        <f>+[5]ระบบการควบคุมฯ!C390</f>
        <v>20004 69 00135 00000</v>
      </c>
      <c r="D211" s="533">
        <f>+D212</f>
        <v>0</v>
      </c>
      <c r="E211" s="533">
        <f>+E212</f>
        <v>0</v>
      </c>
      <c r="F211" s="533">
        <f>+F212</f>
        <v>0</v>
      </c>
      <c r="G211" s="533">
        <f>+G212</f>
        <v>0</v>
      </c>
      <c r="H211" s="533">
        <f>+H212</f>
        <v>0</v>
      </c>
      <c r="I211" s="534"/>
    </row>
    <row r="212" spans="1:9" ht="18.600000000000001" x14ac:dyDescent="0.25">
      <c r="A212" s="131"/>
      <c r="B212" s="108" t="s">
        <v>237</v>
      </c>
      <c r="C212" s="108"/>
      <c r="D212" s="132"/>
      <c r="E212" s="132"/>
      <c r="F212" s="132"/>
      <c r="G212" s="132"/>
      <c r="H212" s="132"/>
      <c r="I212" s="133"/>
    </row>
    <row r="213" spans="1:9" ht="37.200000000000003" customHeight="1" x14ac:dyDescent="0.25">
      <c r="A213" s="130">
        <f>+[5]ระบบการควบคุมฯ!A418</f>
        <v>5.5</v>
      </c>
      <c r="B213" s="61" t="str">
        <f>+[5]ระบบการควบคุมฯ!B418</f>
        <v xml:space="preserve">กิจกรรมการบริหารจัดการโรงเรียนขนาดเล็ก </v>
      </c>
      <c r="C213" s="61" t="str">
        <f>+[5]ระบบการควบคุมฯ!C418</f>
        <v>20004 69 52010 00000</v>
      </c>
      <c r="D213" s="533">
        <f>+D214</f>
        <v>27000</v>
      </c>
      <c r="E213" s="533">
        <f>+E214</f>
        <v>0</v>
      </c>
      <c r="F213" s="533">
        <f>+F214</f>
        <v>0</v>
      </c>
      <c r="G213" s="533">
        <f>+G214</f>
        <v>23000</v>
      </c>
      <c r="H213" s="533">
        <f>+H214</f>
        <v>4000</v>
      </c>
      <c r="I213" s="534"/>
    </row>
    <row r="214" spans="1:9" ht="18.600000000000001" customHeight="1" x14ac:dyDescent="0.25">
      <c r="A214" s="131" t="str">
        <f>+[5]ระบบการควบคุมฯ!A419</f>
        <v>5.5.1</v>
      </c>
      <c r="B214" s="108" t="str">
        <f>+[5]ระบบการควบคุมฯ!B419</f>
        <v>งบดำเนินงาน   69112xx</v>
      </c>
      <c r="C214" s="108" t="str">
        <f>+[5]ระบบการควบคุมฯ!C419</f>
        <v>20004 3320 B800 2000000</v>
      </c>
      <c r="D214" s="132">
        <f>SUM(D215:D219)</f>
        <v>27000</v>
      </c>
      <c r="E214" s="132">
        <f t="shared" ref="E214:H214" si="57">SUM(E215:E219)</f>
        <v>0</v>
      </c>
      <c r="F214" s="132">
        <f t="shared" si="57"/>
        <v>0</v>
      </c>
      <c r="G214" s="132">
        <f t="shared" si="57"/>
        <v>23000</v>
      </c>
      <c r="H214" s="132">
        <f t="shared" si="57"/>
        <v>4000</v>
      </c>
      <c r="I214" s="133"/>
    </row>
    <row r="215" spans="1:9" ht="37.200000000000003" hidden="1" customHeight="1" x14ac:dyDescent="0.25">
      <c r="A215" s="123" t="str">
        <f>+[5]ระบบการควบคุมฯ!A420</f>
        <v>5.5.1.1</v>
      </c>
      <c r="B215" s="38" t="str">
        <f>+[5]ระบบการควบคุมฯ!B420</f>
        <v xml:space="preserve">เพื่อสนับสนุนการดำเนินงานที่เกี่ยวข้องกับการบริหารโรงเรียนขนาดเล็ก </v>
      </c>
      <c r="C215" s="38" t="str">
        <f>+[5]ระบบการควบคุมฯ!C420</f>
        <v>ศธ 04002/ว383 ลว. 13 ม.ค. 69 โอนครั้งที่ 212</v>
      </c>
      <c r="D215" s="124">
        <f>+[5]ระบบการควบคุมฯ!F420</f>
        <v>27000</v>
      </c>
      <c r="E215" s="124">
        <f>+[5]ระบบการควบคุมฯ!G420+[5]ระบบการควบคุมฯ!H420</f>
        <v>0</v>
      </c>
      <c r="F215" s="124">
        <f>+[5]ระบบการควบคุมฯ!I420+[5]ระบบการควบคุมฯ!J420</f>
        <v>0</v>
      </c>
      <c r="G215" s="124">
        <f>+[5]ระบบการควบคุมฯ!K420+[5]ระบบการควบคุมฯ!L420</f>
        <v>23000</v>
      </c>
      <c r="H215" s="124">
        <f>+D215-E215-F215-G215</f>
        <v>4000</v>
      </c>
      <c r="I215" s="41" t="s">
        <v>186</v>
      </c>
    </row>
    <row r="216" spans="1:9" ht="18.600000000000001" hidden="1" customHeight="1" x14ac:dyDescent="0.25">
      <c r="A216" s="123" t="str">
        <f>+[5]ระบบการควบคุมฯ!A421</f>
        <v>5.5.1.2</v>
      </c>
      <c r="B216" s="38" t="str">
        <f>+[5]ระบบการควบคุมฯ!B421</f>
        <v>ค่าใช้จ่ายในการเดินทางเข้าร่วมการประชุมจัดทำแนวทางการจัดสรรงบประมาณสนับสนุนการเดินทางไปเรียนรวมของนักเรียน กรณีรวมหรือเลิกสถานศึกษาขั้นพื้นฐาน ระหว่างวันที่ 2 – 4 กรกฎาคม 2568 ณ ห้องประชุมสำนักนโยบายและแผนการศึกษาขั้นพื้นฐาน 1 สพฐ.</v>
      </c>
      <c r="C216" s="38" t="str">
        <f>+[5]ระบบการควบคุมฯ!C421</f>
        <v>ศธ 04002/ว2800 ลว.24 มิ.ย.68 โอนครั้งที่ 617</v>
      </c>
      <c r="D216" s="124">
        <f>+[5]ระบบการควบคุมฯ!F421</f>
        <v>0</v>
      </c>
      <c r="E216" s="124">
        <f>+[5]ระบบการควบคุมฯ!G421+[5]ระบบการควบคุมฯ!H421</f>
        <v>0</v>
      </c>
      <c r="F216" s="124">
        <f>+[5]ระบบการควบคุมฯ!I421+[5]ระบบการควบคุมฯ!J421</f>
        <v>0</v>
      </c>
      <c r="G216" s="124">
        <f>+[5]ระบบการควบคุมฯ!K421+[5]ระบบการควบคุมฯ!L421</f>
        <v>0</v>
      </c>
      <c r="H216" s="124">
        <f>+D216-E216-F216-G216</f>
        <v>0</v>
      </c>
      <c r="I216" s="41" t="s">
        <v>197</v>
      </c>
    </row>
    <row r="217" spans="1:9" ht="93.6" hidden="1" customHeight="1" x14ac:dyDescent="0.25">
      <c r="A217" s="123" t="str">
        <f>+[5]ระบบการควบคุมฯ!A422</f>
        <v>5.5.1.3</v>
      </c>
      <c r="B217" s="38" t="str">
        <f>+[5]ระบบการควบคุมฯ!B422</f>
        <v>ค่าใช้จ่ายในการเดินทางเข้าร่วมการประชุมจัดทำแผนบริหารโรงเรียนขนาดเล็กที่มีวิธีปฏิบัติที่เป็นเลิศ (Best Practice) ระหว่างวันที่ 23 – 24 กรกฎาคม 2568 ณ โรงแรมรอยัลซิตี้ กรุงเทพมหานคร</v>
      </c>
      <c r="C217" s="38" t="str">
        <f>+[5]ระบบการควบคุมฯ!C422</f>
        <v>ศธ 04002/ว41041 ลว.23 ก.ค.68 โอนครั้งที่ 729</v>
      </c>
      <c r="D217" s="124">
        <f>+[5]ระบบการควบคุมฯ!F422</f>
        <v>0</v>
      </c>
      <c r="E217" s="124">
        <f>+[5]ระบบการควบคุมฯ!G422+[5]ระบบการควบคุมฯ!H422</f>
        <v>0</v>
      </c>
      <c r="F217" s="124">
        <f>+[5]ระบบการควบคุมฯ!I422+[5]ระบบการควบคุมฯ!J422</f>
        <v>0</v>
      </c>
      <c r="G217" s="124">
        <f>+[5]ระบบการควบคุมฯ!K422+[5]ระบบการควบคุมฯ!L422</f>
        <v>0</v>
      </c>
      <c r="H217" s="124">
        <f>+D217-E217-F217-G217</f>
        <v>0</v>
      </c>
      <c r="I217" s="41" t="s">
        <v>197</v>
      </c>
    </row>
    <row r="218" spans="1:9" ht="372" hidden="1" customHeight="1" x14ac:dyDescent="0.25">
      <c r="A218" s="123" t="str">
        <f>+[5]ระบบการควบคุมฯ!A423</f>
        <v>5.1.8</v>
      </c>
      <c r="B218" s="38" t="str">
        <f>+[5]ระบบการควบคุมฯ!B423</f>
        <v>1. เพื่อสนับสนุนการบริหารจัดการโรงเรียนขนาดเล็ก จำนวน 42,500 บาท 6 ร.ร.ๆละ 3,000 บาท 7 ร.ร.ๆละ 3,500 บาท 2.เพื่อสนับสนุนการดำเนินงานสำหรับการพัฒนาคุณภาพการศึกษาของโรงเรียนขนาดเล็ก จำนวนเงิน 110,000.-บาท 2.1 สำหรับสถานศึกษา ร.ร.แสนจำหน่าย 45,000 บาท แสนชื่นปานนุกูล 35,000.-บาท  2.2 สำนักงานเขตพื้นที่ 30,000 บาท</v>
      </c>
      <c r="C218" s="38" t="str">
        <f>+[5]ระบบการควบคุมฯ!C423</f>
        <v>ศธ 04002/ว41933  ลว. 4 ส.ค.68 ครั้งที่ 816</v>
      </c>
      <c r="D218" s="124">
        <f>+[5]ระบบการควบคุมฯ!F423</f>
        <v>0</v>
      </c>
      <c r="E218" s="124">
        <f>+[5]ระบบการควบคุมฯ!G423+[5]ระบบการควบคุมฯ!H423</f>
        <v>0</v>
      </c>
      <c r="F218" s="124"/>
      <c r="G218" s="124">
        <f>+[5]ระบบการควบคุมฯ!K423+[5]ระบบการควบคุมฯ!L423</f>
        <v>0</v>
      </c>
      <c r="H218" s="124">
        <f t="shared" ref="H218" si="58">D218-E218-F218-G218</f>
        <v>0</v>
      </c>
      <c r="I218" s="41" t="s">
        <v>202</v>
      </c>
    </row>
    <row r="219" spans="1:9" ht="55.8" hidden="1" customHeight="1" x14ac:dyDescent="0.25">
      <c r="A219" s="123"/>
      <c r="B219" s="38"/>
      <c r="C219" s="38"/>
      <c r="D219" s="124"/>
      <c r="E219" s="124"/>
      <c r="F219" s="124"/>
      <c r="G219" s="124"/>
      <c r="H219" s="124"/>
      <c r="I219" s="41"/>
    </row>
    <row r="220" spans="1:9" ht="37.200000000000003" hidden="1" customHeight="1" x14ac:dyDescent="0.25">
      <c r="A220" s="543">
        <f>+[5]ระบบการควบคุมฯ!A440</f>
        <v>6</v>
      </c>
      <c r="B220" s="400" t="str">
        <f>+[5]ระบบการควบคุมฯ!B440</f>
        <v>โครงการส่งเสริมการเรียนรู้ขั้นพื้นฐานทุกที่ทุกเวลา</v>
      </c>
      <c r="C220" s="544" t="str">
        <f>+[5]ระบบการควบคุมฯ!C440</f>
        <v>20004 3300 C100</v>
      </c>
      <c r="D220" s="401">
        <f>SUM(D221:D222)</f>
        <v>1710692</v>
      </c>
      <c r="E220" s="401">
        <f t="shared" ref="E220:I220" si="59">SUM(E221:E222)</f>
        <v>1406002.5</v>
      </c>
      <c r="F220" s="401">
        <f t="shared" si="59"/>
        <v>0</v>
      </c>
      <c r="G220" s="401">
        <f t="shared" si="59"/>
        <v>289617.09999999998</v>
      </c>
      <c r="H220" s="401">
        <f t="shared" si="59"/>
        <v>15072.4</v>
      </c>
      <c r="I220" s="401">
        <f t="shared" si="59"/>
        <v>0</v>
      </c>
    </row>
    <row r="221" spans="1:9" ht="18.600000000000001" customHeight="1" x14ac:dyDescent="0.25">
      <c r="A221" s="450" t="str">
        <f>+[5]ระบบการควบคุมฯ!A441</f>
        <v>รายจ่ายทุน</v>
      </c>
      <c r="B221" s="108" t="str">
        <f>+[5]ระบบการควบคุมฯ!B441</f>
        <v>งบดำเนินงาน   69112xx</v>
      </c>
      <c r="C221" s="63" t="str">
        <f>+[5]ระบบการควบคุมฯ!C441</f>
        <v>20004 3310 C100 2000000</v>
      </c>
      <c r="D221" s="127">
        <f>+D229</f>
        <v>1686492</v>
      </c>
      <c r="E221" s="127">
        <f t="shared" ref="E221:H221" si="60">+E229</f>
        <v>1406002.5</v>
      </c>
      <c r="F221" s="127">
        <f t="shared" si="60"/>
        <v>0</v>
      </c>
      <c r="G221" s="127">
        <f t="shared" si="60"/>
        <v>280489.5</v>
      </c>
      <c r="H221" s="127">
        <f t="shared" si="60"/>
        <v>0</v>
      </c>
      <c r="I221" s="48"/>
    </row>
    <row r="222" spans="1:9" ht="61.8" customHeight="1" x14ac:dyDescent="0.25">
      <c r="A222" s="1243">
        <f>+[5]ระบบการควบคุมฯ!A442</f>
        <v>0</v>
      </c>
      <c r="B222" s="108" t="str">
        <f>+[5]ระบบการควบคุมฯ!B444</f>
        <v>งบดำเนินงาน   69112xx</v>
      </c>
      <c r="C222" s="63" t="str">
        <f>+[5]ระบบการควบคุมฯ!C444</f>
        <v>20004 3320 C100 2000000</v>
      </c>
      <c r="D222" s="127">
        <f>+D224+D232</f>
        <v>24200</v>
      </c>
      <c r="E222" s="127">
        <f t="shared" ref="E222:H222" si="61">+E224+E232</f>
        <v>0</v>
      </c>
      <c r="F222" s="127">
        <f t="shared" si="61"/>
        <v>0</v>
      </c>
      <c r="G222" s="127">
        <f t="shared" si="61"/>
        <v>9127.6</v>
      </c>
      <c r="H222" s="127">
        <f t="shared" si="61"/>
        <v>15072.4</v>
      </c>
      <c r="I222" s="48"/>
    </row>
    <row r="223" spans="1:9" ht="130.19999999999999" hidden="1" customHeight="1" x14ac:dyDescent="0.25">
      <c r="A223" s="171">
        <f>+[5]ระบบการควบคุมฯ!A443</f>
        <v>6.1</v>
      </c>
      <c r="B223" s="40" t="str">
        <f>+[5]ระบบการควบคุมฯ!B443</f>
        <v>กิจกรรมพัฒนาระบบนิเวศทางด้านดิจิทัลเพื่อการเรียนรู้ขั้นพื้นฐาน</v>
      </c>
      <c r="C223" s="67" t="str">
        <f>+[5]ระบบการควบคุมฯ!C443</f>
        <v xml:space="preserve">20004 69 00131 00000             </v>
      </c>
      <c r="D223" s="172">
        <f>+D224+D229</f>
        <v>1709692</v>
      </c>
      <c r="E223" s="172">
        <f t="shared" ref="E223:H223" si="62">+E224+E229</f>
        <v>1406002.5</v>
      </c>
      <c r="F223" s="172">
        <f t="shared" si="62"/>
        <v>0</v>
      </c>
      <c r="G223" s="172">
        <f t="shared" si="62"/>
        <v>288817.09999999998</v>
      </c>
      <c r="H223" s="172">
        <f t="shared" si="62"/>
        <v>14872.4</v>
      </c>
      <c r="I223" s="353"/>
    </row>
    <row r="224" spans="1:9" ht="55.8" hidden="1" customHeight="1" x14ac:dyDescent="0.25">
      <c r="A224" s="450" t="str">
        <f>+[5]ระบบการควบคุมฯ!A444</f>
        <v>6.1.1</v>
      </c>
      <c r="B224" s="108" t="str">
        <f>+[5]ระบบการควบคุมฯ!B444</f>
        <v>งบดำเนินงาน   69112xx</v>
      </c>
      <c r="C224" s="63" t="str">
        <f>+[5]ระบบการควบคุมฯ!C444</f>
        <v>20004 3320 C100 2000000</v>
      </c>
      <c r="D224" s="127">
        <f>SUM(D225:D228)</f>
        <v>23200</v>
      </c>
      <c r="E224" s="127">
        <f t="shared" ref="E224:H224" si="63">SUM(E225:E228)</f>
        <v>0</v>
      </c>
      <c r="F224" s="127">
        <f t="shared" si="63"/>
        <v>0</v>
      </c>
      <c r="G224" s="127">
        <f t="shared" si="63"/>
        <v>8327.6</v>
      </c>
      <c r="H224" s="127">
        <f t="shared" si="63"/>
        <v>14872.4</v>
      </c>
      <c r="I224" s="48"/>
    </row>
    <row r="225" spans="1:9" ht="18.600000000000001" hidden="1" customHeight="1" x14ac:dyDescent="0.25">
      <c r="A225" s="123" t="str">
        <f>+[5]ระบบการควบคุมฯ!A445</f>
        <v>6.1.1.1</v>
      </c>
      <c r="B225" s="38" t="str">
        <f>+[5]ระบบการควบคุมฯ!B445</f>
        <v xml:space="preserve">ค่าใช้จ่ายในการเดินทางเข้าร่วมการประชุมเชิงปฏิบัติการจัดทำหลักสูตร แนวทางการบริหารจัดการและการประยุกต์ใช้อุปกรณ์จัดการเรียนรู้  ระหว่างวันที่ 23 - 28 พฤศจิกายน 2568  ณ โรงแรมเดอล๊อฟท์ รีสอร์ท  กรุงเทพมหานคร </v>
      </c>
      <c r="C225" s="38" t="str">
        <f>+[5]ระบบการควบคุมฯ!C445</f>
        <v>ศธ 04002/ว49691 ลว.28 พ.ย. 68 โอนครั้งที่ 119</v>
      </c>
      <c r="D225" s="124">
        <f>+[5]ระบบการควบคุมฯ!F445</f>
        <v>800</v>
      </c>
      <c r="E225" s="124">
        <f>+[5]ระบบการควบคุมฯ!G445+[5]ระบบการควบคุมฯ!H445</f>
        <v>0</v>
      </c>
      <c r="F225" s="124">
        <f>+[5]ระบบการควบคุมฯ!I445+[5]ระบบการควบคุมฯ!J445</f>
        <v>0</v>
      </c>
      <c r="G225" s="124">
        <f>+[5]ระบบการควบคุมฯ!K445+[5]ระบบการควบคุมฯ!L445</f>
        <v>0</v>
      </c>
      <c r="H225" s="124">
        <f>+D225-E225-F225-G225</f>
        <v>800</v>
      </c>
      <c r="I225" s="41" t="s">
        <v>250</v>
      </c>
    </row>
    <row r="226" spans="1:9" ht="130.19999999999999" x14ac:dyDescent="0.25">
      <c r="A226" s="123" t="str">
        <f>+[5]ระบบการควบคุมฯ!A446</f>
        <v>6.1.1.2</v>
      </c>
      <c r="B226" s="38" t="str">
        <f>+[5]ระบบการควบคุมฯ!B446</f>
        <v xml:space="preserve">ค่าใช้จ่ายในการเดินทางของบุคลากรที่เข้าร่วมการอบรม  เชิงปฏิบัติการพัฒนาขับเคลื่อนการบริหารจัดการและการประยุกต์ใช้อุปกรณ์ดิจิทัลเพื่อการเรียนรู้ขั้นพื้นฐาน  ระหว่างวันที่ 11 – 15 มกราคม 2569  ณ โรงแรมดิไอเดิล อำเภอคลองหลวง จังหวัดปทุมธานี </v>
      </c>
      <c r="C226" s="38" t="str">
        <f>+[5]ระบบการควบคุมฯ!C446</f>
        <v>ศธ 04002/ว861 ลว.20 ม.ค.69 โอนครั้งที่ 236</v>
      </c>
      <c r="D226" s="124">
        <f>+[5]ระบบการควบคุมฯ!F446</f>
        <v>400</v>
      </c>
      <c r="E226" s="124">
        <f>+[5]ระบบการควบคุมฯ!G446+[5]ระบบการควบคุมฯ!H446</f>
        <v>0</v>
      </c>
      <c r="F226" s="124">
        <f>+[5]ระบบการควบคุมฯ!I446+[5]ระบบการควบคุมฯ!J446</f>
        <v>0</v>
      </c>
      <c r="G226" s="124">
        <f>+[5]ระบบการควบคุมฯ!K446+[5]ระบบการควบคุมฯ!L446</f>
        <v>400</v>
      </c>
      <c r="H226" s="124">
        <f>+D226-E226-F226-G226</f>
        <v>0</v>
      </c>
      <c r="I226" s="41" t="s">
        <v>251</v>
      </c>
    </row>
    <row r="227" spans="1:9" ht="111.6" x14ac:dyDescent="0.25">
      <c r="A227" s="123" t="str">
        <f>+[5]ระบบการควบคุมฯ!A447</f>
        <v>6.1.1.3</v>
      </c>
      <c r="B227" s="38" t="str">
        <f>+[5]ระบบการควบคุมฯ!B447</f>
        <v xml:space="preserve">ค่าใช้จ่ายในการดำเนินการกิจกรรมที่ ๓ การสร้างการรับรู้เพื่อการพัฒนาส่งเสริม สนับสนุนและขับเคลื่อนการประยุกต์ใช้เทคโนโลยีดิจิทัลในการจัดการเรียนรู้ผ่านแพลตฟอร์มการเรียนรู้ของสำนักงานคณะกรรมการการศึกษาขั้นพื้นฐาน </v>
      </c>
      <c r="C227" s="38" t="str">
        <f>+[5]ระบบการควบคุมฯ!C447</f>
        <v>ศธ 04002/ว5217 ลว.26 มี.ค.69 โอนครั้งที่ 394</v>
      </c>
      <c r="D227" s="124">
        <f>+[5]ระบบการควบคุมฯ!F447</f>
        <v>10000</v>
      </c>
      <c r="E227" s="124">
        <f>+[5]ระบบการควบคุมฯ!G447+[5]ระบบการควบคุมฯ!H447</f>
        <v>0</v>
      </c>
      <c r="F227" s="124">
        <f>+[5]ระบบการควบคุมฯ!I447+[5]ระบบการควบคุมฯ!J447</f>
        <v>0</v>
      </c>
      <c r="G227" s="124">
        <f>+[5]ระบบการควบคุมฯ!K447+[5]ระบบการควบคุมฯ!L447</f>
        <v>5377.6</v>
      </c>
      <c r="H227" s="124">
        <f>+D227-E227-F227-G227</f>
        <v>4622.3999999999996</v>
      </c>
      <c r="I227" s="41"/>
    </row>
    <row r="228" spans="1:9" ht="223.2" x14ac:dyDescent="0.25">
      <c r="A228" s="123" t="str">
        <f>+[5]ระบบการควบคุมฯ!A448</f>
        <v>6.1.1.4</v>
      </c>
      <c r="B228" s="38" t="str">
        <f>+[5]ระบบการควบคุมฯ!B448</f>
        <v xml:space="preserve">ค่าใช้จ่ายในการขับเคลื่อน และการสร้างเครือข่ายเพื่อการพัฒนาประยุกต์ใช้อุปกรณ์เพื่อการเรียนรู้แห่งชาติ โดยใช้เทคโนโลยีเป็นฐาน (National Digital Learning Platform : NDLP)/ค่าใช้จ่ายในการดำเนินการติดตามและประเมินผลการขับเคลื่อนการประยุกต์ใช้อุปกรณ์กับแพลตฟอร์มการจัดการเรียนรู้ขั้นพื้นฐานทุกที่ทุกเวลา (Anywhere Anytime) ระหว่างวันที่ 15 – 19 มิถุนายน 2569 ณ สำนักงานเขตพื้นที่การศึกษามัธยมศึกษา   5 แห่ง </v>
      </c>
      <c r="C228" s="38" t="str">
        <f>+[5]ระบบการควบคุมฯ!C448</f>
        <v>ศธ 04002/ว6961 ลว.28 เม.ย.69 โอนครั้งที่ 472</v>
      </c>
      <c r="D228" s="124">
        <f>+[5]ระบบการควบคุมฯ!F448</f>
        <v>12000</v>
      </c>
      <c r="E228" s="124">
        <f>+[5]ระบบการควบคุมฯ!G448+[5]ระบบการควบคุมฯ!H448</f>
        <v>0</v>
      </c>
      <c r="F228" s="124">
        <f>+[5]ระบบการควบคุมฯ!I448+[5]ระบบการควบคุมฯ!J448</f>
        <v>0</v>
      </c>
      <c r="G228" s="124">
        <f>+[5]ระบบการควบคุมฯ!K448+[5]ระบบการควบคุมฯ!L448</f>
        <v>2550</v>
      </c>
      <c r="H228" s="124">
        <f>+D228-E228-F228-G228</f>
        <v>9450</v>
      </c>
      <c r="I228" s="41"/>
    </row>
    <row r="229" spans="1:9" ht="37.200000000000003" customHeight="1" x14ac:dyDescent="0.25">
      <c r="A229" s="998">
        <f>+[5]ระบบการควบคุมฯ!A449</f>
        <v>6.2</v>
      </c>
      <c r="B229" s="108" t="str">
        <f>+[5]ระบบการควบคุมฯ!B449</f>
        <v>งบดำเนินงาน   69112xx</v>
      </c>
      <c r="C229" s="63" t="str">
        <f>+[5]ระบบการควบคุมฯ!C449</f>
        <v>20004 3310 C100 2000000</v>
      </c>
      <c r="D229" s="127">
        <f>SUM(D230)</f>
        <v>1686492</v>
      </c>
      <c r="E229" s="127">
        <f t="shared" ref="E229:H229" si="64">SUM(E230)</f>
        <v>1406002.5</v>
      </c>
      <c r="F229" s="127">
        <f t="shared" si="64"/>
        <v>0</v>
      </c>
      <c r="G229" s="127">
        <f t="shared" si="64"/>
        <v>280489.5</v>
      </c>
      <c r="H229" s="127">
        <f t="shared" si="64"/>
        <v>0</v>
      </c>
      <c r="I229" s="48"/>
    </row>
    <row r="230" spans="1:9" ht="55.8" x14ac:dyDescent="0.25">
      <c r="A230" s="123" t="str">
        <f>+[5]ระบบการควบคุมฯ!A450</f>
        <v>6.2.1</v>
      </c>
      <c r="B230" s="38" t="str">
        <f>+[5]ระบบการควบคุมฯ!B450</f>
        <v>ค่าเช่าใช้อุปกรณ์การเรียนการสอนสำหรับครู และรายการค่าเช่าใช้อุปกรณ์การเรียนการสอนสำหรับนักเรียน 6 เดือน</v>
      </c>
      <c r="C230" s="38" t="str">
        <f>+[5]ระบบการควบคุมฯ!C450</f>
        <v>ศธ 04002/ว8963 ลว.28 พค. 2565 โอนครั้งที่ 596</v>
      </c>
      <c r="D230" s="124">
        <f>+[5]ระบบการควบคุมฯ!F450</f>
        <v>1686492</v>
      </c>
      <c r="E230" s="124">
        <f>+[5]ระบบการควบคุมฯ!G450+[5]ระบบการควบคุมฯ!H450</f>
        <v>1406002.5</v>
      </c>
      <c r="F230" s="124">
        <f>+[5]ระบบการควบคุมฯ!I450+[5]ระบบการควบคุมฯ!J450</f>
        <v>0</v>
      </c>
      <c r="G230" s="124">
        <f>+[5]ระบบการควบคุมฯ!K450+[5]ระบบการควบคุมฯ!L450</f>
        <v>280489.5</v>
      </c>
      <c r="H230" s="124">
        <f>+D230-E230-F230-G230</f>
        <v>0</v>
      </c>
      <c r="I230" s="41" t="s">
        <v>14</v>
      </c>
    </row>
    <row r="231" spans="1:9" ht="18.600000000000001" hidden="1" customHeight="1" x14ac:dyDescent="0.25">
      <c r="A231" s="171">
        <f>+[5]ระบบการควบคุมฯ!A452</f>
        <v>6.2</v>
      </c>
      <c r="B231" s="40" t="str">
        <f>+[5]ระบบการควบคุมฯ!B452</f>
        <v xml:space="preserve">กิจกรรมความมั่นคงปลอดภัยทางไซเบอร์และการคุ้มครองข้อมูลส่วนบุคคล         </v>
      </c>
      <c r="C231" s="67" t="str">
        <f>+[5]ระบบการควบคุมฯ!C452</f>
        <v xml:space="preserve">20004 69 00139 00000             </v>
      </c>
      <c r="D231" s="172">
        <f t="shared" ref="D231:H232" si="65">+D232</f>
        <v>1000</v>
      </c>
      <c r="E231" s="172">
        <f t="shared" si="65"/>
        <v>0</v>
      </c>
      <c r="F231" s="172">
        <f t="shared" si="65"/>
        <v>0</v>
      </c>
      <c r="G231" s="172">
        <f t="shared" si="65"/>
        <v>800</v>
      </c>
      <c r="H231" s="172">
        <f t="shared" si="65"/>
        <v>200</v>
      </c>
      <c r="I231" s="353"/>
    </row>
    <row r="232" spans="1:9" ht="37.200000000000003" hidden="1" customHeight="1" x14ac:dyDescent="0.25">
      <c r="A232" s="162">
        <f>+[5]ระบบการควบคุมฯ!A453</f>
        <v>0</v>
      </c>
      <c r="B232" s="108" t="str">
        <f>+[5]ระบบการควบคุมฯ!B453</f>
        <v>งบดำเนินงาน   69112xx</v>
      </c>
      <c r="C232" s="63" t="str">
        <f>+[5]ระบบการควบคุมฯ!C453</f>
        <v>20004 3320 C100 2000000</v>
      </c>
      <c r="D232" s="127">
        <f>+D233</f>
        <v>1000</v>
      </c>
      <c r="E232" s="127">
        <f t="shared" si="65"/>
        <v>0</v>
      </c>
      <c r="F232" s="127">
        <f t="shared" si="65"/>
        <v>0</v>
      </c>
      <c r="G232" s="127">
        <f t="shared" si="65"/>
        <v>800</v>
      </c>
      <c r="H232" s="127">
        <f t="shared" si="65"/>
        <v>200</v>
      </c>
      <c r="I232" s="48"/>
    </row>
    <row r="233" spans="1:9" ht="18.600000000000001" hidden="1" customHeight="1" x14ac:dyDescent="0.25">
      <c r="A233" s="123" t="str">
        <f>+[5]ระบบการควบคุมฯ!A454</f>
        <v>6.2.1</v>
      </c>
      <c r="B233" s="38" t="str">
        <f>+[5]ระบบการควบคุมฯ!B454</f>
        <v>ค่าใช้จ่ายในการเดินทางเข้าร่วมการประชุมเชิงปฏิบัติการเพื่อพัฒนาความมั่นคงปลอดภัยทางไซเบอร์และการคุ้มครองข้อมูลส่วนบุคคล ระหว่างวันที่ 27 - 30 พฤษภาคม 2569 ณ โรงแรมบางกอกพาเลส</v>
      </c>
      <c r="C233" s="38" t="str">
        <f>+[5]ระบบการควบคุมฯ!C454</f>
        <v>ศธ 04002/ว8447 ลว.20 พ.ค. 69 โอนครั้งที่ 563</v>
      </c>
      <c r="D233" s="124">
        <f>+[5]ระบบการควบคุมฯ!F454</f>
        <v>1000</v>
      </c>
      <c r="E233" s="124">
        <f>+[5]ระบบการควบคุมฯ!G454+[5]ระบบการควบคุมฯ!H454</f>
        <v>0</v>
      </c>
      <c r="F233" s="124">
        <f>+[5]ระบบการควบคุมฯ!I454+[5]ระบบการควบคุมฯ!J454</f>
        <v>0</v>
      </c>
      <c r="G233" s="124">
        <f>+[5]ระบบการควบคุมฯ!K454+[5]ระบบการควบคุมฯ!L454</f>
        <v>800</v>
      </c>
      <c r="H233" s="124">
        <f>+D233-E233-F233-G233</f>
        <v>200</v>
      </c>
      <c r="I233" s="41" t="s">
        <v>270</v>
      </c>
    </row>
    <row r="234" spans="1:9" ht="18.600000000000001" hidden="1" customHeight="1" x14ac:dyDescent="0.25">
      <c r="A234" s="506" t="str">
        <f>+[5]ระบบการควบคุมฯ!A461</f>
        <v>ค</v>
      </c>
      <c r="B234" s="507" t="str">
        <f>+[5]ระบบการควบคุมฯ!B461</f>
        <v>แผนงานยุทธศาสตร์ สร้างความเสมอภาคทางการศึกษา</v>
      </c>
      <c r="C234" s="507"/>
      <c r="D234" s="509">
        <f>+D235+D236</f>
        <v>147219933</v>
      </c>
      <c r="E234" s="509">
        <f t="shared" ref="E234:H234" si="66">+E235+E236</f>
        <v>0</v>
      </c>
      <c r="F234" s="509">
        <f t="shared" si="66"/>
        <v>0</v>
      </c>
      <c r="G234" s="509">
        <f t="shared" si="66"/>
        <v>147060746</v>
      </c>
      <c r="H234" s="509">
        <f t="shared" si="66"/>
        <v>159187</v>
      </c>
      <c r="I234" s="511"/>
    </row>
    <row r="235" spans="1:9" ht="74.400000000000006" hidden="1" customHeight="1" x14ac:dyDescent="0.25">
      <c r="A235" s="131"/>
      <c r="B235" s="108" t="s">
        <v>241</v>
      </c>
      <c r="C235" s="108"/>
      <c r="D235" s="127">
        <f>+D315+D322</f>
        <v>54200</v>
      </c>
      <c r="E235" s="127">
        <f t="shared" ref="E235:H235" si="67">+E315+E322</f>
        <v>0</v>
      </c>
      <c r="F235" s="127">
        <f t="shared" si="67"/>
        <v>0</v>
      </c>
      <c r="G235" s="127">
        <f t="shared" si="67"/>
        <v>34800</v>
      </c>
      <c r="H235" s="127">
        <f t="shared" si="67"/>
        <v>19400</v>
      </c>
      <c r="I235" s="129"/>
    </row>
    <row r="236" spans="1:9" ht="18.600000000000001" hidden="1" customHeight="1" x14ac:dyDescent="0.25">
      <c r="A236" s="131"/>
      <c r="B236" s="108" t="s">
        <v>242</v>
      </c>
      <c r="C236" s="108"/>
      <c r="D236" s="127">
        <f>+D239</f>
        <v>147165733</v>
      </c>
      <c r="E236" s="127">
        <f t="shared" ref="E236:H236" si="68">+E239</f>
        <v>0</v>
      </c>
      <c r="F236" s="127">
        <f t="shared" si="68"/>
        <v>0</v>
      </c>
      <c r="G236" s="127">
        <f t="shared" si="68"/>
        <v>147025946</v>
      </c>
      <c r="H236" s="127">
        <f t="shared" si="68"/>
        <v>139787</v>
      </c>
      <c r="I236" s="129"/>
    </row>
    <row r="237" spans="1:9" ht="167.4" hidden="1" customHeight="1" x14ac:dyDescent="0.25">
      <c r="A237" s="381">
        <f>+[5]ระบบการควบคุมฯ!A465</f>
        <v>1</v>
      </c>
      <c r="B237" s="384" t="str">
        <f>+[5]ระบบการควบคุมฯ!B465</f>
        <v>โครงการสนับสนุนค่าใช้จ่ายในการจัดการศึกษาตั้งแต่ระดับอนุบาลจนจบการศึกษาขั้นพื้นฐาน</v>
      </c>
      <c r="C237" s="384" t="str">
        <f>+[5]ระบบการควบคุมฯ!C465</f>
        <v>20004 45002400</v>
      </c>
      <c r="D237" s="382">
        <f>+D238</f>
        <v>147165733</v>
      </c>
      <c r="E237" s="382">
        <f t="shared" ref="D237:I239" si="69">+E238</f>
        <v>0</v>
      </c>
      <c r="F237" s="382">
        <f t="shared" si="69"/>
        <v>0</v>
      </c>
      <c r="G237" s="382">
        <f t="shared" si="69"/>
        <v>147025946</v>
      </c>
      <c r="H237" s="382">
        <f t="shared" si="69"/>
        <v>139787</v>
      </c>
      <c r="I237" s="383"/>
    </row>
    <row r="238" spans="1:9" ht="167.4" hidden="1" customHeight="1" x14ac:dyDescent="0.25">
      <c r="A238" s="120">
        <f>+[5]ระบบการควบคุมฯ!A467</f>
        <v>1.1000000000000001</v>
      </c>
      <c r="B238" s="61" t="str">
        <f>+[5]ระบบการควบคุมฯ!B467</f>
        <v xml:space="preserve">กิจกรรมการสนับสนุนค่าใช้จ่ายในการจัดการศึกษาขั้นพื้นฐาน </v>
      </c>
      <c r="C238" s="134" t="str">
        <f>+[5]ระบบการควบคุมฯ!C467</f>
        <v>20004 69 51993 00000</v>
      </c>
      <c r="D238" s="121">
        <f t="shared" si="69"/>
        <v>147165733</v>
      </c>
      <c r="E238" s="121">
        <f t="shared" si="69"/>
        <v>0</v>
      </c>
      <c r="F238" s="121">
        <f t="shared" si="69"/>
        <v>0</v>
      </c>
      <c r="G238" s="121">
        <f t="shared" si="69"/>
        <v>147025946</v>
      </c>
      <c r="H238" s="121">
        <f t="shared" si="69"/>
        <v>139787</v>
      </c>
      <c r="I238" s="49"/>
    </row>
    <row r="239" spans="1:9" ht="37.200000000000003" hidden="1" customHeight="1" x14ac:dyDescent="0.25">
      <c r="A239" s="126"/>
      <c r="B239" s="108" t="str">
        <f>+[5]ระบบการควบคุมฯ!B468</f>
        <v xml:space="preserve"> งบเงินอุดหนุน 6911410</v>
      </c>
      <c r="C239" s="63" t="str">
        <f>+[5]ระบบการควบคุมฯ!C468</f>
        <v>20004 45002400</v>
      </c>
      <c r="D239" s="127">
        <f>+D240</f>
        <v>147165733</v>
      </c>
      <c r="E239" s="127">
        <f t="shared" si="69"/>
        <v>0</v>
      </c>
      <c r="F239" s="127">
        <f t="shared" si="69"/>
        <v>0</v>
      </c>
      <c r="G239" s="127">
        <f t="shared" si="69"/>
        <v>147025946</v>
      </c>
      <c r="H239" s="127">
        <f t="shared" si="69"/>
        <v>139787</v>
      </c>
      <c r="I239" s="48"/>
    </row>
    <row r="240" spans="1:9" ht="18.600000000000001" hidden="1" customHeight="1" x14ac:dyDescent="0.25">
      <c r="A240" s="135" t="str">
        <f>+[5]ระบบการควบคุมฯ!A469</f>
        <v>1.1.1</v>
      </c>
      <c r="B240" s="136" t="str">
        <f>+[5]ระบบการควบคุมฯ!B469</f>
        <v xml:space="preserve">เงินอุดหนุนทั่วไป รายการค่าใช้จ่ายในการจัดการศึกษาขั้นพื้นฐาน </v>
      </c>
      <c r="C240" s="137">
        <f>+[5]ระบบการควบคุมฯ!C469</f>
        <v>0</v>
      </c>
      <c r="D240" s="138">
        <f>+D241+D247+D258+D263+D281+D297+D304+D306+D311</f>
        <v>147165733</v>
      </c>
      <c r="E240" s="138">
        <f>+E241+E247+E258+E263+E281+E297+E304+E306+E311</f>
        <v>0</v>
      </c>
      <c r="F240" s="138">
        <f>+F241+F247+F258+F263+F281+F297+F304+F306+F311</f>
        <v>0</v>
      </c>
      <c r="G240" s="138">
        <f>+G241+G247+G258+G263+G281+G297+G304+G306+G311</f>
        <v>147025946</v>
      </c>
      <c r="H240" s="138">
        <f>+H241+H247+H258+H263+H281+H297+H304+H306+H311</f>
        <v>139787</v>
      </c>
      <c r="I240" s="139"/>
    </row>
    <row r="241" spans="1:9" ht="37.200000000000003" hidden="1" customHeight="1" x14ac:dyDescent="0.25">
      <c r="A241" s="140" t="str">
        <f>+[5]ระบบการควบคุมฯ!A470</f>
        <v>1.1.1.1</v>
      </c>
      <c r="B241" s="451" t="str">
        <f>+[5]ระบบการควบคุมฯ!B470</f>
        <v>เงินอุดหนุนทั่วไป รายการค่าใช้จ่ายในการจัดการศึกษาขั้นพื้นฐาน ภาคเรียนที่ 1/2567 70%  รหัสเจ้าของบัญชีย่อย 2000400000  จำนวน28,163,200‬.00 บาท</v>
      </c>
      <c r="C241" s="451" t="str">
        <f>+[5]ระบบการควบคุมฯ!C470</f>
        <v>ศธ 04002/ว1018 ลว.8/3/2024โอนครั้งที่ 209</v>
      </c>
      <c r="D241" s="452">
        <f>SUM(D242:D246)</f>
        <v>0</v>
      </c>
      <c r="E241" s="452">
        <f t="shared" ref="E241:I241" si="70">SUM(E242:E246)</f>
        <v>0</v>
      </c>
      <c r="F241" s="452">
        <f t="shared" si="70"/>
        <v>0</v>
      </c>
      <c r="G241" s="452">
        <f t="shared" si="70"/>
        <v>0</v>
      </c>
      <c r="H241" s="452">
        <f t="shared" si="70"/>
        <v>0</v>
      </c>
      <c r="I241" s="452">
        <f t="shared" si="70"/>
        <v>0</v>
      </c>
    </row>
    <row r="242" spans="1:9" ht="37.200000000000003" hidden="1" customHeight="1" x14ac:dyDescent="0.25">
      <c r="A242" s="123" t="str">
        <f>+[5]ระบบการควบคุมฯ!A472</f>
        <v>1)</v>
      </c>
      <c r="B242" s="56" t="str">
        <f>+[5]ระบบการควบคุมฯ!B472</f>
        <v>ค่าหนังสือเรียน รหัสบัญชีย่อย 0022001/10,931,200</v>
      </c>
      <c r="C242" s="56" t="str">
        <f>+[5]ระบบการควบคุมฯ!C472</f>
        <v>20004 42002270 4100040</v>
      </c>
      <c r="D242" s="124"/>
      <c r="E242" s="96"/>
      <c r="F242" s="125"/>
      <c r="G242" s="96"/>
      <c r="H242" s="125">
        <f>+D242-E242-F242-G242</f>
        <v>0</v>
      </c>
      <c r="I242" s="50" t="s">
        <v>14</v>
      </c>
    </row>
    <row r="243" spans="1:9" ht="37.200000000000003" hidden="1" customHeight="1" x14ac:dyDescent="0.25">
      <c r="A243" s="123" t="str">
        <f>+[5]ระบบการควบคุมฯ!A474</f>
        <v>2)</v>
      </c>
      <c r="B243" s="56" t="str">
        <f>+[5]ระบบการควบคุมฯ!B474</f>
        <v>ค่าอุปกรณ์การเรียน รหัสบัญชีย่อย 0022002/3,421,000</v>
      </c>
      <c r="C243" s="56" t="str">
        <f>+[5]ระบบการควบคุมฯ!C474</f>
        <v>20004 42002270 4100117</v>
      </c>
      <c r="D243" s="124"/>
      <c r="E243" s="96"/>
      <c r="F243" s="125"/>
      <c r="G243" s="96"/>
      <c r="H243" s="125">
        <f t="shared" ref="H243:H246" si="71">+D243-E243-F243-G243</f>
        <v>0</v>
      </c>
      <c r="I243" s="50" t="s">
        <v>14</v>
      </c>
    </row>
    <row r="244" spans="1:9" ht="74.400000000000006" hidden="1" customHeight="1" x14ac:dyDescent="0.25">
      <c r="A244" s="123" t="str">
        <f>+[5]ระบบการควบคุมฯ!A475</f>
        <v>3)</v>
      </c>
      <c r="B244" s="56" t="str">
        <f>+[5]ระบบการควบคุมฯ!B475</f>
        <v>ค่าเครื่องแบบนักเรียน รหัสบัญชีย่อย 0022003/6,461,500</v>
      </c>
      <c r="C244" s="56" t="str">
        <f>+[5]ระบบการควบคุมฯ!C475</f>
        <v>20004 42002270 4100194</v>
      </c>
      <c r="D244" s="124"/>
      <c r="E244" s="96"/>
      <c r="F244" s="125"/>
      <c r="G244" s="96"/>
      <c r="H244" s="125">
        <f t="shared" si="71"/>
        <v>0</v>
      </c>
      <c r="I244" s="50" t="s">
        <v>14</v>
      </c>
    </row>
    <row r="245" spans="1:9" ht="31.2" hidden="1" customHeight="1" x14ac:dyDescent="0.25">
      <c r="A245" s="123" t="str">
        <f>+[5]ระบบการควบคุมฯ!A477</f>
        <v>4)</v>
      </c>
      <c r="B245" s="56" t="str">
        <f>+[5]ระบบการควบคุมฯ!B477</f>
        <v>ค่ากิจกรรมพัฒนาคุณภาพผู้เรียน รหัสบัญชีย่อย 0022004/2,636,400</v>
      </c>
      <c r="C245" s="56" t="str">
        <f>+[5]ระบบการควบคุมฯ!C477</f>
        <v>20005 42002270 4100271</v>
      </c>
      <c r="D245" s="124"/>
      <c r="E245" s="96"/>
      <c r="F245" s="125"/>
      <c r="G245" s="96"/>
      <c r="H245" s="125">
        <f t="shared" si="71"/>
        <v>0</v>
      </c>
      <c r="I245" s="50" t="s">
        <v>14</v>
      </c>
    </row>
    <row r="246" spans="1:9" ht="18.600000000000001" hidden="1" customHeight="1" x14ac:dyDescent="0.25">
      <c r="A246" s="123" t="str">
        <f>+[5]ระบบการควบคุมฯ!A479</f>
        <v>5)</v>
      </c>
      <c r="B246" s="56" t="str">
        <f>+[5]ระบบการควบคุมฯ!B479</f>
        <v>ค่าจัดการเรียนการสอน รหัสบัญชีย่อย 0022005/4,713,100</v>
      </c>
      <c r="C246" s="56" t="str">
        <f>+[5]ระบบการควบคุมฯ!C479</f>
        <v>20006 42002270 4100348</v>
      </c>
      <c r="D246" s="124"/>
      <c r="E246" s="96"/>
      <c r="F246" s="125"/>
      <c r="G246" s="96"/>
      <c r="H246" s="125">
        <f t="shared" si="71"/>
        <v>0</v>
      </c>
      <c r="I246" s="50" t="s">
        <v>14</v>
      </c>
    </row>
    <row r="247" spans="1:9" ht="37.200000000000003" hidden="1" customHeight="1" x14ac:dyDescent="0.25">
      <c r="A247" s="118" t="str">
        <f>+[5]ระบบการควบคุมฯ!A481</f>
        <v>1.1.1.2</v>
      </c>
      <c r="B247" s="128" t="str">
        <f>+[5]ระบบการควบคุมฯ!B481</f>
        <v>เงินอุดหนุนทั่วไป รายการค่าใช้จ่ายในการจัดการศึกษาขั้นพื้นฐาน รหัสเจ้าของบัญชีย่อย 2000400000</v>
      </c>
      <c r="C247" s="155">
        <f>+[5]ระบบการควบคุมฯ!C481</f>
        <v>0</v>
      </c>
      <c r="D247" s="119">
        <f>SUM(D253:D257)</f>
        <v>135601773</v>
      </c>
      <c r="E247" s="119">
        <f t="shared" ref="E247:H247" si="72">SUM(E253:E257)</f>
        <v>0</v>
      </c>
      <c r="F247" s="119">
        <f t="shared" si="72"/>
        <v>0</v>
      </c>
      <c r="G247" s="119">
        <f t="shared" si="72"/>
        <v>135500892</v>
      </c>
      <c r="H247" s="119">
        <f t="shared" si="72"/>
        <v>100881</v>
      </c>
      <c r="I247" s="119">
        <f t="shared" ref="I247" si="73">SUM(I253:I255)</f>
        <v>0</v>
      </c>
    </row>
    <row r="248" spans="1:9" ht="37.200000000000003" hidden="1" customHeight="1" x14ac:dyDescent="0.25">
      <c r="A248" s="118">
        <f>+[5]ระบบการควบคุมฯ!A482</f>
        <v>1</v>
      </c>
      <c r="B248" s="128" t="str">
        <f>+[5]ระบบการควบคุมฯ!B482</f>
        <v xml:space="preserve"> ภาคเรียนที่ 2/2568 70%  จำนวน 37,488,985.00  บาท</v>
      </c>
      <c r="C248" s="128" t="str">
        <f>+[5]ระบบการควบคุมฯ!C482</f>
        <v>ศธ 04002/ว47248 ลว.22/ต.ค./2025 โอนครั้งที่ 13</v>
      </c>
      <c r="D248" s="119"/>
      <c r="E248" s="119"/>
      <c r="F248" s="119"/>
      <c r="G248" s="119"/>
      <c r="H248" s="119"/>
      <c r="I248" s="119"/>
    </row>
    <row r="249" spans="1:9" ht="55.8" hidden="1" customHeight="1" x14ac:dyDescent="0.25">
      <c r="A249" s="118">
        <f>+[5]ระบบการควบคุมฯ!A483</f>
        <v>2</v>
      </c>
      <c r="B249" s="128" t="str">
        <f>+[5]ระบบการควบคุมฯ!B483</f>
        <v xml:space="preserve"> ค่าใช้จ่ายในการจัดการศึกษาขั้นพื้นฐาน  ภาคเรียนที่ 2/2568  (30%) จำนวน 3 รายการ จำนวนเงิน  15,170,440.00 บาท </v>
      </c>
      <c r="C249" s="128" t="str">
        <f>+[5]ระบบการควบคุมฯ!C483</f>
        <v>ศธ 04002/ว50952 ลว.22/ธ.ค./2025 โอนครั้งที่ 167</v>
      </c>
      <c r="D249" s="119"/>
      <c r="E249" s="119"/>
      <c r="F249" s="119"/>
      <c r="G249" s="119"/>
      <c r="H249" s="119"/>
      <c r="I249" s="119"/>
    </row>
    <row r="250" spans="1:9" ht="148.80000000000001" hidden="1" customHeight="1" x14ac:dyDescent="0.25">
      <c r="A250" s="118">
        <f>+[5]ระบบการควบคุมฯ!A484</f>
        <v>3</v>
      </c>
      <c r="B250" s="128" t="str">
        <f>+[5]ระบบการควบคุมฯ!B484</f>
        <v xml:space="preserve"> ภาคเรียนที่ 1/2569 70% จำนวน 51,718,283‬.00   บาท</v>
      </c>
      <c r="C250" s="128" t="str">
        <f>+[5]ระบบการควบคุมฯ!C484</f>
        <v>ศธ 04002/ว5805 ลว.7 เม.ย.69 โอนครั้งที่ 411</v>
      </c>
      <c r="D250" s="119"/>
      <c r="E250" s="119"/>
      <c r="F250" s="119"/>
      <c r="G250" s="119"/>
      <c r="H250" s="119"/>
      <c r="I250" s="119"/>
    </row>
    <row r="251" spans="1:9" ht="130.19999999999999" hidden="1" customHeight="1" x14ac:dyDescent="0.25">
      <c r="A251" s="118">
        <f>+[5]ระบบการควบคุมฯ!A483</f>
        <v>2</v>
      </c>
      <c r="B251" s="128" t="str">
        <f>+[5]ระบบการควบคุมฯ!B483</f>
        <v xml:space="preserve"> ค่าใช้จ่ายในการจัดการศึกษาขั้นพื้นฐาน  ภาคเรียนที่ 2/2568  (30%) จำนวน 3 รายการ จำนวนเงิน  15,170,440.00 บาท </v>
      </c>
      <c r="C251" s="128" t="str">
        <f>+[5]ระบบการควบคุมฯ!C483</f>
        <v>ศธ 04002/ว50952 ลว.22/ธ.ค./2025 โอนครั้งที่ 167</v>
      </c>
      <c r="D251" s="119"/>
      <c r="E251" s="119"/>
      <c r="F251" s="119"/>
      <c r="G251" s="119"/>
      <c r="H251" s="119"/>
      <c r="I251" s="119"/>
    </row>
    <row r="252" spans="1:9" ht="167.4" hidden="1" customHeight="1" x14ac:dyDescent="0.25">
      <c r="A252" s="118">
        <f>+[5]ระบบการควบคุมฯ!A485</f>
        <v>4</v>
      </c>
      <c r="B252" s="128" t="str">
        <f>+[5]ระบบการควบคุมฯ!B485</f>
        <v xml:space="preserve"> ค่าใช้จ่ายในการจัดการศึกษาขั้นพื้นฐาน จำนวน 5 รายการ ภาคเรียนที่ 1/2569 30%  จำนวน 31,224,065.00  บาท (ค่าหนังสือเรียน 5,436,505 ค่าอุปกรณ์การเรียน 1,688,525 ค่าเครื่องแบบนักเรียน  3,179,875 ค่ากิจกรรมพัฒนาคุณภาพผู้เรียน 2,810,820  ค่าจัดการเรียนการสอน 18,108,340)</v>
      </c>
      <c r="C252" s="128" t="str">
        <f>+[5]ระบบการควบคุมฯ!C485</f>
        <v>ศธ 04002/ว11755 ลว.13 ก.ค. 2026 โอนครั้งที่ 704</v>
      </c>
      <c r="D252" s="119"/>
      <c r="E252" s="119"/>
      <c r="F252" s="119"/>
      <c r="G252" s="119"/>
      <c r="H252" s="119"/>
      <c r="I252" s="119"/>
    </row>
    <row r="253" spans="1:9" ht="130.19999999999999" hidden="1" customHeight="1" x14ac:dyDescent="0.25">
      <c r="A253" s="348" t="str">
        <f>+[5]ระบบการควบคุมฯ!A486</f>
        <v>1)</v>
      </c>
      <c r="B253" s="56" t="str">
        <f>+[5]ระบบการควบคุมฯ!B486</f>
        <v>ค่าจัดการเรียนการสอน รหัสบัญชีย่อย 0024315(ครั้งที่ 13   26,075,110) (ครั้งที่ 167  10,547,330) (ครั้งที่ 411  จำนวน 18,414,800)(ครั้งที่ 704 18,108,340)</v>
      </c>
      <c r="C253" s="56" t="str">
        <f>+[5]ระบบการควบคุมฯ!C486</f>
        <v>20006 45002400 4100005</v>
      </c>
      <c r="D253" s="124">
        <f>+[5]ระบบการควบคุมฯ!F486</f>
        <v>73145580</v>
      </c>
      <c r="E253" s="125">
        <f>+[5]ระบบการควบคุมฯ!G486+[5]ระบบการควบคุมฯ!H486</f>
        <v>0</v>
      </c>
      <c r="F253" s="125">
        <f>+[5]ระบบการควบคุมฯ!I486+[5]ระบบการควบคุมฯ!J486</f>
        <v>0</v>
      </c>
      <c r="G253" s="125">
        <f>+[5]ระบบการควบคุมฯ!K486+[5]ระบบการควบคุมฯ!L486</f>
        <v>73145580</v>
      </c>
      <c r="H253" s="125">
        <f>+D253-E253-F253-G253</f>
        <v>0</v>
      </c>
      <c r="I253" s="50" t="s">
        <v>14</v>
      </c>
    </row>
    <row r="254" spans="1:9" ht="74.400000000000006" hidden="1" customHeight="1" x14ac:dyDescent="0.25">
      <c r="A254" s="348" t="str">
        <f>+[5]ระบบการควบคุมฯ!A487</f>
        <v>2)</v>
      </c>
      <c r="B254" s="56" t="str">
        <f>+[5]ระบบการควบคุมฯ!B487</f>
        <v>ค่าอุปกรณ์การเรียน รหัสบัญชีย่อย 0024084 (ครั้งที่ 13 4,262,515) (ครั้งที่ 167 1,727,900) (ครั้งที่ 411  จำนวน 4,279,935)(ครั้งที่ 704 1,688,525)</v>
      </c>
      <c r="C254" s="56" t="str">
        <f>+[5]ระบบการควบคุมฯ!C487</f>
        <v>20004 45002400 4100002</v>
      </c>
      <c r="D254" s="124">
        <f>+[5]ระบบการควบคุมฯ!F487</f>
        <v>11958875</v>
      </c>
      <c r="E254" s="125">
        <f>+[5]ระบบการควบคุมฯ!G487+[5]ระบบการควบคุมฯ!H487</f>
        <v>0</v>
      </c>
      <c r="F254" s="125">
        <f>+[5]ระบบการควบคุมฯ!I487+[5]ระบบการควบคุมฯ!J487</f>
        <v>0</v>
      </c>
      <c r="G254" s="125">
        <f>+[5]ระบบการควบคุมฯ!K487+[5]ระบบการควบคุมฯ!L487</f>
        <v>11905090</v>
      </c>
      <c r="H254" s="125">
        <f>+D254-E254-F254-G254</f>
        <v>53785</v>
      </c>
      <c r="I254" s="50" t="s">
        <v>14</v>
      </c>
    </row>
    <row r="255" spans="1:9" ht="74.400000000000006" hidden="1" customHeight="1" x14ac:dyDescent="0.25">
      <c r="A255" s="348" t="str">
        <f>+[5]ระบบการควบคุมฯ!A489</f>
        <v>3)</v>
      </c>
      <c r="B255" s="56" t="str">
        <f>+[5]ระบบการควบคุมฯ!B489</f>
        <v>ค่ากิจกรรมพัฒนาคุณภาพผู้เรียน รหัสบัญชีย่อย 0024238  (ครั้งที่ 13  7,151,360) (ครั้งที่ 167  2,895,210) (ครั้งที่ 411 จำนวน 7,208,390)(ครั้ที่ 711  2,810,820 บาท</v>
      </c>
      <c r="C255" s="56" t="str">
        <f>+[5]ระบบการควบคุมฯ!C489</f>
        <v>20005 45002400 4100004</v>
      </c>
      <c r="D255" s="124">
        <f>+[5]ระบบการควบคุมฯ!F489</f>
        <v>20065780</v>
      </c>
      <c r="E255" s="125">
        <f>+[5]ระบบการควบคุมฯ!G489+[5]ระบบการควบคุมฯ!H489</f>
        <v>0</v>
      </c>
      <c r="F255" s="125">
        <f>+[5]ระบบการควบคุมฯ!I489+[5]ระบบการควบคุมฯ!J489</f>
        <v>0</v>
      </c>
      <c r="G255" s="125">
        <f>+[5]ระบบการควบคุมฯ!K489+[5]ระบบการควบคุมฯ!L489</f>
        <v>20065780</v>
      </c>
      <c r="H255" s="125">
        <f>+D255-E255-F255-G255</f>
        <v>0</v>
      </c>
      <c r="I255" s="50" t="s">
        <v>14</v>
      </c>
    </row>
    <row r="256" spans="1:9" ht="74.400000000000006" hidden="1" customHeight="1" x14ac:dyDescent="0.25">
      <c r="A256" s="348" t="str">
        <f>+[5]ระบบการควบคุมฯ!A490</f>
        <v>4)</v>
      </c>
      <c r="B256" s="56" t="str">
        <f>+[5]ระบบการควบคุมฯ!B490</f>
        <v>ค่าหนังสือเรียน รหัสบัญชีย่อย  0024162  (13,742,133 ครั้งที่ 411)  (ครั้งที่ 704  5,436,505.00 บาท)</v>
      </c>
      <c r="C256" s="56" t="str">
        <f>+[5]ระบบการควบคุมฯ!C490</f>
        <v>20006 45002400 4100001</v>
      </c>
      <c r="D256" s="124">
        <f>+[5]ระบบการควบคุมฯ!F490</f>
        <v>19178638</v>
      </c>
      <c r="E256" s="125">
        <f>+[5]ระบบการควบคุมฯ!G490+[5]ระบบการควบคุมฯ!H490</f>
        <v>0</v>
      </c>
      <c r="F256" s="125">
        <f>+[5]ระบบการควบคุมฯ!I490+[5]ระบบการควบคุมฯ!J490</f>
        <v>0</v>
      </c>
      <c r="G256" s="125">
        <f>+[5]ระบบการควบคุมฯ!K490+[5]ระบบการควบคุมฯ!L490</f>
        <v>19162242</v>
      </c>
      <c r="H256" s="125">
        <f>+D256-E256-F256-G256</f>
        <v>16396</v>
      </c>
      <c r="I256" s="50" t="s">
        <v>14</v>
      </c>
    </row>
    <row r="257" spans="1:9" ht="37.200000000000003" hidden="1" customHeight="1" x14ac:dyDescent="0.25">
      <c r="A257" s="348" t="str">
        <f>+[5]ระบบการควบคุมฯ!A491</f>
        <v>5)</v>
      </c>
      <c r="B257" s="56" t="str">
        <f>+[5]ระบบการควบคุมฯ!B491</f>
        <v>ค่าเครื่องแบบนักเรียน   รหัสบัญชีย่อย 0024162    (8,073,025 ครั้งที่ 411) ( ครั้งที่ 3,179,875)</v>
      </c>
      <c r="C257" s="56" t="str">
        <f>+[5]ระบบการควบคุมฯ!C491</f>
        <v>20007 45002400 4100003</v>
      </c>
      <c r="D257" s="124">
        <f>+[5]ระบบการควบคุมฯ!F491</f>
        <v>11252900</v>
      </c>
      <c r="E257" s="125">
        <f>+[5]ระบบการควบคุมฯ!G491+[5]ระบบการควบคุมฯ!H491</f>
        <v>0</v>
      </c>
      <c r="F257" s="125">
        <f>+[5]ระบบการควบคุมฯ!I491+[5]ระบบการควบคุมฯ!J491</f>
        <v>0</v>
      </c>
      <c r="G257" s="125">
        <f>+[5]ระบบการควบคุมฯ!K491+[5]ระบบการควบคุมฯ!L491</f>
        <v>11222200</v>
      </c>
      <c r="H257" s="125">
        <f>+D257-E257-F257-G257</f>
        <v>30700</v>
      </c>
      <c r="I257" s="50" t="s">
        <v>14</v>
      </c>
    </row>
    <row r="258" spans="1:9" ht="37.200000000000003" hidden="1" customHeight="1" x14ac:dyDescent="0.25">
      <c r="A258" s="140" t="str">
        <f>+[5]ระบบการควบคุมฯ!A528</f>
        <v>1.1.2</v>
      </c>
      <c r="B258" s="451" t="str">
        <f>+[5]ระบบการควบคุมฯ!B528</f>
        <v>เงินอุดหนุนทั่วไป รายการค่าใช้จ่ายในการจัดการศึกษาขั้นพื้นฐาน สำหรับการจัดการศึกษาโดยครอบครัวและสถานประกอบการ   รหัสเจ้าของบัญชีย่อย 2000400000</v>
      </c>
      <c r="C258" s="451" t="str">
        <f>+[5]ระบบการควบคุมฯ!C492</f>
        <v xml:space="preserve">ศธ 04002/ว5681 ลว.20/12/2023 โอนครั้งที่ 99 จำนวน13,680,740‬.00บาท </v>
      </c>
      <c r="D258" s="452">
        <f t="shared" ref="D258:I258" si="74">SUM(D259:D262)</f>
        <v>0</v>
      </c>
      <c r="E258" s="452">
        <f t="shared" si="74"/>
        <v>0</v>
      </c>
      <c r="F258" s="452">
        <f t="shared" si="74"/>
        <v>0</v>
      </c>
      <c r="G258" s="452">
        <f t="shared" si="74"/>
        <v>0</v>
      </c>
      <c r="H258" s="452">
        <f t="shared" si="74"/>
        <v>0</v>
      </c>
      <c r="I258" s="452">
        <f t="shared" si="74"/>
        <v>0</v>
      </c>
    </row>
    <row r="259" spans="1:9" ht="37.200000000000003" hidden="1" customHeight="1" x14ac:dyDescent="0.25">
      <c r="A259" s="123" t="str">
        <f>+[5]ระบบการควบคุมฯ!A493</f>
        <v>1)</v>
      </c>
      <c r="B259" s="56" t="str">
        <f>+[5]ระบบการควบคุมฯ!B493</f>
        <v>ค่าอุปกรณ์การเรียน รหัสบัญชีย่อย 0022002/1745120</v>
      </c>
      <c r="C259" s="56" t="str">
        <f>+[5]ระบบการควบคุมฯ!C493</f>
        <v>20004 42002270 4100117</v>
      </c>
      <c r="D259" s="124"/>
      <c r="E259" s="125"/>
      <c r="F259" s="125"/>
      <c r="G259" s="125"/>
      <c r="H259" s="125">
        <f>+D259-E259-F259-G259</f>
        <v>0</v>
      </c>
      <c r="I259" s="50" t="s">
        <v>14</v>
      </c>
    </row>
    <row r="260" spans="1:9" ht="37.200000000000003" hidden="1" customHeight="1" x14ac:dyDescent="0.25">
      <c r="A260" s="123"/>
      <c r="B260" s="56">
        <f>+[5]ระบบการควบคุมฯ!B495</f>
        <v>0</v>
      </c>
      <c r="C260" s="56"/>
      <c r="D260" s="124"/>
      <c r="E260" s="125"/>
      <c r="F260" s="125"/>
      <c r="G260" s="125"/>
      <c r="H260" s="125"/>
      <c r="I260" s="50"/>
    </row>
    <row r="261" spans="1:9" ht="74.400000000000006" hidden="1" customHeight="1" x14ac:dyDescent="0.25">
      <c r="A261" s="123" t="str">
        <f>+[5]ระบบการควบคุมฯ!A496</f>
        <v>2)</v>
      </c>
      <c r="B261" s="56" t="str">
        <f>+[5]ระบบการควบคุมฯ!B496</f>
        <v>ค่ากิจกรรมพัฒนาคุณภาพผู้เรียน รหัสบัญชีย่อย 0022004/2379548</v>
      </c>
      <c r="C261" s="56" t="str">
        <f>+[5]ระบบการควบคุมฯ!C496</f>
        <v>20005 42002270 4100271</v>
      </c>
      <c r="D261" s="124">
        <f>+[5]ระบบการควบคุมฯ!F496</f>
        <v>0</v>
      </c>
      <c r="E261" s="125">
        <f>+[5]ระบบการควบคุมฯ!G496+[5]ระบบการควบคุมฯ!H496</f>
        <v>0</v>
      </c>
      <c r="F261" s="125">
        <f>+[5]ระบบการควบคุมฯ!I496+[5]ระบบการควบคุมฯ!J496</f>
        <v>0</v>
      </c>
      <c r="G261" s="125">
        <f>+[5]ระบบการควบคุมฯ!K496+[5]ระบบการควบคุมฯ!L496</f>
        <v>0</v>
      </c>
      <c r="H261" s="125">
        <f>+D261-E261-F261-G261</f>
        <v>0</v>
      </c>
      <c r="I261" s="50" t="s">
        <v>14</v>
      </c>
    </row>
    <row r="262" spans="1:9" ht="18.600000000000001" hidden="1" customHeight="1" x14ac:dyDescent="0.25">
      <c r="A262" s="123" t="str">
        <f>+[5]ระบบการควบคุมฯ!A497</f>
        <v>3)</v>
      </c>
      <c r="B262" s="56" t="str">
        <f>+[5]ระบบการควบคุมฯ!B497</f>
        <v>ค่าจัดการเรียนการสอน รหัสบัญชีย่อย 0022005/9556072</v>
      </c>
      <c r="C262" s="56" t="str">
        <f>+[5]ระบบการควบคุมฯ!C497</f>
        <v>20006 42002270 4100348</v>
      </c>
      <c r="D262" s="124">
        <f>+[5]ระบบการควบคุมฯ!F497</f>
        <v>0</v>
      </c>
      <c r="E262" s="125">
        <f>+[5]ระบบการควบคุมฯ!G497+[5]ระบบการควบคุมฯ!H497</f>
        <v>0</v>
      </c>
      <c r="F262" s="125">
        <f>+[5]ระบบการควบคุมฯ!I497+[5]ระบบการควบคุมฯ!J497</f>
        <v>0</v>
      </c>
      <c r="G262" s="125">
        <f>+[5]ระบบการควบคุมฯ!K497+[5]ระบบการควบคุมฯ!L497</f>
        <v>0</v>
      </c>
      <c r="H262" s="125">
        <f>+D262-E262-F262-G262</f>
        <v>0</v>
      </c>
      <c r="I262" s="50" t="s">
        <v>14</v>
      </c>
    </row>
    <row r="263" spans="1:9" ht="148.80000000000001" hidden="1" customHeight="1" x14ac:dyDescent="0.25">
      <c r="A263" s="140" t="str">
        <f>+[5]ระบบการควบคุมฯ!A498</f>
        <v>1.1.1.4</v>
      </c>
      <c r="B263" s="451" t="str">
        <f>+[5]ระบบการควบคุมฯ!B498</f>
        <v xml:space="preserve">เงินอุดหนุนทั่วไป รายการค่าใช้จ่ายในการจัดการศึกษาขั้นพื้นฐาน   รหัสเจ้าของบัญชีย่อย 2000400000     </v>
      </c>
      <c r="C263" s="453">
        <f>+[5]ระบบการควบคุมฯ!C498</f>
        <v>0</v>
      </c>
      <c r="D263" s="452">
        <f>SUM(D266:D278)</f>
        <v>0</v>
      </c>
      <c r="E263" s="452">
        <f>SUM(E266:E278)</f>
        <v>0</v>
      </c>
      <c r="F263" s="452">
        <f>SUM(F266:F278)</f>
        <v>0</v>
      </c>
      <c r="G263" s="452">
        <f>SUM(G266:G278)</f>
        <v>0</v>
      </c>
      <c r="H263" s="452">
        <f>SUM(H266:H278)</f>
        <v>0</v>
      </c>
      <c r="I263" s="141" t="s">
        <v>14</v>
      </c>
    </row>
    <row r="264" spans="1:9" ht="37.200000000000003" hidden="1" customHeight="1" x14ac:dyDescent="0.25">
      <c r="A264" s="406">
        <f>+[5]ระบบการควบคุมฯ!A499</f>
        <v>0</v>
      </c>
      <c r="B264" s="451" t="str">
        <f>+[5]ระบบการควบคุมฯ!B499</f>
        <v>เงินอุดหนุนทั่วไป รายการค่าใช้จ่ายในการจัดการศึกษาขั้นพื้นฐาน ภาคเรียนที่ 1/2568  รหัสเจ้าของบัญชีย่อย 2000400000     จำนวน 5,382,707.00  บาท</v>
      </c>
      <c r="C264" s="451"/>
      <c r="D264" s="452"/>
      <c r="E264" s="452"/>
      <c r="F264" s="452"/>
      <c r="G264" s="452"/>
      <c r="H264" s="452"/>
      <c r="I264" s="141" t="s">
        <v>14</v>
      </c>
    </row>
    <row r="265" spans="1:9" ht="18.600000000000001" hidden="1" customHeight="1" x14ac:dyDescent="0.25">
      <c r="A265" s="453">
        <f>+[5]ระบบการควบคุมฯ!A500</f>
        <v>0</v>
      </c>
      <c r="B265" s="451" t="str">
        <f>+[5]ระบบการควบคุมฯ!B500</f>
        <v>เงินอุดหนุนทั่วไป รายการค่าใช้จ่ายในการจัดการศึกษาขั้นพื้นฐาน ภาคเรียนที่ 1/2568 30%  รหัสเจ้าของบัญชีย่อย 2000400000     จำนวน 23,354,968‬.00   บาท</v>
      </c>
      <c r="C265" s="451"/>
      <c r="D265" s="452"/>
      <c r="E265" s="452"/>
      <c r="F265" s="452"/>
      <c r="G265" s="452"/>
      <c r="H265" s="452"/>
      <c r="I265" s="141" t="s">
        <v>14</v>
      </c>
    </row>
    <row r="266" spans="1:9" ht="148.80000000000001" hidden="1" customHeight="1" x14ac:dyDescent="0.25">
      <c r="A266" s="387" t="str">
        <f>+[5]ระบบการควบคุมฯ!A501</f>
        <v>1)</v>
      </c>
      <c r="B266" s="388" t="str">
        <f>+[5]ระบบการควบคุมฯ!B501</f>
        <v xml:space="preserve">ค่าหนังสือเรียน  รหัสกิจกรรมย่อย 0024007 </v>
      </c>
      <c r="C266" s="388" t="str">
        <f>+[5]ระบบการควบคุมฯ!C501</f>
        <v>20004450024004100037</v>
      </c>
      <c r="D266" s="454">
        <f>+[5]ระบบการควบคุมฯ!D501</f>
        <v>0</v>
      </c>
      <c r="E266" s="407">
        <f>+[5]ระบบการควบคุมฯ!G501+[5]ระบบการควบคุมฯ!H501</f>
        <v>0</v>
      </c>
      <c r="F266" s="407">
        <f>+[5]ระบบการควบคุมฯ!I501+[5]ระบบการควบคุมฯ!J501</f>
        <v>0</v>
      </c>
      <c r="G266" s="407">
        <f>+[5]ระบบการควบคุมฯ!K501+[5]ระบบการควบคุมฯ!L501</f>
        <v>0</v>
      </c>
      <c r="H266" s="407">
        <f>+D266-E266-F266-G266</f>
        <v>0</v>
      </c>
      <c r="I266" s="408" t="s">
        <v>14</v>
      </c>
    </row>
    <row r="267" spans="1:9" ht="148.80000000000001" hidden="1" customHeight="1" x14ac:dyDescent="0.25">
      <c r="A267" s="123" t="str">
        <f>+[5]ระบบการควบคุมฯ!A502</f>
        <v>1.1)</v>
      </c>
      <c r="B267" s="56" t="str">
        <f>+[5]ระบบการควบคุมฯ!B502</f>
        <v>ค่าหนังสือเรียน 993,703 รหัสกิจกรรมย่อย 0024007 1/2568 70%</v>
      </c>
      <c r="C267" s="56" t="str">
        <f>+[5]ระบบการควบคุมฯ!C502</f>
        <v xml:space="preserve">ศธ 04002/ว2992 ลว.2 กค 68 โอนครั้งที่ 647 </v>
      </c>
      <c r="D267" s="124"/>
      <c r="E267" s="125"/>
      <c r="F267" s="125"/>
      <c r="G267" s="125"/>
      <c r="H267" s="125"/>
      <c r="I267" s="50"/>
    </row>
    <row r="268" spans="1:9" ht="93" hidden="1" customHeight="1" x14ac:dyDescent="0.25">
      <c r="A268" s="123" t="str">
        <f>+[5]ระบบการควบคุมฯ!A503</f>
        <v>1.2)</v>
      </c>
      <c r="B268" s="56" t="str">
        <f>+[5]ระบบการควบคุมฯ!B503</f>
        <v>ค่าหนังสือเรียน 5,592,137.00  รหัสกิจกรรมย่อย 0024007 1/2568 30%</v>
      </c>
      <c r="C268" s="56" t="str">
        <f>+[5]ระบบการควบคุมฯ!C503</f>
        <v>ศธ 04002/ว40516 ลว.16 กค 68 โอนครั้งที่ 695</v>
      </c>
      <c r="D268" s="124"/>
      <c r="E268" s="125"/>
      <c r="F268" s="125"/>
      <c r="G268" s="125"/>
      <c r="H268" s="125"/>
      <c r="I268" s="50"/>
    </row>
    <row r="269" spans="1:9" ht="93" hidden="1" customHeight="1" x14ac:dyDescent="0.25">
      <c r="A269" s="387" t="str">
        <f>+[5]ระบบการควบคุมฯ!A504</f>
        <v>2)</v>
      </c>
      <c r="B269" s="388" t="str">
        <f>+[5]ระบบการควบคุมฯ!B504</f>
        <v>ค่าอุปกรณ์การเรียนรหัสบัญชีย่อย 0024084</v>
      </c>
      <c r="C269" s="388" t="str">
        <f>+[5]ระบบการควบคุมฯ!C504</f>
        <v>20004450024004100114</v>
      </c>
      <c r="D269" s="454">
        <f>+[5]ระบบการควบคุมฯ!D504</f>
        <v>0</v>
      </c>
      <c r="E269" s="407">
        <f>+[5]ระบบการควบคุมฯ!G504+[5]ระบบการควบคุมฯ!H504</f>
        <v>0</v>
      </c>
      <c r="F269" s="407">
        <f>+[5]ระบบการควบคุมฯ!I504+[5]ระบบการควบคุมฯ!J504</f>
        <v>0</v>
      </c>
      <c r="G269" s="407">
        <f>+[5]ระบบการควบคุมฯ!K504+[5]ระบบการควบคุมฯ!L504</f>
        <v>0</v>
      </c>
      <c r="H269" s="407">
        <f>+D269-E269-F269-G269</f>
        <v>0</v>
      </c>
      <c r="I269" s="408" t="s">
        <v>14</v>
      </c>
    </row>
    <row r="270" spans="1:9" ht="93" hidden="1" customHeight="1" x14ac:dyDescent="0.25">
      <c r="A270" s="123" t="str">
        <f>+[5]ระบบการควบคุมฯ!A505</f>
        <v>2.1)</v>
      </c>
      <c r="B270" s="38" t="str">
        <f>+[5]ระบบการควบคุมฯ!B505</f>
        <v>ค่าอุปกรณ์การเรียน 136,000บาท 1/2568 70%</v>
      </c>
      <c r="C270" s="38" t="str">
        <f>+[5]ระบบการควบคุมฯ!C505</f>
        <v xml:space="preserve">ศธ 04002/ว2992 ลว.2 กค 68 โอนครั้งที่ 647 </v>
      </c>
      <c r="D270" s="124"/>
      <c r="E270" s="125"/>
      <c r="F270" s="125"/>
      <c r="G270" s="125"/>
      <c r="H270" s="125"/>
      <c r="I270" s="213"/>
    </row>
    <row r="271" spans="1:9" ht="55.8" hidden="1" customHeight="1" x14ac:dyDescent="0.25">
      <c r="A271" s="123" t="str">
        <f>+[5]ระบบการควบคุมฯ!A506</f>
        <v>2.2)</v>
      </c>
      <c r="B271" s="38" t="str">
        <f>+[5]ระบบการควบคุมฯ!B506</f>
        <v>ค่าอุปกรณ์การเรียน 1,741,585.00 บาท 1/2568 30%</v>
      </c>
      <c r="C271" s="38" t="str">
        <f>+[5]ระบบการควบคุมฯ!C506</f>
        <v>ศธ 04002/ว40516 ลว.16 กค 68 โอนครั้งที่ 695</v>
      </c>
      <c r="D271" s="124"/>
      <c r="E271" s="125"/>
      <c r="F271" s="125"/>
      <c r="G271" s="125"/>
      <c r="H271" s="125"/>
      <c r="I271" s="213"/>
    </row>
    <row r="272" spans="1:9" ht="55.8" hidden="1" customHeight="1" x14ac:dyDescent="0.25">
      <c r="A272" s="409" t="str">
        <f>+[5]ระบบการควบคุมฯ!A507</f>
        <v>3)</v>
      </c>
      <c r="B272" s="455" t="str">
        <f>+[5]ระบบการควบคุมฯ!B507</f>
        <v>ค่าเครื่องแบบนักเรียน รหัสบัญชีย่อย 0024162</v>
      </c>
      <c r="C272" s="455" t="str">
        <f>+[5]ระบบการควบคุมฯ!C507</f>
        <v>20004450024004100191</v>
      </c>
      <c r="D272" s="454">
        <f>+[5]ระบบการควบคุมฯ!D507</f>
        <v>0</v>
      </c>
      <c r="E272" s="407">
        <f>+[5]ระบบการควบคุมฯ!G507+[5]ระบบการควบคุมฯ!H507</f>
        <v>0</v>
      </c>
      <c r="F272" s="407">
        <f>+[5]ระบบการควบคุมฯ!I507+[5]ระบบการควบคุมฯ!J507</f>
        <v>0</v>
      </c>
      <c r="G272" s="407">
        <f>+[5]ระบบการควบคุมฯ!K507+[5]ระบบการควบคุมฯ!L507</f>
        <v>0</v>
      </c>
      <c r="H272" s="407">
        <f>+D272-E272-F272-G272</f>
        <v>0</v>
      </c>
      <c r="I272" s="410" t="s">
        <v>14</v>
      </c>
    </row>
    <row r="273" spans="1:9" ht="55.8" hidden="1" customHeight="1" x14ac:dyDescent="0.25">
      <c r="A273" s="123" t="str">
        <f>+[5]ระบบการควบคุมฯ!A508</f>
        <v>3.1)</v>
      </c>
      <c r="B273" s="38" t="str">
        <f>+[5]ระบบการควบคุมฯ!B508</f>
        <v>ค่าเครื่องแบบนักเรียน รหัสบัญชีย่อย 0024162/477,100 1/2568 70%</v>
      </c>
      <c r="C273" s="38" t="str">
        <f>+[5]ระบบการควบคุมฯ!C508</f>
        <v xml:space="preserve">ศธ 04002/ว2992 ลว.2 กค 68 โอนครั้งที่ 647 </v>
      </c>
      <c r="D273" s="124"/>
      <c r="E273" s="125"/>
      <c r="F273" s="125"/>
      <c r="G273" s="125"/>
      <c r="H273" s="125"/>
      <c r="I273" s="213"/>
    </row>
    <row r="274" spans="1:9" ht="37.200000000000003" hidden="1" customHeight="1" x14ac:dyDescent="0.25">
      <c r="A274" s="123" t="str">
        <f>+[5]ระบบการควบคุมฯ!A509</f>
        <v>3.2)</v>
      </c>
      <c r="B274" s="38" t="str">
        <f>+[5]ระบบการควบคุมฯ!B509</f>
        <v>ค่าเครื่องแบบนักเรียน รหัสบัญชีย่อย 0024162/3,283,175.00  1/2568 30%</v>
      </c>
      <c r="C274" s="38" t="str">
        <f>+[5]ระบบการควบคุมฯ!C509</f>
        <v>ศธ 04002/ว40516 ลว.16 กค 68 โอนครั้งที่ 695</v>
      </c>
      <c r="D274" s="124"/>
      <c r="E274" s="125"/>
      <c r="F274" s="125"/>
      <c r="G274" s="125"/>
      <c r="H274" s="125"/>
      <c r="I274" s="213"/>
    </row>
    <row r="275" spans="1:9" ht="18.600000000000001" hidden="1" customHeight="1" x14ac:dyDescent="0.25">
      <c r="A275" s="409" t="str">
        <f>+[5]ระบบการควบคุมฯ!A511</f>
        <v>4)</v>
      </c>
      <c r="B275" s="455" t="str">
        <f>+[5]ระบบการควบคุมฯ!B511</f>
        <v>ค่ากิจกรรมพัฒนาคุณภาพผู้เรียน รหัสบัญชีย่อย 0024238</v>
      </c>
      <c r="C275" s="455" t="str">
        <f>+[5]ระบบการควบคุมฯ!C511</f>
        <v>20004450024004100268</v>
      </c>
      <c r="D275" s="454">
        <f>+[5]ระบบการควบคุมฯ!D511</f>
        <v>0</v>
      </c>
      <c r="E275" s="407">
        <f>+[5]ระบบการควบคุมฯ!G511+[5]ระบบการควบคุมฯ!H511</f>
        <v>0</v>
      </c>
      <c r="F275" s="407">
        <f>+[5]ระบบการควบคุมฯ!I511+[5]ระบบการควบคุมฯ!J511</f>
        <v>0</v>
      </c>
      <c r="G275" s="407">
        <f>+[5]ระบบการควบคุมฯ!K511+[5]ระบบการควบคุมฯ!L511</f>
        <v>0</v>
      </c>
      <c r="H275" s="407">
        <f>+D275-E275-F275-G275</f>
        <v>0</v>
      </c>
      <c r="I275" s="410" t="s">
        <v>14</v>
      </c>
    </row>
    <row r="276" spans="1:9" ht="204.6" hidden="1" customHeight="1" x14ac:dyDescent="0.25">
      <c r="A276" s="123" t="str">
        <f>+[5]ระบบการควบคุมฯ!A512</f>
        <v>4.1)</v>
      </c>
      <c r="B276" s="38" t="str">
        <f>+[5]ระบบการควบคุมฯ!B512</f>
        <v>ค่ากิจกรรมพัฒนาคุณภาพผู้เรียน รหัสบัญชีย่อย 0024238/274,882 1/2568 70%</v>
      </c>
      <c r="C276" s="38" t="str">
        <f>+[5]ระบบการควบคุมฯ!C512</f>
        <v xml:space="preserve">ศธ 04002/ว2992 ลว.2 กค 68 โอนครั้งที่ 647 </v>
      </c>
      <c r="D276" s="124"/>
      <c r="E276" s="125"/>
      <c r="F276" s="125"/>
      <c r="G276" s="125"/>
      <c r="H276" s="125"/>
      <c r="I276" s="213"/>
    </row>
    <row r="277" spans="1:9" ht="74.400000000000006" hidden="1" customHeight="1" x14ac:dyDescent="0.25">
      <c r="A277" s="123" t="str">
        <f>+[5]ระบบการควบคุมฯ!A513</f>
        <v>4.2)</v>
      </c>
      <c r="B277" s="38" t="str">
        <f>+[5]ระบบการควบคุมฯ!B513</f>
        <v>ค่ากิจกรรมพัฒนาคุณภาพผู้เรียน รหัสบัญชีย่อย 0024238/2,511,517.00  1/2568 30%</v>
      </c>
      <c r="C277" s="38" t="str">
        <f>+[5]ระบบการควบคุมฯ!C513</f>
        <v>ศธ 04002/ว40516 ลว.16 กค 68 โอนครั้งที่ 695</v>
      </c>
      <c r="D277" s="124"/>
      <c r="E277" s="125"/>
      <c r="F277" s="125"/>
      <c r="G277" s="125"/>
      <c r="H277" s="125"/>
      <c r="I277" s="213"/>
    </row>
    <row r="278" spans="1:9" ht="74.400000000000006" hidden="1" customHeight="1" x14ac:dyDescent="0.25">
      <c r="A278" s="409" t="str">
        <f>+[5]ระบบการควบคุมฯ!A514</f>
        <v>5)</v>
      </c>
      <c r="B278" s="455" t="str">
        <f>+[5]ระบบการควบคุมฯ!B514</f>
        <v>ค่าจัดการเรียนการสอน รหัสบัญชีย่อย 0024315</v>
      </c>
      <c r="C278" s="455" t="str">
        <f>+[5]ระบบการควบคุมฯ!C514</f>
        <v>20004450024004100345</v>
      </c>
      <c r="D278" s="454">
        <f>+[5]ระบบการควบคุมฯ!D514</f>
        <v>0</v>
      </c>
      <c r="E278" s="407">
        <f>+[5]ระบบการควบคุมฯ!G514+[5]ระบบการควบคุมฯ!H514</f>
        <v>0</v>
      </c>
      <c r="F278" s="407">
        <f>+[5]ระบบการควบคุมฯ!I514+[5]ระบบการควบคุมฯ!J514</f>
        <v>0</v>
      </c>
      <c r="G278" s="407">
        <f>+[5]ระบบการควบคุมฯ!K514+[5]ระบบการควบคุมฯ!L514</f>
        <v>0</v>
      </c>
      <c r="H278" s="407">
        <f>+D278-E278-F278-G278</f>
        <v>0</v>
      </c>
      <c r="I278" s="410" t="s">
        <v>14</v>
      </c>
    </row>
    <row r="279" spans="1:9" ht="55.8" hidden="1" customHeight="1" x14ac:dyDescent="0.25">
      <c r="A279" s="123" t="str">
        <f>+[5]ระบบการควบคุมฯ!A515</f>
        <v>5.1)</v>
      </c>
      <c r="B279" s="38" t="str">
        <f>+[5]ระบบการควบคุมฯ!B515</f>
        <v>ค่าจัดการเรียนการสอน รหัสบัญชีย่อย 0024315/3,501,022 บาท 1/2568 70%</v>
      </c>
      <c r="C279" s="38" t="str">
        <f>+[5]ระบบการควบคุมฯ!C515</f>
        <v xml:space="preserve">ศธ 04002/ว2992 ลว.2 กค 68 โอนครั้งที่ 647 </v>
      </c>
      <c r="D279" s="124"/>
      <c r="E279" s="125"/>
      <c r="F279" s="125"/>
      <c r="G279" s="125"/>
      <c r="H279" s="125"/>
      <c r="I279" s="213"/>
    </row>
    <row r="280" spans="1:9" ht="74.400000000000006" hidden="1" customHeight="1" x14ac:dyDescent="0.25">
      <c r="A280" s="123" t="str">
        <f>+[5]ระบบการควบคุมฯ!A516</f>
        <v>5.2)</v>
      </c>
      <c r="B280" s="38" t="str">
        <f>+[5]ระบบการควบคุมฯ!B516</f>
        <v>ค่าจัดการเรียนการสอน รหัสบัญชีย่อย 0024315/10,226,554.00  บาท 1/2568 30%</v>
      </c>
      <c r="C280" s="38" t="str">
        <f>+[5]ระบบการควบคุมฯ!C516</f>
        <v>ศธ 04002/ว40516 ลว.16 กค 68 โอนครั้งที่ 695</v>
      </c>
      <c r="D280" s="124"/>
      <c r="E280" s="125"/>
      <c r="F280" s="125"/>
      <c r="G280" s="125"/>
      <c r="H280" s="125"/>
      <c r="I280" s="213"/>
    </row>
    <row r="281" spans="1:9" ht="93" hidden="1" customHeight="1" x14ac:dyDescent="0.25">
      <c r="A281" s="140" t="str">
        <f>+[5]ระบบการควบคุมฯ!A528</f>
        <v>1.1.2</v>
      </c>
      <c r="B281" s="451" t="str">
        <f>+[5]ระบบการควบคุมฯ!B528</f>
        <v>เงินอุดหนุนทั่วไป รายการค่าใช้จ่ายในการจัดการศึกษาขั้นพื้นฐาน สำหรับการจัดการศึกษาโดยครอบครัวและสถานประกอบการ   รหัสเจ้าของบัญชีย่อย 2000400000</v>
      </c>
      <c r="C281" s="451"/>
      <c r="D281" s="452">
        <f>+D282</f>
        <v>9695960</v>
      </c>
      <c r="E281" s="452">
        <f t="shared" ref="E281:H283" si="75">+E282</f>
        <v>0</v>
      </c>
      <c r="F281" s="452">
        <f t="shared" si="75"/>
        <v>0</v>
      </c>
      <c r="G281" s="452">
        <f t="shared" si="75"/>
        <v>9686554</v>
      </c>
      <c r="H281" s="452">
        <f t="shared" si="75"/>
        <v>9406</v>
      </c>
      <c r="I281" s="452">
        <f>SUM(I287:I294)</f>
        <v>0</v>
      </c>
    </row>
    <row r="282" spans="1:9" ht="37.200000000000003" customHeight="1" x14ac:dyDescent="0.25">
      <c r="A282" s="126"/>
      <c r="B282" s="108" t="str">
        <f>+B239</f>
        <v xml:space="preserve"> งบเงินอุดหนุน 6911410</v>
      </c>
      <c r="C282" s="108" t="str">
        <f>+C239</f>
        <v>20004 45002400</v>
      </c>
      <c r="D282" s="127">
        <f>+D283</f>
        <v>9695960</v>
      </c>
      <c r="E282" s="127">
        <f t="shared" si="75"/>
        <v>0</v>
      </c>
      <c r="F282" s="127">
        <f t="shared" si="75"/>
        <v>0</v>
      </c>
      <c r="G282" s="127">
        <f t="shared" si="75"/>
        <v>9686554</v>
      </c>
      <c r="H282" s="127">
        <f t="shared" si="75"/>
        <v>9406</v>
      </c>
      <c r="I282" s="127"/>
    </row>
    <row r="283" spans="1:9" ht="18.600000000000001" customHeight="1" x14ac:dyDescent="0.25">
      <c r="A283" s="118" t="str">
        <f>+[5]ระบบการควบคุมฯ!A529</f>
        <v>1.1.2.1</v>
      </c>
      <c r="B283" s="128" t="str">
        <f>+[5]ระบบการควบคุมฯ!B529</f>
        <v>เงินอุดหนุนทั่วไป รายการค่าใช้จ่ายในการจัดการศึกษาขั้นพื้นฐาน  สำหรับการจัดการศึกษาโดยครอบครัวและสถานประกอบการ 4,027,552‬.00  บาท</v>
      </c>
      <c r="C283" s="128" t="str">
        <f>+[5]ระบบการควบคุมฯ!C529</f>
        <v>ศธ 04002/ว50973 ลว.22/12/2025 โอนครั้งที่ 175</v>
      </c>
      <c r="D283" s="119">
        <f>+D284</f>
        <v>9695960</v>
      </c>
      <c r="E283" s="119">
        <f t="shared" si="75"/>
        <v>0</v>
      </c>
      <c r="F283" s="119">
        <f t="shared" si="75"/>
        <v>0</v>
      </c>
      <c r="G283" s="119">
        <f t="shared" si="75"/>
        <v>9686554</v>
      </c>
      <c r="H283" s="119">
        <f t="shared" si="75"/>
        <v>9406</v>
      </c>
      <c r="I283" s="119">
        <f>SUM(I292:I297)</f>
        <v>0</v>
      </c>
    </row>
    <row r="284" spans="1:9" ht="74.400000000000006" x14ac:dyDescent="0.25">
      <c r="A284" s="118">
        <v>1</v>
      </c>
      <c r="B284" s="128" t="str">
        <f>+[5]ระบบการควบคุมฯ!B530</f>
        <v>ภาคเรียนที่ 1/2569 สำหรับการจัดการศึกษาโดยครอบครัวและสถานประกอบการ  จำนวน 5 รายการ 5,668,408 บาท</v>
      </c>
      <c r="C284" s="128"/>
      <c r="D284" s="119">
        <f>SUM(D285:D296)</f>
        <v>9695960</v>
      </c>
      <c r="E284" s="119">
        <f t="shared" ref="E284:H284" si="76">SUM(E285:E296)</f>
        <v>0</v>
      </c>
      <c r="F284" s="119">
        <f t="shared" si="76"/>
        <v>0</v>
      </c>
      <c r="G284" s="119">
        <f t="shared" si="76"/>
        <v>9686554</v>
      </c>
      <c r="H284" s="119">
        <f t="shared" si="76"/>
        <v>9406</v>
      </c>
      <c r="I284" s="119">
        <f>SUM(I294:I298)</f>
        <v>0</v>
      </c>
    </row>
    <row r="285" spans="1:9" ht="37.200000000000003" x14ac:dyDescent="0.25">
      <c r="A285" s="163" t="str">
        <f>+[5]ระบบการควบคุมฯ!A531</f>
        <v>1)</v>
      </c>
      <c r="B285" s="57" t="str">
        <f>+[5]ระบบการควบคุมฯ!B531</f>
        <v>ค่าหนังสือเรียน ภาคเรียน 1/2569 รหัสบัญชีย่อย 0024007 รหัส  ( 1,024,779)</v>
      </c>
      <c r="C285" s="57" t="str">
        <f>+[5]ระบบการควบคุมฯ!C531</f>
        <v>ศธ04002/ว12990    /27 ก.ค. 69 ครั้งที่ 781</v>
      </c>
      <c r="D285" s="1244">
        <f>+[5]ระบบการควบคุมฯ!D531</f>
        <v>1024779</v>
      </c>
      <c r="E285" s="1245">
        <f>+[5]ระบบการควบคุมฯ!G531+[5]ระบบการควบคุมฯ!H531</f>
        <v>0</v>
      </c>
      <c r="F285" s="1245">
        <f>+[5]ระบบการควบคุมฯ!I531+[5]ระบบการควบคุมฯ!J531</f>
        <v>0</v>
      </c>
      <c r="G285" s="1244">
        <f>+[5]ระบบการควบคุมฯ!K531+[5]ระบบการควบคุมฯ!L531</f>
        <v>1024779</v>
      </c>
      <c r="H285" s="1245">
        <f>+D285-E285-F285-G285</f>
        <v>0</v>
      </c>
      <c r="I285" s="1246" t="s">
        <v>14</v>
      </c>
    </row>
    <row r="286" spans="1:9" ht="18.600000000000001" hidden="1" customHeight="1" x14ac:dyDescent="0.25">
      <c r="A286" s="1252"/>
      <c r="B286" s="1253" t="str">
        <f>+[5]ระบบการควบคุมฯ!B532</f>
        <v>20004 4500 2400 4100001</v>
      </c>
      <c r="C286" s="1253"/>
      <c r="D286" s="1254"/>
      <c r="E286" s="1255"/>
      <c r="F286" s="1255"/>
      <c r="G286" s="1255"/>
      <c r="H286" s="1255"/>
      <c r="I286" s="1256"/>
    </row>
    <row r="287" spans="1:9" ht="18.600000000000001" hidden="1" customHeight="1" x14ac:dyDescent="0.25">
      <c r="A287" s="1252" t="str">
        <f>+[5]ระบบการควบคุมฯ!A533</f>
        <v>2)</v>
      </c>
      <c r="B287" s="1253" t="str">
        <f>+[5]ระบบการควบคุมฯ!B533</f>
        <v>ค่าอุปกรณ์การเรียน รหัสบัญชีย่อย 0024084 (ครั้งที่ 175  134,770)</v>
      </c>
      <c r="C287" s="1253" t="str">
        <f>+[5]ระบบการควบคุมฯ!C533</f>
        <v>ศธ 04002/ว50973 ลว.22/12/2025 โอนครั้งที่ 175</v>
      </c>
      <c r="D287" s="1254">
        <f>+[5]ระบบการควบคุมฯ!D533</f>
        <v>272775</v>
      </c>
      <c r="E287" s="1255">
        <f>+[5]ระบบการควบคุมฯ!G533+[5]ระบบการควบคุมฯ!H533</f>
        <v>0</v>
      </c>
      <c r="F287" s="1255">
        <f>+[5]ระบบการควบคุมฯ!I533+[5]ระบบการควบคุมฯ!J533</f>
        <v>0</v>
      </c>
      <c r="G287" s="1255">
        <f>+[5]ระบบการควบคุมฯ!K533+[5]ระบบการควบคุมฯ!L533</f>
        <v>272335</v>
      </c>
      <c r="H287" s="1255">
        <f>+D287-E287-F287-G287</f>
        <v>440</v>
      </c>
      <c r="I287" s="1256" t="s">
        <v>14</v>
      </c>
    </row>
    <row r="288" spans="1:9" ht="93" hidden="1" customHeight="1" x14ac:dyDescent="0.25">
      <c r="A288" s="1252"/>
      <c r="B288" s="1253" t="str">
        <f>+[5]ระบบการควบคุมฯ!B534</f>
        <v>20004 4500 2400 4100002</v>
      </c>
      <c r="C288" s="1253"/>
      <c r="D288" s="1254"/>
      <c r="E288" s="1255"/>
      <c r="F288" s="1255"/>
      <c r="G288" s="1255"/>
      <c r="H288" s="1255"/>
      <c r="I288" s="1256"/>
    </row>
    <row r="289" spans="1:9" ht="37.200000000000003" hidden="1" customHeight="1" x14ac:dyDescent="0.25">
      <c r="A289" s="1252" t="str">
        <f>+[5]ระบบการควบคุมฯ!A535</f>
        <v>2.1)</v>
      </c>
      <c r="B289" s="1253" t="str">
        <f>+[5]ระบบการควบคุมฯ!B535</f>
        <v>ค่าอุปกรณ์การเรียน ภาคเรียนที่ 1/2569 รหัสบัญชีย่อย 0024084 (ครั้งที่   138,005)</v>
      </c>
      <c r="C289" s="1253" t="str">
        <f>+[5]ระบบการควบคุมฯ!C535</f>
        <v>ศธ04002/ว12990    /27 ก.ค. 69 ครั้งที่ 781</v>
      </c>
      <c r="D289" s="1254">
        <f>+[5]ระบบการควบคุมฯ!D535</f>
        <v>0</v>
      </c>
      <c r="E289" s="1255">
        <f>+[5]ระบบการควบคุมฯ!G535+[5]ระบบการควบคุมฯ!H535</f>
        <v>0</v>
      </c>
      <c r="F289" s="1255">
        <f>+[5]ระบบการควบคุมฯ!I535+[5]ระบบการควบคุมฯ!J535</f>
        <v>0</v>
      </c>
      <c r="G289" s="1255">
        <f>+[5]ระบบการควบคุมฯ!K535+[5]ระบบการควบคุมฯ!L535</f>
        <v>0</v>
      </c>
      <c r="H289" s="1255">
        <f>+D289-E289-F289-G289</f>
        <v>0</v>
      </c>
      <c r="I289" s="1256" t="s">
        <v>14</v>
      </c>
    </row>
    <row r="290" spans="1:9" ht="18.600000000000001" customHeight="1" x14ac:dyDescent="0.25">
      <c r="A290" s="1252" t="str">
        <f>+[5]ระบบการควบคุมฯ!A536</f>
        <v>3)</v>
      </c>
      <c r="B290" s="1253" t="str">
        <f>+[5]ระบบการควบคุมฯ!B536</f>
        <v>ค่าเครื่องแบบนักเรียน ภาคเรียนที่ 1/2569 รหัสบัญชีย่อย 0024162 (490,850)</v>
      </c>
      <c r="C290" s="1253" t="str">
        <f>+[5]ระบบการควบคุมฯ!C536</f>
        <v>ศธ04002/ว12990    /27 ก.ค. 69 ครั้งที่ 781</v>
      </c>
      <c r="D290" s="1254">
        <f>+[5]ระบบการควบคุมฯ!D536</f>
        <v>490850</v>
      </c>
      <c r="E290" s="1255">
        <f>+[5]ระบบการควบคุมฯ!G536+[5]ระบบการควบคุมฯ!H536</f>
        <v>0</v>
      </c>
      <c r="F290" s="1255">
        <f>+[5]ระบบการควบคุมฯ!I536+[5]ระบบการควบคุมฯ!J536</f>
        <v>0</v>
      </c>
      <c r="G290" s="1255">
        <f>+[5]ระบบการควบคุมฯ!K536+[5]ระบบการควบคุมฯ!L536</f>
        <v>490850</v>
      </c>
      <c r="H290" s="1255">
        <f>+D290-E290-F290-G290</f>
        <v>0</v>
      </c>
      <c r="I290" s="1256" t="s">
        <v>14</v>
      </c>
    </row>
    <row r="291" spans="1:9" ht="18.600000000000001" hidden="1" customHeight="1" x14ac:dyDescent="0.25">
      <c r="A291" s="1252"/>
      <c r="B291" s="1253" t="str">
        <f>+[5]ระบบการควบคุมฯ!B537</f>
        <v>20004 4500 2400 4100003</v>
      </c>
      <c r="C291" s="1253"/>
      <c r="D291" s="1254"/>
      <c r="E291" s="1255"/>
      <c r="F291" s="1255"/>
      <c r="G291" s="1255"/>
      <c r="H291" s="1255"/>
      <c r="I291" s="1256"/>
    </row>
    <row r="292" spans="1:9" ht="18.600000000000001" hidden="1" customHeight="1" x14ac:dyDescent="0.25">
      <c r="A292" s="1252" t="str">
        <f>+[5]ระบบการควบคุมฯ!A538</f>
        <v>4)</v>
      </c>
      <c r="B292" s="1253" t="str">
        <f>+[5]ระบบการควบคุมฯ!B538</f>
        <v>ค่ากิจกรรมพัฒนาคุณภาพผู้เรียน รหัสบัญชีย่อย 0024238  (ครั้งที่ 175   314,176 บาท</v>
      </c>
      <c r="C292" s="1253" t="str">
        <f>+[5]ระบบการควบคุมฯ!C538</f>
        <v>ศธ 04002/ว50973 ลว.22/12/2025 โอนครั้งที่ 175</v>
      </c>
      <c r="D292" s="1254">
        <f>+[5]ระบบการควบคุมฯ!D538</f>
        <v>640505</v>
      </c>
      <c r="E292" s="1255">
        <f>+[5]ระบบการควบคุมฯ!G538+[5]ระบบการควบคุมฯ!H538</f>
        <v>0</v>
      </c>
      <c r="F292" s="1255">
        <f>+[5]ระบบการควบคุมฯ!I538+[5]ระบบการควบคุมฯ!J538</f>
        <v>0</v>
      </c>
      <c r="G292" s="1255">
        <f>+[5]ระบบการควบคุมฯ!K538+[5]ระบบการควบคุมฯ!L538</f>
        <v>639931</v>
      </c>
      <c r="H292" s="1255">
        <f>+D292-E292-F292-G292</f>
        <v>574</v>
      </c>
      <c r="I292" s="1256" t="s">
        <v>14</v>
      </c>
    </row>
    <row r="293" spans="1:9" ht="34.200000000000003" customHeight="1" x14ac:dyDescent="0.25">
      <c r="A293" s="1247"/>
      <c r="B293" s="1248" t="str">
        <f>+[5]ระบบการควบคุมฯ!B539</f>
        <v>20004 4500 2400 4100004</v>
      </c>
      <c r="C293" s="1248"/>
      <c r="D293" s="1249"/>
      <c r="E293" s="1250"/>
      <c r="F293" s="1250"/>
      <c r="G293" s="1250"/>
      <c r="H293" s="1250"/>
      <c r="I293" s="1251"/>
    </row>
    <row r="294" spans="1:9" ht="18.600000000000001" customHeight="1" x14ac:dyDescent="0.25">
      <c r="A294" s="163" t="str">
        <f>+[5]ระบบการควบคุมฯ!A541</f>
        <v>5)</v>
      </c>
      <c r="B294" s="57" t="str">
        <f>+[5]ระบบการควบคุมฯ!B541</f>
        <v>ค่าจัดการเรียนการสอน รหัสบัญชีย่อย 0024315 (ครั้งที่ 175  3,578,606 บาท)</v>
      </c>
      <c r="C294" s="57" t="str">
        <f>+[5]ระบบการควบคุมฯ!B542</f>
        <v>20004 4500 2400 4100005</v>
      </c>
      <c r="D294" s="1244">
        <f>+[5]ระบบการควบคุมฯ!F541</f>
        <v>7267051</v>
      </c>
      <c r="E294" s="1245">
        <f>+[5]ระบบการควบคุมฯ!G541+[5]ระบบการควบคุมฯ!H541</f>
        <v>0</v>
      </c>
      <c r="F294" s="1245">
        <f>+[5]ระบบการควบคุมฯ!I541+[5]ระบบการควบคุมฯ!J541</f>
        <v>0</v>
      </c>
      <c r="G294" s="1245">
        <f>+[5]ระบบการควบคุมฯ!K541+[5]ระบบการควบคุมฯ!L541</f>
        <v>7258659</v>
      </c>
      <c r="H294" s="1245">
        <f>+D294-E294-F294-G294</f>
        <v>8392</v>
      </c>
      <c r="I294" s="1246" t="s">
        <v>14</v>
      </c>
    </row>
    <row r="295" spans="1:9" ht="18.600000000000001" customHeight="1" x14ac:dyDescent="0.25">
      <c r="A295" s="1252"/>
      <c r="B295" s="1253" t="str">
        <f>+[5]ระบบการควบคุมฯ!B542</f>
        <v>20004 4500 2400 4100005</v>
      </c>
      <c r="C295" s="1253"/>
      <c r="D295" s="1254"/>
      <c r="E295" s="1255"/>
      <c r="F295" s="1255"/>
      <c r="G295" s="1255"/>
      <c r="H295" s="1255"/>
      <c r="I295" s="1256"/>
    </row>
    <row r="296" spans="1:9" ht="55.8" x14ac:dyDescent="0.25">
      <c r="A296" s="1248" t="str">
        <f>+[5]ระบบการควบคุมฯ!A543</f>
        <v>5.1)</v>
      </c>
      <c r="B296" s="1248" t="str">
        <f>+[5]ระบบการควบคุมฯ!B543</f>
        <v>ค่าจัดมการเรียนการสอน ภาคเรียนที่ 1/2569 รหัสบัญชีย่อย 0024315 (3,688,445 บาท)</v>
      </c>
      <c r="C296" s="1248" t="str">
        <f>+[5]ระบบการควบคุมฯ!C543</f>
        <v>ศธ04002/ว12990    /27 ก.ค. 69 ครั้งที่ 781</v>
      </c>
      <c r="D296" s="1249"/>
      <c r="E296" s="1250"/>
      <c r="F296" s="1250"/>
      <c r="G296" s="1250"/>
      <c r="H296" s="1250"/>
      <c r="I296" s="1251"/>
    </row>
    <row r="297" spans="1:9" ht="18.600000000000001" customHeight="1" x14ac:dyDescent="0.25">
      <c r="A297" s="1248" t="str">
        <f>+[5]ระบบการควบคุมฯ!A544</f>
        <v>1.1.2.2</v>
      </c>
      <c r="B297" s="451" t="str">
        <f>+[5]ระบบการควบคุมฯ!B544</f>
        <v xml:space="preserve">เงินอุดหนุนทั่วไป รายการค่าใช้จ่ายในการจัดการศึกษาขั้นพื้นฐาน ภาคเรียนที่ 1/2567  รหัสเจ้าของบัญชีย่อย 2000400000     ภาคเรียนที่ 1/2567 สำหรับการจัดการศึกษาขั้นพื้นฐานโดยครอบครัวและสถานประกอบการ  จำนวน  5 รายการ  จำนวนเงิน 4,875,143‬.00 บาท </v>
      </c>
      <c r="C297" s="451"/>
      <c r="D297" s="452">
        <f>SUM(D299:D303)</f>
        <v>0</v>
      </c>
      <c r="E297" s="452">
        <f t="shared" ref="E297:G298" si="77">SUM(E299:E303)</f>
        <v>0</v>
      </c>
      <c r="F297" s="452">
        <f t="shared" si="77"/>
        <v>0</v>
      </c>
      <c r="G297" s="452">
        <f t="shared" si="77"/>
        <v>0</v>
      </c>
      <c r="H297" s="452">
        <f>+D297-E297-F297-G297</f>
        <v>0</v>
      </c>
      <c r="I297" s="452">
        <f t="shared" ref="I297:I298" si="78">SUM(I299:I301)</f>
        <v>0</v>
      </c>
    </row>
    <row r="298" spans="1:9" ht="18.600000000000001" customHeight="1" x14ac:dyDescent="0.25">
      <c r="A298" s="118" t="str">
        <f>+[5]ระบบการควบคุมฯ!A545</f>
        <v>1.1.2.2.1</v>
      </c>
      <c r="B298" s="128" t="str">
        <f>+[5]ระบบการควบคุมฯ!B545</f>
        <v>หนังสือเรียน รหัสบัญชีย่อย 0022001</v>
      </c>
      <c r="C298" s="128"/>
      <c r="D298" s="119">
        <f>SUM(D300:D304)</f>
        <v>0</v>
      </c>
      <c r="E298" s="119">
        <f t="shared" si="77"/>
        <v>0</v>
      </c>
      <c r="F298" s="119">
        <f t="shared" si="77"/>
        <v>0</v>
      </c>
      <c r="G298" s="119">
        <f t="shared" si="77"/>
        <v>0</v>
      </c>
      <c r="H298" s="119">
        <f>+D298-E298-F298-G298</f>
        <v>0</v>
      </c>
      <c r="I298" s="119">
        <f t="shared" si="78"/>
        <v>0</v>
      </c>
    </row>
    <row r="299" spans="1:9" ht="18.600000000000001" hidden="1" customHeight="1" x14ac:dyDescent="0.25">
      <c r="A299" s="123" t="str">
        <f>+[5]ระบบการควบคุมฯ!A545</f>
        <v>1.1.2.2.1</v>
      </c>
      <c r="B299" s="38" t="str">
        <f>+[5]ระบบการควบคุมฯ!B545</f>
        <v>หนังสือเรียน รหัสบัญชีย่อย 0022001</v>
      </c>
      <c r="C299" s="38" t="str">
        <f>+[5]ระบบการควบคุมฯ!C545</f>
        <v>20004 42002200 4100037</v>
      </c>
      <c r="D299" s="124"/>
      <c r="E299" s="124"/>
      <c r="F299" s="124"/>
      <c r="G299" s="124"/>
      <c r="H299" s="124">
        <f t="shared" ref="H299:H305" si="79">+D299-E299-F299-G299</f>
        <v>0</v>
      </c>
      <c r="I299" s="124">
        <f t="shared" ref="I299" si="80">SUM(I300:I306)</f>
        <v>0</v>
      </c>
    </row>
    <row r="300" spans="1:9" ht="37.200000000000003" x14ac:dyDescent="0.25">
      <c r="A300" s="123" t="str">
        <f>+[5]ระบบการควบคุมฯ!A546</f>
        <v>1.1.2.2.2</v>
      </c>
      <c r="B300" s="38" t="str">
        <f>+[5]ระบบการควบคุมฯ!B546</f>
        <v>ค่าอุปกรณ์การเรียน รหัสบัญชีย่อย 0022002</v>
      </c>
      <c r="C300" s="38" t="str">
        <f>+[5]ระบบการควบคุมฯ!C546</f>
        <v>20004 42002200 4100114</v>
      </c>
      <c r="D300" s="124"/>
      <c r="E300" s="124"/>
      <c r="F300" s="124"/>
      <c r="G300" s="124"/>
      <c r="H300" s="124">
        <f t="shared" si="79"/>
        <v>0</v>
      </c>
      <c r="I300" s="124">
        <f>SUM(I301:I308)</f>
        <v>0</v>
      </c>
    </row>
    <row r="301" spans="1:9" ht="37.200000000000003" x14ac:dyDescent="0.25">
      <c r="A301" s="123" t="str">
        <f>+[5]ระบบการควบคุมฯ!A547</f>
        <v>1.1.2.2.3</v>
      </c>
      <c r="B301" s="38" t="str">
        <f>+[5]ระบบการควบคุมฯ!B547</f>
        <v>ค่าเครื่องแบบนักเรียน รหัสบัญชีย่อย 0022003</v>
      </c>
      <c r="C301" s="38" t="str">
        <f>+[5]ระบบการควบคุมฯ!C547</f>
        <v>20004 42002200 4100191</v>
      </c>
      <c r="D301" s="124"/>
      <c r="E301" s="124"/>
      <c r="F301" s="124"/>
      <c r="G301" s="124"/>
      <c r="H301" s="124">
        <f t="shared" si="79"/>
        <v>0</v>
      </c>
      <c r="I301" s="124">
        <f>SUM(I306:I309)</f>
        <v>0</v>
      </c>
    </row>
    <row r="302" spans="1:9" ht="18.600000000000001" hidden="1" customHeight="1" x14ac:dyDescent="0.25">
      <c r="A302" s="123" t="str">
        <f>+[5]ระบบการควบคุมฯ!A548</f>
        <v>1.1.2.2.4</v>
      </c>
      <c r="B302" s="38" t="str">
        <f>+[5]ระบบการควบคุมฯ!B548</f>
        <v>ค่ากิจกรรมพัฒนาคุณภาพผู้เรียน รหัสบัญชีย่อย 0022004</v>
      </c>
      <c r="C302" s="38" t="str">
        <f>+[5]ระบบการควบคุมฯ!C548</f>
        <v>20005 42002200 4100268</v>
      </c>
      <c r="D302" s="124"/>
      <c r="E302" s="124"/>
      <c r="F302" s="124"/>
      <c r="G302" s="124"/>
      <c r="H302" s="124">
        <f t="shared" si="79"/>
        <v>0</v>
      </c>
      <c r="I302" s="124">
        <f>SUM(I303:I314)</f>
        <v>0</v>
      </c>
    </row>
    <row r="303" spans="1:9" ht="18.600000000000001" hidden="1" customHeight="1" x14ac:dyDescent="0.25">
      <c r="A303" s="123" t="str">
        <f>+[5]ระบบการควบคุมฯ!A549</f>
        <v>1.1.2.2.5</v>
      </c>
      <c r="B303" s="38" t="str">
        <f>+[5]ระบบการควบคุมฯ!B549</f>
        <v>ค่าจัดการเรียนการสอน รหัสบัญชีย่อย 0022005</v>
      </c>
      <c r="C303" s="38" t="str">
        <f>+[5]ระบบการควบคุมฯ!C549</f>
        <v>20006 42002200 4100345</v>
      </c>
      <c r="D303" s="124"/>
      <c r="E303" s="124"/>
      <c r="F303" s="124"/>
      <c r="G303" s="124"/>
      <c r="H303" s="124">
        <f t="shared" si="79"/>
        <v>0</v>
      </c>
      <c r="I303" s="124">
        <f>SUM(I309:I315)</f>
        <v>0</v>
      </c>
    </row>
    <row r="304" spans="1:9" ht="111.6" x14ac:dyDescent="0.25">
      <c r="A304" s="140" t="str">
        <f>+[5]ระบบการควบคุมฯ!A550</f>
        <v>1.1.2.2</v>
      </c>
      <c r="B304" s="451" t="str">
        <f>+[5]ระบบการควบคุมฯ!B550</f>
        <v xml:space="preserve">งบเงินอุดหนุน เงินอุดหนุนทั่วไป รายการค่าใช้จ่ายในการจัดการศึกษาขั้นพื้นฐาน  รายการค่าเครื่องแบบนักเรียน สำหรับจัดสรรงบประมาณให้กับนักเรียนผู้ที่ได้รับการสนับสนุนงบประมาณ  ค่าเครื่องแบบนักเรียน (เพิ่มเติม) </v>
      </c>
      <c r="C304" s="451" t="str">
        <f>+[5]ระบบการควบคุมฯ!C550</f>
        <v>ศธ 04002/ว5898 ลว.6/12/2024 โอนครั้งที่ 5</v>
      </c>
      <c r="D304" s="452">
        <f>SUM(D305)</f>
        <v>0</v>
      </c>
      <c r="E304" s="452">
        <f t="shared" ref="E304:G304" si="81">SUM(E305)</f>
        <v>0</v>
      </c>
      <c r="F304" s="452">
        <f t="shared" si="81"/>
        <v>0</v>
      </c>
      <c r="G304" s="452">
        <f t="shared" si="81"/>
        <v>0</v>
      </c>
      <c r="H304" s="452">
        <f t="shared" si="79"/>
        <v>0</v>
      </c>
      <c r="I304" s="452">
        <f>SUM(I311:I316)</f>
        <v>0</v>
      </c>
    </row>
    <row r="305" spans="1:9" ht="55.8" hidden="1" customHeight="1" x14ac:dyDescent="0.25">
      <c r="A305" s="123" t="str">
        <f>+[5]ระบบการควบคุมฯ!A551</f>
        <v>1.1.2.2.1</v>
      </c>
      <c r="B305" s="38" t="str">
        <f>+[5]ระบบการควบคุมฯ!B551</f>
        <v>ค่าเครื่องแบบนักเรียน รหัสบัญชีย่อย 0022003</v>
      </c>
      <c r="C305" s="38" t="str">
        <f>+[5]ระบบการควบคุมฯ!C551</f>
        <v>20004 42002200 4100191</v>
      </c>
      <c r="D305" s="124"/>
      <c r="E305" s="124"/>
      <c r="F305" s="124"/>
      <c r="G305" s="124"/>
      <c r="H305" s="124">
        <f t="shared" si="79"/>
        <v>0</v>
      </c>
      <c r="I305" s="124">
        <f>SUM(I312:I317)</f>
        <v>0</v>
      </c>
    </row>
    <row r="306" spans="1:9" ht="18.600000000000001" hidden="1" customHeight="1" x14ac:dyDescent="0.25">
      <c r="A306" s="140" t="str">
        <f>+[5]ระบบการควบคุมฯ!A552</f>
        <v>1.1.3</v>
      </c>
      <c r="B306" s="451" t="str">
        <f>+[5]ระบบการควบคุมฯ!B552</f>
        <v>เงินอุดหนุนทั่วไป รายการค่าใช้จ่ายในการจัดการศึกษาขั้นพื้นฐาน (ปัจจัยพื้นฐานสำหรับนักเรียนยากจน)</v>
      </c>
      <c r="C306" s="451" t="str">
        <f>+[5]ระบบการควบคุมฯ!C552</f>
        <v>20004 4500 2400 4100005</v>
      </c>
      <c r="D306" s="452">
        <f t="shared" ref="D306:H307" si="82">SUM(D308)</f>
        <v>1868000</v>
      </c>
      <c r="E306" s="452">
        <f t="shared" si="82"/>
        <v>0</v>
      </c>
      <c r="F306" s="452">
        <f t="shared" si="82"/>
        <v>0</v>
      </c>
      <c r="G306" s="452">
        <f t="shared" si="82"/>
        <v>1838500</v>
      </c>
      <c r="H306" s="452">
        <f t="shared" si="82"/>
        <v>29500</v>
      </c>
      <c r="I306" s="452">
        <f>SUM(I308:I315)</f>
        <v>0</v>
      </c>
    </row>
    <row r="307" spans="1:9" ht="93" hidden="1" customHeight="1" x14ac:dyDescent="0.25">
      <c r="A307" s="406">
        <f>+[5]ระบบการควบคุมฯ!A553</f>
        <v>0</v>
      </c>
      <c r="B307" s="451" t="str">
        <f>+[5]ระบบการควบคุมฯ!B553</f>
        <v>6911410</v>
      </c>
      <c r="C307" s="451" t="str">
        <f>+[5]ระบบการควบคุมฯ!C553</f>
        <v>20004 69 51993 00000</v>
      </c>
      <c r="D307" s="452">
        <f t="shared" si="82"/>
        <v>0</v>
      </c>
      <c r="E307" s="452">
        <f t="shared" si="82"/>
        <v>0</v>
      </c>
      <c r="F307" s="452">
        <f t="shared" si="82"/>
        <v>0</v>
      </c>
      <c r="G307" s="452">
        <f t="shared" si="82"/>
        <v>0</v>
      </c>
      <c r="H307" s="452">
        <f t="shared" si="82"/>
        <v>0</v>
      </c>
      <c r="I307" s="452">
        <f>SUM(I309:I316)</f>
        <v>0</v>
      </c>
    </row>
    <row r="308" spans="1:9" ht="186" hidden="1" customHeight="1" x14ac:dyDescent="0.25">
      <c r="A308" s="123" t="str">
        <f>+[5]ระบบการควบคุมฯ!A554</f>
        <v>1.1.3.1</v>
      </c>
      <c r="B308" s="56" t="str">
        <f>+[5]ระบบการควบคุมฯ!B554</f>
        <v xml:space="preserve">รายการค่าจัดการเรียนการสอน (ปัจจัยพื้นฐานนักเรียนยากจน) รหัสเจ้าของบัญชีย่อย 2000400000 บัญย่อย 0024315 </v>
      </c>
      <c r="C308" s="56" t="str">
        <f>+[5]ระบบการควบคุมฯ!C554</f>
        <v>20004 4500 2400 4100005</v>
      </c>
      <c r="D308" s="124">
        <f>+[5]ระบบการควบคุมฯ!F554</f>
        <v>1868000</v>
      </c>
      <c r="E308" s="125">
        <f>+[5]ระบบการควบคุมฯ!G554+[5]ระบบการควบคุมฯ!H554</f>
        <v>0</v>
      </c>
      <c r="F308" s="125">
        <f>+[5]ระบบการควบคุมฯ!I553+[5]ระบบการควบคุมฯ!J553</f>
        <v>0</v>
      </c>
      <c r="G308" s="125">
        <f>+[5]ระบบการควบคุมฯ!K554+[5]ระบบการควบคุมฯ!L554</f>
        <v>1838500</v>
      </c>
      <c r="H308" s="125">
        <f>+D308-E308-F308-G308</f>
        <v>29500</v>
      </c>
      <c r="I308" s="50" t="s">
        <v>14</v>
      </c>
    </row>
    <row r="309" spans="1:9" ht="18.600000000000001" hidden="1" customHeight="1" x14ac:dyDescent="0.25">
      <c r="A309" s="56" t="str">
        <f>+[5]ระบบการควบคุมฯ!A555</f>
        <v>1.1.3.1.1</v>
      </c>
      <c r="B309" s="56" t="str">
        <f>+[5]ระบบการควบคุมฯ!B555</f>
        <v xml:space="preserve">ปัจจัยพื้นฐานนักเรียนยากจน ภาค 2/2568 ระดับประถมศึกษา รายละ 500.-บาท จำนวน 982 ราย จำนวนเงิน 491,000.00 บาท ระดับมัธยมศึกษาตอนต้น รายละ 1,500.-บาท จำนวน 376 ราย จำนวนเงิน 564,000.00 บาท รวมเป็นเงินทั้งสิ้น 1,055,000‬.00 บาท </v>
      </c>
      <c r="C309" s="56" t="str">
        <f>+[5]ระบบการควบคุมฯ!C555</f>
        <v>ศธ 04002/ว51300 ลว.25 ธ.ค.68 โอนครั้งที่ 182</v>
      </c>
      <c r="D309" s="124"/>
      <c r="E309" s="354"/>
      <c r="F309" s="125"/>
      <c r="G309" s="125"/>
      <c r="H309" s="125"/>
      <c r="I309" s="50"/>
    </row>
    <row r="310" spans="1:9" ht="18.600000000000001" hidden="1" customHeight="1" x14ac:dyDescent="0.25">
      <c r="A310" s="56" t="str">
        <f>+[5]ระบบการควบคุมฯ!A557</f>
        <v>1.1.3.2</v>
      </c>
      <c r="B310" s="56" t="str">
        <f>+[5]ระบบการควบคุมฯ!B557</f>
        <v xml:space="preserve">ปัจจัยพื้นฐานนักเรียนยากจน กลุ่มเก่าได้รับต่อเนื่อง ภาค 1/2569 จำนวน 982 ราย จำนวน 59 ร.ร. จำนวนเงิน 813,000.00 บาท </v>
      </c>
      <c r="C310" s="56" t="str">
        <f>+[5]ระบบการควบคุมฯ!C557</f>
        <v>ที่ ศธ 04002/12987  ลว.27  ก.ค. 69 ครั้งที่ 782</v>
      </c>
      <c r="D310" s="124"/>
      <c r="E310" s="354"/>
      <c r="F310" s="125"/>
      <c r="G310" s="125"/>
      <c r="H310" s="125"/>
      <c r="I310" s="50"/>
    </row>
    <row r="311" spans="1:9" ht="55.8" hidden="1" customHeight="1" x14ac:dyDescent="0.25">
      <c r="A311" s="140" t="str">
        <f>+[5]ระบบการควบคุมฯ!A559</f>
        <v>1.1.3.2</v>
      </c>
      <c r="B311" s="451" t="str">
        <f>+[5]ระบบการควบคุมฯ!B559</f>
        <v xml:space="preserve">รายการค่าจัดการเรียนการสอน (ปัจจัยพื้นฐานนักเรียนยากจน) </v>
      </c>
      <c r="C311" s="451" t="str">
        <f>+[5]ระบบการควบคุมฯ!C559</f>
        <v xml:space="preserve">20004 42002200 4100345 </v>
      </c>
      <c r="D311" s="452">
        <f>SUM(D312:D313)</f>
        <v>0</v>
      </c>
      <c r="E311" s="452">
        <f t="shared" ref="E311:H311" si="83">SUM(E312:E313)</f>
        <v>0</v>
      </c>
      <c r="F311" s="452">
        <f t="shared" si="83"/>
        <v>0</v>
      </c>
      <c r="G311" s="452">
        <f t="shared" si="83"/>
        <v>0</v>
      </c>
      <c r="H311" s="452">
        <f t="shared" si="83"/>
        <v>0</v>
      </c>
      <c r="I311" s="452">
        <f t="shared" ref="I311" si="84">SUM(I312:I318)</f>
        <v>0</v>
      </c>
    </row>
    <row r="312" spans="1:9" ht="18.600000000000001" hidden="1" customHeight="1" x14ac:dyDescent="0.25">
      <c r="A312" s="123" t="str">
        <f>+[5]ระบบการควบคุมฯ!A560</f>
        <v>1.1.3.2.1</v>
      </c>
      <c r="B312" s="56">
        <f>+[5]ระบบการควบคุมฯ!B560</f>
        <v>0</v>
      </c>
      <c r="C312" s="56">
        <f>+[5]ระบบการควบคุมฯ!C560</f>
        <v>0</v>
      </c>
      <c r="D312" s="124"/>
      <c r="E312" s="125"/>
      <c r="F312" s="125"/>
      <c r="G312" s="125"/>
      <c r="H312" s="125">
        <f>+D312-E312-F312-G312</f>
        <v>0</v>
      </c>
      <c r="I312" s="50" t="s">
        <v>14</v>
      </c>
    </row>
    <row r="313" spans="1:9" ht="74.400000000000006" hidden="1" customHeight="1" x14ac:dyDescent="0.25">
      <c r="A313" s="123">
        <f>+[5]ระบบการควบคุมฯ!A561</f>
        <v>0</v>
      </c>
      <c r="B313" s="56">
        <f>+[5]ระบบการควบคุมฯ!B561</f>
        <v>0</v>
      </c>
      <c r="C313" s="56">
        <f>+[5]ระบบการควบคุมฯ!C561</f>
        <v>0</v>
      </c>
      <c r="D313" s="124"/>
      <c r="E313" s="125"/>
      <c r="F313" s="125"/>
      <c r="G313" s="125"/>
      <c r="H313" s="125">
        <f>+D313-E313-F313-G313</f>
        <v>0</v>
      </c>
      <c r="I313" s="50" t="s">
        <v>14</v>
      </c>
    </row>
    <row r="314" spans="1:9" ht="42" customHeight="1" x14ac:dyDescent="0.25">
      <c r="A314" s="381">
        <f>+[5]ระบบการควบคุมฯ!A581</f>
        <v>2</v>
      </c>
      <c r="B314" s="384" t="str">
        <f>+[5]ระบบการควบคุมฯ!B581</f>
        <v xml:space="preserve">โครงการพัฒนาสื่อและเทคโนโลยีสารสนเทศเพื่อการศึกษา </v>
      </c>
      <c r="C314" s="384" t="str">
        <f>+[5]ระบบการควบคุมฯ!C581</f>
        <v xml:space="preserve">20004 4520 4900 </v>
      </c>
      <c r="D314" s="382">
        <f>+D315</f>
        <v>20000</v>
      </c>
      <c r="E314" s="385">
        <f t="shared" ref="E314:H315" si="85">+E316</f>
        <v>0</v>
      </c>
      <c r="F314" s="385">
        <f t="shared" si="85"/>
        <v>0</v>
      </c>
      <c r="G314" s="385">
        <f t="shared" si="85"/>
        <v>20000</v>
      </c>
      <c r="H314" s="385">
        <f t="shared" si="85"/>
        <v>0</v>
      </c>
      <c r="I314" s="383"/>
    </row>
    <row r="315" spans="1:9" ht="22.2" customHeight="1" x14ac:dyDescent="0.25">
      <c r="A315" s="126"/>
      <c r="B315" s="108" t="str">
        <f>+[5]ระบบการควบคุมฯ!B582</f>
        <v xml:space="preserve"> งบดำเนินงาน 69112xx</v>
      </c>
      <c r="C315" s="63"/>
      <c r="D315" s="127">
        <f>+D317</f>
        <v>20000</v>
      </c>
      <c r="E315" s="127">
        <f t="shared" si="85"/>
        <v>0</v>
      </c>
      <c r="F315" s="127">
        <f t="shared" si="85"/>
        <v>0</v>
      </c>
      <c r="G315" s="127">
        <f t="shared" si="85"/>
        <v>20000</v>
      </c>
      <c r="H315" s="127">
        <f t="shared" si="85"/>
        <v>0</v>
      </c>
      <c r="I315" s="48"/>
    </row>
    <row r="316" spans="1:9" ht="37.200000000000003" hidden="1" customHeight="1" x14ac:dyDescent="0.25">
      <c r="A316" s="120">
        <f>+[5]ระบบการควบคุมฯ!A584</f>
        <v>2.1</v>
      </c>
      <c r="B316" s="61" t="str">
        <f>+[5]ระบบการควบคุมฯ!B584</f>
        <v xml:space="preserve">กิจกรรมการส่งเสริมการจัดการศึกษาทางไกล </v>
      </c>
      <c r="C316" s="134" t="str">
        <f>+[5]ระบบการควบคุมฯ!C584</f>
        <v>20004 69 86184 00000</v>
      </c>
      <c r="D316" s="121">
        <f>+D317</f>
        <v>20000</v>
      </c>
      <c r="E316" s="142">
        <f t="shared" ref="E316:H316" si="86">+E317</f>
        <v>0</v>
      </c>
      <c r="F316" s="142">
        <f t="shared" si="86"/>
        <v>0</v>
      </c>
      <c r="G316" s="142">
        <f t="shared" si="86"/>
        <v>20000</v>
      </c>
      <c r="H316" s="142">
        <f t="shared" si="86"/>
        <v>0</v>
      </c>
      <c r="I316" s="49"/>
    </row>
    <row r="317" spans="1:9" ht="18.600000000000001" hidden="1" customHeight="1" x14ac:dyDescent="0.25">
      <c r="A317" s="143" t="str">
        <f>+[5]ระบบการควบคุมฯ!A585</f>
        <v>2.1.1</v>
      </c>
      <c r="B317" s="108" t="str">
        <f>+[5]ระบบการควบคุมฯ!B585</f>
        <v xml:space="preserve"> งบดำเนินงาน 69112xx</v>
      </c>
      <c r="C317" s="63" t="str">
        <f>+[5]ระบบการควบคุมฯ!C585</f>
        <v xml:space="preserve">20004 4520 4900 2000000 </v>
      </c>
      <c r="D317" s="127">
        <f>SUM(D318:D319)</f>
        <v>20000</v>
      </c>
      <c r="E317" s="127">
        <f t="shared" ref="E317:H317" si="87">SUM(E318:E319)</f>
        <v>0</v>
      </c>
      <c r="F317" s="127">
        <f t="shared" si="87"/>
        <v>0</v>
      </c>
      <c r="G317" s="127">
        <f t="shared" si="87"/>
        <v>20000</v>
      </c>
      <c r="H317" s="127">
        <f t="shared" si="87"/>
        <v>0</v>
      </c>
      <c r="I317" s="48"/>
    </row>
    <row r="318" spans="1:9" ht="78" x14ac:dyDescent="0.25">
      <c r="A318" s="123" t="str">
        <f>+[5]ระบบการควบคุมฯ!A586</f>
        <v>2.1.1.1</v>
      </c>
      <c r="B318" s="386" t="str">
        <f>+[5]ระบบการควบคุมฯ!B586</f>
        <v>ค่าใช้จ่ายในการพัฒนาคุณภาพการจัดการศึกษาทางไกลผ่านดาวเทียม (DLTV) ประจำปีงบประมาณ พ.ศ. 2569</v>
      </c>
      <c r="C318" s="56" t="str">
        <f>+[5]ระบบการควบคุมฯ!C586</f>
        <v>ศธ 04002/ว50939 ลว. 22 ธค 69 โอนครั้งที่ 158</v>
      </c>
      <c r="D318" s="124">
        <f>+[5]ระบบการควบคุมฯ!F586</f>
        <v>20000</v>
      </c>
      <c r="E318" s="125">
        <f>+[5]ระบบการควบคุมฯ!G586+[5]ระบบการควบคุมฯ!H586</f>
        <v>0</v>
      </c>
      <c r="F318" s="125">
        <f>+[5]ระบบการควบคุมฯ!I562+[5]ระบบการควบคุมฯ!J562</f>
        <v>0</v>
      </c>
      <c r="G318" s="125">
        <f>+[5]ระบบการควบคุมฯ!K586+[5]ระบบการควบคุมฯ!L586</f>
        <v>20000</v>
      </c>
      <c r="H318" s="125">
        <f>+D318-E318-F318-G318</f>
        <v>0</v>
      </c>
      <c r="I318" s="546" t="s">
        <v>252</v>
      </c>
    </row>
    <row r="319" spans="1:9" ht="148.80000000000001" x14ac:dyDescent="0.25">
      <c r="A319" s="123" t="str">
        <f>+[5]ระบบการควบคุมฯ!A587</f>
        <v>2.1.1.2</v>
      </c>
      <c r="B319" s="56" t="str">
        <f>+[5]ระบบการควบคุมฯ!B587</f>
        <v>ค่าใช้จ่ายในการเดินทางเข้าร่วมการประชุมเชิงปฏิบัติการเพื่อขับเคลื่อนโครงการยกระดับคุณภาพการศึกษาด้วยเทคโนโลยีการศึกษาทางไกลผ่านดาวเทียม DLTV ประจำปีงบประมาณ พ.ศ. 2568 สำนักงานคณะกรรมการการศึกษาขั้นพื้นฐาน ระหว่างวันที่ 2-3 เมษายน 2568 ณ โรงแรมบางกอกพาเลส กรุงเทพมหานคร</v>
      </c>
      <c r="C319" s="170" t="str">
        <f>+[5]ระบบการควบคุมฯ!C587</f>
        <v>ศธ 04002/ว1247 ลว.26  มค 68 โอนครั้งที่ 362</v>
      </c>
      <c r="D319" s="170">
        <f>+[5]ระบบการควบคุมฯ!F587</f>
        <v>0</v>
      </c>
      <c r="E319" s="170">
        <f>+[5]ระบบการควบคุมฯ!G587+[5]ระบบการควบคุมฯ!H587</f>
        <v>0</v>
      </c>
      <c r="F319" s="170"/>
      <c r="G319" s="170">
        <f>+[5]ระบบการควบคุมฯ!K587+[5]ระบบการควบคุมฯ!L587</f>
        <v>0</v>
      </c>
      <c r="H319" s="125">
        <f>+D319-E319-F319-G319</f>
        <v>0</v>
      </c>
      <c r="I319" s="144" t="s">
        <v>116</v>
      </c>
    </row>
    <row r="320" spans="1:9" ht="37.200000000000003" x14ac:dyDescent="0.25">
      <c r="A320" s="399">
        <f>+[5]ระบบการควบคุมฯ!A605</f>
        <v>3</v>
      </c>
      <c r="B320" s="400" t="str">
        <f>+[5]ระบบการควบคุมฯ!B605</f>
        <v>โครงการสร้างโอกาสและลดความเหลื่อมล้ำทางการศึกษาในระดับพื้นที่</v>
      </c>
      <c r="C320" s="400" t="str">
        <f>+[5]ระบบการควบคุมฯ!C605</f>
        <v>20004 4520 6900 2000000</v>
      </c>
      <c r="D320" s="401">
        <f>+D321+D327</f>
        <v>34200</v>
      </c>
      <c r="E320" s="401">
        <f t="shared" ref="E320:H320" si="88">+E321+E327</f>
        <v>0</v>
      </c>
      <c r="F320" s="401">
        <f t="shared" si="88"/>
        <v>0</v>
      </c>
      <c r="G320" s="401">
        <f t="shared" si="88"/>
        <v>14800</v>
      </c>
      <c r="H320" s="401">
        <f t="shared" si="88"/>
        <v>19400</v>
      </c>
      <c r="I320" s="402"/>
    </row>
    <row r="321" spans="1:9" ht="37.200000000000003" x14ac:dyDescent="0.25">
      <c r="A321" s="120">
        <f>+[5]ระบบการควบคุมฯ!A606</f>
        <v>3.1</v>
      </c>
      <c r="B321" s="61" t="str">
        <f>+[5]ระบบการควบคุมฯ!B606</f>
        <v xml:space="preserve">กิจกรรมการยกระดับคุณภาพโรงเรียนขยายโอกาส </v>
      </c>
      <c r="C321" s="134" t="str">
        <f>+[5]ระบบการควบคุมฯ!C606</f>
        <v xml:space="preserve">20004 69 00106 00000 </v>
      </c>
      <c r="D321" s="121">
        <f>+D322</f>
        <v>34200</v>
      </c>
      <c r="E321" s="142">
        <f t="shared" ref="E321:H321" si="89">+E322</f>
        <v>0</v>
      </c>
      <c r="F321" s="142">
        <f t="shared" si="89"/>
        <v>0</v>
      </c>
      <c r="G321" s="142">
        <f t="shared" si="89"/>
        <v>14800</v>
      </c>
      <c r="H321" s="142">
        <f t="shared" si="89"/>
        <v>19400</v>
      </c>
      <c r="I321" s="49"/>
    </row>
    <row r="322" spans="1:9" ht="18.600000000000001" x14ac:dyDescent="0.25">
      <c r="A322" s="126"/>
      <c r="B322" s="108" t="str">
        <f>+[5]ระบบการควบคุมฯ!B607</f>
        <v xml:space="preserve"> งบดำเนินงาน 69112xx</v>
      </c>
      <c r="C322" s="63" t="str">
        <f>+[5]ระบบการควบคุมฯ!C607</f>
        <v>20004 4520 6900 2000000</v>
      </c>
      <c r="D322" s="127">
        <f>SUM(D323:D326)</f>
        <v>34200</v>
      </c>
      <c r="E322" s="127">
        <f t="shared" ref="E322:H322" si="90">SUM(E323:E326)</f>
        <v>0</v>
      </c>
      <c r="F322" s="127">
        <f t="shared" si="90"/>
        <v>0</v>
      </c>
      <c r="G322" s="127">
        <f t="shared" si="90"/>
        <v>14800</v>
      </c>
      <c r="H322" s="127">
        <f t="shared" si="90"/>
        <v>19400</v>
      </c>
      <c r="I322" s="48"/>
    </row>
    <row r="323" spans="1:9" ht="148.80000000000001" x14ac:dyDescent="0.25">
      <c r="A323" s="145" t="str">
        <f>+[5]ระบบการควบคุมฯ!A608</f>
        <v>3.1.1</v>
      </c>
      <c r="B323" s="56" t="str">
        <f>+[5]ระบบการควบคุมฯ!B608</f>
        <v>ค่าใช้จ่ายในการเดินทางเข้าร่วมการประชุมจัดทำแผนบริหารจัดการโรงเรียนขยายโอกาสทางการศึกษา ระยะ 5 ปี (ปีการศึกษา 2569 – 2573)  และชี้แจงแผนการดำเนินงาน  ด้านนโยบายและแผน ประจำปีงบประมาณ พ.ศ. 2569 ระหว่างวันที่ 17 – 19 พฤศจิกายน 2568     ณ โรงแรมรอยัลริเวอร์ กรุงเทพมหานคร</v>
      </c>
      <c r="C323" s="56" t="str">
        <f>+[5]ระบบการควบคุมฯ!C608</f>
        <v>ศธ 04002/ว48831 ลว. 17 พ.ย. 68 โอนครั้งที่ 79</v>
      </c>
      <c r="D323" s="124">
        <f>+[5]ระบบการควบคุมฯ!F608</f>
        <v>1200</v>
      </c>
      <c r="E323" s="125">
        <f>+[5]ระบบการควบคุมฯ!G608+[5]ระบบการควบคุมฯ!H608</f>
        <v>0</v>
      </c>
      <c r="F323" s="125"/>
      <c r="G323" s="125">
        <f>+[5]ระบบการควบคุมฯ!K608+[5]ระบบการควบคุมฯ!L608</f>
        <v>800</v>
      </c>
      <c r="H323" s="125">
        <f>+D323-E323-F323-G323</f>
        <v>400</v>
      </c>
      <c r="I323" s="50" t="s">
        <v>15</v>
      </c>
    </row>
    <row r="324" spans="1:9" ht="55.8" x14ac:dyDescent="0.25">
      <c r="A324" s="145" t="str">
        <f>+[5]ระบบการควบคุมฯ!A609</f>
        <v>3.1.2</v>
      </c>
      <c r="B324" s="56" t="str">
        <f>+[5]ระบบการควบคุมฯ!B609</f>
        <v xml:space="preserve">ค่าใช้จ่ายสำหรับการจัดทำแผนบริหารจัดการโรงเรียนขยายโอกาสทางการศึกษา ระยะ 5 ปี (ปีการศึกษา 2569 – 2573)  </v>
      </c>
      <c r="C324" s="56" t="str">
        <f>+[5]ระบบการควบคุมฯ!C609</f>
        <v>ศธ 04002/ว50787 ลว.22 ธ.ค. 68 โอนครั้งที่ 161</v>
      </c>
      <c r="D324" s="124">
        <f>+[5]ระบบการควบคุมฯ!F609</f>
        <v>14000</v>
      </c>
      <c r="E324" s="125">
        <f>+[5]ระบบการควบคุมฯ!G609+[5]ระบบการควบคุมฯ!H609</f>
        <v>0</v>
      </c>
      <c r="F324" s="125"/>
      <c r="G324" s="125">
        <f>+[5]ระบบการควบคุมฯ!K609+[5]ระบบการควบคุมฯ!L609</f>
        <v>14000</v>
      </c>
      <c r="H324" s="125">
        <f>+D324-E324-F324-G324</f>
        <v>0</v>
      </c>
      <c r="I324" s="50" t="s">
        <v>15</v>
      </c>
    </row>
    <row r="325" spans="1:9" ht="74.400000000000006" x14ac:dyDescent="0.25">
      <c r="A325" s="145" t="str">
        <f>+[5]ระบบการควบคุมฯ!A610</f>
        <v>3.1.3</v>
      </c>
      <c r="B325" s="56" t="str">
        <f>+[5]ระบบการควบคุมฯ!B610</f>
        <v xml:space="preserve">ค่าใช้จ่ายในการดำเนินการขับเคลื่อนแผนบริหารจัดการโรงเรียนขยายโอกาสทางการศึกษา ระยะ 5 ปี (ปีการศึกษา 2569 – 2573)  </v>
      </c>
      <c r="C325" s="56" t="str">
        <f>+[5]ระบบการควบคุมฯ!C610</f>
        <v>ศธ 04002/ว2335 ลว.29 พค 68 โอนครั้งที่ 543</v>
      </c>
      <c r="D325" s="124">
        <f>+[5]ระบบการควบคุมฯ!F610</f>
        <v>19000</v>
      </c>
      <c r="E325" s="125">
        <f>+[5]ระบบการควบคุมฯ!G610+[5]ระบบการควบคุมฯ!H610</f>
        <v>0</v>
      </c>
      <c r="F325" s="125"/>
      <c r="G325" s="125">
        <f>+[5]ระบบการควบคุมฯ!K610+[5]ระบบการควบคุมฯ!L610</f>
        <v>0</v>
      </c>
      <c r="H325" s="125">
        <f>+D325-E325-F325-G325</f>
        <v>19000</v>
      </c>
      <c r="I325" s="51" t="s">
        <v>15</v>
      </c>
    </row>
    <row r="326" spans="1:9" ht="111.6" x14ac:dyDescent="0.25">
      <c r="A326" s="145" t="str">
        <f>+[5]ระบบการควบคุมฯ!A611</f>
        <v>3.1.3.1</v>
      </c>
      <c r="B326" s="56" t="str">
        <f>+[5]ระบบการควบคุมฯ!B611</f>
        <v xml:space="preserve">ค่าใช้จ่ายในการเดินทางเข้าร่วมการประชุมสัมมนาทางวิชาการและแลกเปลี่ยนเรียนรู้ การขับเคลื่อนเพื่อยกระดับสมรรถนะความฉลลาดรู้ของผู้เรียน ระหว่างวันที่ 18-20 กรกฎาคม 2568 ณ โรงแรมเอวาน่า กรุงเทพมหานคร  </v>
      </c>
      <c r="C326" s="56" t="str">
        <f>+[5]ระบบการควบคุมฯ!C611</f>
        <v>ศธ 04002/ว40620 ลว.17 ก.ค. 68 โอนครั้งที่ 709</v>
      </c>
      <c r="D326" s="124">
        <f>+[5]ระบบการควบคุมฯ!F611</f>
        <v>0</v>
      </c>
      <c r="E326" s="125">
        <f>+[5]ระบบการควบคุมฯ!G611+[5]ระบบการควบคุมฯ!H611</f>
        <v>0</v>
      </c>
      <c r="F326" s="125"/>
      <c r="G326" s="125">
        <f>+[5]ระบบการควบคุมฯ!K611+[5]ระบบการควบคุมฯ!L611</f>
        <v>0</v>
      </c>
      <c r="H326" s="125">
        <f>+D326-E326-F326-G326</f>
        <v>0</v>
      </c>
      <c r="I326" s="51" t="s">
        <v>16</v>
      </c>
    </row>
    <row r="327" spans="1:9" ht="37.200000000000003" hidden="1" x14ac:dyDescent="0.25">
      <c r="A327" s="120">
        <f>+[5]ระบบการควบคุมฯ!A612</f>
        <v>4</v>
      </c>
      <c r="B327" s="61" t="str">
        <f>+[5]ระบบการควบคุมฯ!B612</f>
        <v>กิจกรรมพัฒนาการจัดการศึกษาโรงเรียนที่ตั้งในพื้นที่ลักษณะพิเศษ</v>
      </c>
      <c r="C327" s="134" t="str">
        <f>+[5]ระบบการควบคุมฯ!C612</f>
        <v>20004 68 00017 00000</v>
      </c>
      <c r="D327" s="121">
        <f>+D328</f>
        <v>0</v>
      </c>
      <c r="E327" s="142">
        <f>+E328</f>
        <v>0</v>
      </c>
      <c r="F327" s="142">
        <f>+F328</f>
        <v>0</v>
      </c>
      <c r="G327" s="142">
        <f>+G328</f>
        <v>0</v>
      </c>
      <c r="H327" s="142">
        <f>+H328</f>
        <v>0</v>
      </c>
      <c r="I327" s="49"/>
    </row>
    <row r="328" spans="1:9" ht="18.600000000000001" hidden="1" x14ac:dyDescent="0.25">
      <c r="A328" s="126"/>
      <c r="B328" s="108" t="str">
        <f>+[5]ระบบการควบคุมฯ!B613</f>
        <v xml:space="preserve"> งบดำเนินงาน 68112xx</v>
      </c>
      <c r="C328" s="63" t="str">
        <f>+[5]ระบบการควบคุมฯ!C613</f>
        <v xml:space="preserve">20004 42006700 2000000 </v>
      </c>
      <c r="D328" s="127">
        <f>SUM(D329:D330)</f>
        <v>0</v>
      </c>
      <c r="E328" s="127">
        <f>SUM(E329:E330)</f>
        <v>0</v>
      </c>
      <c r="F328" s="127">
        <f>SUM(F329:F330)</f>
        <v>0</v>
      </c>
      <c r="G328" s="127">
        <f>SUM(G329:G330)</f>
        <v>0</v>
      </c>
      <c r="H328" s="127">
        <f>SUM(H329:H330)</f>
        <v>0</v>
      </c>
      <c r="I328" s="48"/>
    </row>
    <row r="329" spans="1:9" ht="130.19999999999999" hidden="1" x14ac:dyDescent="0.25">
      <c r="A329" s="123">
        <f>+[5]ระบบการควบคุมฯ!A614</f>
        <v>4.0999999999999996</v>
      </c>
      <c r="B329" s="146" t="str">
        <f>+[5]ระบบการควบคุมฯ!B614</f>
        <v>ค่าใช้จ่ายการเดินทางเข้าร่วมประชุมเชิงปฏิบัติการพัฒนาบุคลากรด้านระบบสารสนเทศ เพื่อการส่งเสริมการจัดการศึกษา วางแผนและสนับสนุนการบริหารงบประมาณปีการศึกษา 2567 ระหว่างวันที่ 20-24 พฤษภาคม 2567 ณ โรงแรมริเวอร์ไซต์ กรุงเทพมหานคร</v>
      </c>
      <c r="C329" s="56" t="str">
        <f>+[5]ระบบการควบคุมฯ!C614</f>
        <v>ศธ 04002/ว2091 ลว.28 พค 67 โอนครั้งที่ 60</v>
      </c>
      <c r="D329" s="124"/>
      <c r="E329" s="125"/>
      <c r="F329" s="125"/>
      <c r="G329" s="125"/>
      <c r="H329" s="125">
        <f>+D329-E329-F329-G329</f>
        <v>0</v>
      </c>
      <c r="I329" s="144" t="s">
        <v>117</v>
      </c>
    </row>
    <row r="330" spans="1:9" ht="18.600000000000001" hidden="1" x14ac:dyDescent="0.25">
      <c r="A330" s="123"/>
      <c r="B330" s="56"/>
      <c r="C330" s="56"/>
      <c r="D330" s="124"/>
      <c r="E330" s="125"/>
      <c r="F330" s="125"/>
      <c r="G330" s="125"/>
      <c r="H330" s="125"/>
      <c r="I330" s="50"/>
    </row>
    <row r="331" spans="1:9" ht="37.200000000000003" x14ac:dyDescent="0.25">
      <c r="A331" s="506" t="str">
        <f>+[5]ระบบการควบคุมฯ!A618</f>
        <v>ง</v>
      </c>
      <c r="B331" s="507" t="str">
        <f>+[5]ระบบการควบคุมฯ!B618</f>
        <v>แผนงานพื้นฐานด้านการพัฒนาและเสริมสร้างศักยภาพทรัพยากรมนุษย์</v>
      </c>
      <c r="C331" s="507" t="str">
        <f>+[5]ระบบการควบคุมฯ!C618</f>
        <v xml:space="preserve">20004 3700 </v>
      </c>
      <c r="D331" s="509">
        <f>+D332+D342</f>
        <v>2600511</v>
      </c>
      <c r="E331" s="509">
        <f t="shared" ref="E331:H331" si="91">+E332+E342</f>
        <v>0</v>
      </c>
      <c r="F331" s="509">
        <f t="shared" si="91"/>
        <v>0</v>
      </c>
      <c r="G331" s="509">
        <f t="shared" si="91"/>
        <v>1583936.1</v>
      </c>
      <c r="H331" s="509">
        <f t="shared" si="91"/>
        <v>1016574.9</v>
      </c>
      <c r="I331" s="511"/>
    </row>
    <row r="332" spans="1:9" ht="18.600000000000001" x14ac:dyDescent="0.25">
      <c r="A332" s="118" t="str">
        <f>+[4]งบสพฐ!A153</f>
        <v>3.10.2.1</v>
      </c>
      <c r="B332" s="128" t="str">
        <f>+[5]ระบบการควบคุมฯ!B621</f>
        <v xml:space="preserve">ผลผลิตผู้จบการศึกษาก่อนประถมศึกษา </v>
      </c>
      <c r="C332" s="147" t="str">
        <f>+[5]ระบบการควบคุมฯ!C622</f>
        <v>20004 3720 1000 2000000</v>
      </c>
      <c r="D332" s="119">
        <f>+D333</f>
        <v>0</v>
      </c>
      <c r="E332" s="119">
        <f t="shared" ref="E332:H333" si="92">+E333</f>
        <v>0</v>
      </c>
      <c r="F332" s="119">
        <f t="shared" si="92"/>
        <v>0</v>
      </c>
      <c r="G332" s="119">
        <f t="shared" si="92"/>
        <v>0</v>
      </c>
      <c r="H332" s="119">
        <f t="shared" si="92"/>
        <v>0</v>
      </c>
      <c r="I332" s="119"/>
    </row>
    <row r="333" spans="1:9" ht="18.600000000000001" x14ac:dyDescent="0.25">
      <c r="A333" s="126"/>
      <c r="B333" s="108" t="str">
        <f>+[5]ระบบการควบคุมฯ!B619</f>
        <v xml:space="preserve"> งบดำเนินงาน 69112xx</v>
      </c>
      <c r="C333" s="63"/>
      <c r="D333" s="127">
        <f>+D334</f>
        <v>0</v>
      </c>
      <c r="E333" s="127">
        <f t="shared" si="92"/>
        <v>0</v>
      </c>
      <c r="F333" s="127">
        <f t="shared" si="92"/>
        <v>0</v>
      </c>
      <c r="G333" s="127">
        <f t="shared" si="92"/>
        <v>0</v>
      </c>
      <c r="H333" s="127">
        <f t="shared" si="92"/>
        <v>0</v>
      </c>
      <c r="I333" s="48"/>
    </row>
    <row r="334" spans="1:9" ht="18.600000000000001" x14ac:dyDescent="0.25">
      <c r="A334" s="148">
        <f>+[5]ระบบการควบคุมฯ!A665</f>
        <v>1</v>
      </c>
      <c r="B334" s="149" t="str">
        <f>+[5]ระบบการควบคุมฯ!B665</f>
        <v>งบสพฐ.</v>
      </c>
      <c r="C334" s="150"/>
      <c r="D334" s="151">
        <f>+D335+D338</f>
        <v>0</v>
      </c>
      <c r="E334" s="151">
        <f>+E335+E338</f>
        <v>0</v>
      </c>
      <c r="F334" s="151">
        <f>+F335+F338</f>
        <v>0</v>
      </c>
      <c r="G334" s="151">
        <f>+G335+G338</f>
        <v>0</v>
      </c>
      <c r="H334" s="151">
        <f>+H335+H338</f>
        <v>0</v>
      </c>
      <c r="I334" s="52"/>
    </row>
    <row r="335" spans="1:9" ht="18.600000000000001" hidden="1" x14ac:dyDescent="0.25">
      <c r="A335" s="120">
        <f>+[5]ระบบการควบคุมฯ!A626</f>
        <v>1.1000000000000001</v>
      </c>
      <c r="B335" s="61" t="str">
        <f>+[5]ระบบการควบคุมฯ!B626</f>
        <v xml:space="preserve">กิจกรรมการจัดการศึกษาก่อนประถมศึกษา  </v>
      </c>
      <c r="C335" s="134" t="str">
        <f>+[5]ระบบการควบคุมฯ!C626</f>
        <v>20004 68 05162 00000</v>
      </c>
      <c r="D335" s="121">
        <f>+D337</f>
        <v>0</v>
      </c>
      <c r="E335" s="121">
        <f>+E337</f>
        <v>0</v>
      </c>
      <c r="F335" s="121">
        <f>+F337</f>
        <v>0</v>
      </c>
      <c r="G335" s="121">
        <f>+G337</f>
        <v>0</v>
      </c>
      <c r="H335" s="121">
        <f>+H337</f>
        <v>0</v>
      </c>
      <c r="I335" s="49"/>
    </row>
    <row r="336" spans="1:9" ht="18.600000000000001" hidden="1" x14ac:dyDescent="0.25">
      <c r="A336" s="126"/>
      <c r="B336" s="108" t="str">
        <f>+[5]ระบบการควบคุมฯ!B628</f>
        <v xml:space="preserve"> งบดำเนินงาน 69112xx</v>
      </c>
      <c r="C336" s="93">
        <f>+[5]ระบบการควบคุมฯ!C702</f>
        <v>0</v>
      </c>
      <c r="D336" s="127">
        <f>+D337</f>
        <v>0</v>
      </c>
      <c r="E336" s="127">
        <f t="shared" ref="E336:H338" si="93">+E337</f>
        <v>0</v>
      </c>
      <c r="F336" s="127">
        <f t="shared" si="93"/>
        <v>0</v>
      </c>
      <c r="G336" s="127">
        <f t="shared" si="93"/>
        <v>0</v>
      </c>
      <c r="H336" s="127">
        <f t="shared" si="93"/>
        <v>0</v>
      </c>
      <c r="I336" s="48"/>
    </row>
    <row r="337" spans="1:9" ht="18.600000000000001" hidden="1" x14ac:dyDescent="0.25">
      <c r="A337" s="152"/>
      <c r="B337" s="153"/>
      <c r="C337" s="153">
        <f>+[5]ระบบการควบคุมฯ!C666</f>
        <v>0</v>
      </c>
      <c r="D337" s="125">
        <f>+[5]ระบบการควบคุมฯ!F666</f>
        <v>0</v>
      </c>
      <c r="E337" s="125">
        <f>+[5]ระบบการควบคุมฯ!G666+[5]ระบบการควบคุมฯ!H666</f>
        <v>0</v>
      </c>
      <c r="F337" s="125">
        <f>+[5]ระบบการควบคุมฯ!I666+[5]ระบบการควบคุมฯ!J666</f>
        <v>0</v>
      </c>
      <c r="G337" s="125">
        <f>+[5]ระบบการควบคุมฯ!K666+[5]ระบบการควบคุมฯ!L666</f>
        <v>0</v>
      </c>
      <c r="H337" s="125">
        <f>+D337-E337-F337-G337</f>
        <v>0</v>
      </c>
      <c r="I337" s="51"/>
    </row>
    <row r="338" spans="1:9" ht="55.8" hidden="1" x14ac:dyDescent="0.25">
      <c r="A338" s="120">
        <f>+[5]ระบบการควบคุมฯ!A704</f>
        <v>1.2</v>
      </c>
      <c r="B338" s="61" t="str">
        <f>+[5]ระบบการควบคุมฯ!B704</f>
        <v xml:space="preserve">กิจกรรมการยกระดับคุณภาพการศึกษาตามแนวทางโครงการบ้านนักวิทยาศาสตร์น้อย  ประเทศไทย </v>
      </c>
      <c r="C338" s="134" t="str">
        <f>+[5]ระบบการควบคุมฯ!C704</f>
        <v>20004 67 00080  00000</v>
      </c>
      <c r="D338" s="121">
        <f>+D339</f>
        <v>0</v>
      </c>
      <c r="E338" s="121">
        <f t="shared" si="93"/>
        <v>0</v>
      </c>
      <c r="F338" s="121">
        <f t="shared" si="93"/>
        <v>0</v>
      </c>
      <c r="G338" s="121">
        <f t="shared" si="93"/>
        <v>0</v>
      </c>
      <c r="H338" s="121">
        <f t="shared" si="93"/>
        <v>0</v>
      </c>
      <c r="I338" s="49"/>
    </row>
    <row r="339" spans="1:9" ht="18.600000000000001" hidden="1" x14ac:dyDescent="0.25">
      <c r="A339" s="126"/>
      <c r="B339" s="108" t="str">
        <f>+[5]ระบบการควบคุมฯ!B705</f>
        <v xml:space="preserve"> งบดำเนินงาน 69112xx</v>
      </c>
      <c r="C339" s="63" t="str">
        <f>+[5]ระบบการควบคุมฯ!C705</f>
        <v>20004 3720 1000 2000000</v>
      </c>
      <c r="D339" s="127">
        <f>SUM(D340:D341)</f>
        <v>0</v>
      </c>
      <c r="E339" s="127">
        <f t="shared" ref="E339:H339" si="94">SUM(E340:E341)</f>
        <v>0</v>
      </c>
      <c r="F339" s="127">
        <f t="shared" si="94"/>
        <v>0</v>
      </c>
      <c r="G339" s="127">
        <f t="shared" si="94"/>
        <v>0</v>
      </c>
      <c r="H339" s="127">
        <f t="shared" si="94"/>
        <v>0</v>
      </c>
      <c r="I339" s="48"/>
    </row>
    <row r="340" spans="1:9" ht="111.6" hidden="1" x14ac:dyDescent="0.25">
      <c r="A340" s="123" t="str">
        <f>+[5]ระบบการควบคุมฯ!A706</f>
        <v>1.2.1</v>
      </c>
      <c r="B340" s="38" t="str">
        <f>+[5]ระบบการควบคุมฯ!B706</f>
        <v>ค่าใช้จ่ายในการนิเทศ ติดตาม และประเมินผล 5,000 บาท เพื่อขอรับตราพระราชทาน “บ้านนักวิทยาศาสตร์น้อย ประเทศไทย” ระดับปฐมวัย โครงการบ้านนักวิทยาศาสตร์น้อย ประเทศไทย ระดับปฐมวัยและระดับประถมศึกษา  5,000 บาท</v>
      </c>
      <c r="C340" s="38" t="str">
        <f>+[5]ระบบการควบคุมฯ!C706</f>
        <v>ที่ ศธ04002/ว5680 ลว 20 ธค 66 ครั้งที่ 100</v>
      </c>
      <c r="D340" s="124"/>
      <c r="E340" s="125"/>
      <c r="F340" s="125"/>
      <c r="G340" s="125"/>
      <c r="H340" s="125">
        <f>+D340-E340-F340-G340</f>
        <v>0</v>
      </c>
      <c r="I340" s="59" t="s">
        <v>111</v>
      </c>
    </row>
    <row r="341" spans="1:9" ht="55.8" hidden="1" customHeight="1" x14ac:dyDescent="0.25">
      <c r="A341" s="123" t="str">
        <f>+[5]ระบบการควบคุมฯ!A707</f>
        <v>1.2.2</v>
      </c>
      <c r="B341" s="38" t="str">
        <f>+[5]ระบบการควบคุมฯ!B707</f>
        <v xml:space="preserve">ค่าใช้จ่ายเข้าร่วมประชุมเชิงปฏิบัติการสรุปผลการประเมินโรงเรียนเพื่อรับตราพระราชทาน “บ้านนักวิทยาศาสตร์น้อยประเทศไทย” ประจำปีการศึกษา 2566 ระหว่างวันที่ 30 กรกฎาคม – 5 สิงหาคม 2567 ณ โรงแรมเอเชียแอร์พอร์ท (ดอนเมือง) จังหวัดปทุมธานี     </v>
      </c>
      <c r="C341" s="38" t="str">
        <f>+[5]ระบบการควบคุมฯ!C707</f>
        <v>ที่ ศธ04002/ว3094 ลว 18 กค 67 ครั้งที่ 230</v>
      </c>
      <c r="D341" s="124"/>
      <c r="E341" s="125"/>
      <c r="F341" s="125"/>
      <c r="G341" s="125"/>
      <c r="H341" s="125">
        <f>+D341-E341-F341-G341</f>
        <v>0</v>
      </c>
      <c r="I341" s="154" t="s">
        <v>118</v>
      </c>
    </row>
    <row r="342" spans="1:9" ht="18.600000000000001" hidden="1" customHeight="1" x14ac:dyDescent="0.25">
      <c r="A342" s="512">
        <f>+[5]ระบบการควบคุมฯ!A712</f>
        <v>0</v>
      </c>
      <c r="B342" s="128" t="str">
        <f>+[5]ระบบการควบคุมฯ!B712</f>
        <v>ผลผลิตผู้จบการศึกษาขั้นพื้นฐาน</v>
      </c>
      <c r="C342" s="155" t="str">
        <f>+[5]ระบบการควบคุมฯ!C712</f>
        <v>20004 3720 1000 2000000</v>
      </c>
      <c r="D342" s="119">
        <f>+D343+D347+D354+D358+D360+D377+D381+D388+D392+D400+D422+D427+D429+D433+D443+D450+D458+D464</f>
        <v>2600511</v>
      </c>
      <c r="E342" s="119">
        <f t="shared" ref="E342:H342" si="95">+E343+E347+E354+E358+E360+E377+E381+E388+E392+E400+E422+E427+E429+E433+E443+E450+E458+E464</f>
        <v>0</v>
      </c>
      <c r="F342" s="119">
        <f t="shared" si="95"/>
        <v>0</v>
      </c>
      <c r="G342" s="119">
        <f t="shared" si="95"/>
        <v>1583936.1</v>
      </c>
      <c r="H342" s="119">
        <f t="shared" si="95"/>
        <v>1016574.9</v>
      </c>
      <c r="I342" s="119"/>
    </row>
    <row r="343" spans="1:9" ht="55.8" x14ac:dyDescent="0.25">
      <c r="A343" s="120">
        <f>+[5]ระบบการควบคุมฯ!A718</f>
        <v>1.1000000000000001</v>
      </c>
      <c r="B343" s="61" t="str">
        <f>+[5]ระบบการควบคุมฯ!B718</f>
        <v>กิจกรรมการยกระดับคุณภาพการศึกษาตามแนวทางโครงการบ้านนักวิทยาศาสตร์น้อยประเทศไทย</v>
      </c>
      <c r="C343" s="156" t="str">
        <f>+[5]ระบบการควบคุมฯ!C718</f>
        <v>20004 69 00080 00000</v>
      </c>
      <c r="D343" s="121">
        <f>+D344</f>
        <v>0</v>
      </c>
      <c r="E343" s="121">
        <f t="shared" ref="E343:H343" si="96">+E344</f>
        <v>0</v>
      </c>
      <c r="F343" s="121">
        <f t="shared" si="96"/>
        <v>0</v>
      </c>
      <c r="G343" s="121">
        <f t="shared" si="96"/>
        <v>0</v>
      </c>
      <c r="H343" s="121">
        <f t="shared" si="96"/>
        <v>0</v>
      </c>
      <c r="I343" s="49"/>
    </row>
    <row r="344" spans="1:9" ht="37.200000000000003" customHeight="1" x14ac:dyDescent="0.25">
      <c r="A344" s="126"/>
      <c r="B344" s="108" t="str">
        <f>+[5]ระบบการควบคุมฯ!B705</f>
        <v xml:space="preserve"> งบดำเนินงาน 69112xx</v>
      </c>
      <c r="C344" s="93" t="str">
        <f>+[5]ระบบการควบคุมฯ!C705</f>
        <v>20004 3720 1000 2000000</v>
      </c>
      <c r="D344" s="127">
        <f>SUM(D345:D346)</f>
        <v>0</v>
      </c>
      <c r="E344" s="127">
        <f t="shared" ref="E344:H344" si="97">SUM(E345:E346)</f>
        <v>0</v>
      </c>
      <c r="F344" s="127">
        <f t="shared" si="97"/>
        <v>0</v>
      </c>
      <c r="G344" s="127">
        <f t="shared" si="97"/>
        <v>0</v>
      </c>
      <c r="H344" s="127">
        <f t="shared" si="97"/>
        <v>0</v>
      </c>
      <c r="I344" s="48"/>
    </row>
    <row r="345" spans="1:9" ht="18.600000000000001" hidden="1" customHeight="1" x14ac:dyDescent="0.25">
      <c r="A345" s="167" t="str">
        <f>+[5]ระบบการควบคุมฯ!A720</f>
        <v>1.1.1</v>
      </c>
      <c r="B345" s="38" t="str">
        <f>+[5]ระบบการควบคุมฯ!B720</f>
        <v xml:space="preserve">เพื่อเป็นค่าใช้จ่ายในการเดินทางของคณะทำงานและผู้เข้าร่วมการอบรมเชิงปฏิบัติการขั้นพื้นฐานพัฒนาผู้นำเครือข่ายท้องถิ่น (Local Network ; LN) และวิทยาศาสตร์เครือข่ายท้องถิ่น (Local Trainer ; LT) ทดแทนผู้เกษียณอายุ ลาออก เปลี่ยนสายงาน โครงการบ้านนักวิทยาศาสตร์น้อย ประเทศไทย ระดับปฐมวัยและระดับประถมศึกษา ระหว่างวันที่ 19 – 22 ธันวาคม 2567 ณ โรงแรมรอยัลซิตี้ กรุงเทพมหานคร </v>
      </c>
      <c r="C345" s="38" t="str">
        <f>+[5]ระบบการควบคุมฯ!C720</f>
        <v>ที่ ศธ04002/ว5967 ลว 11 ธค 67 ครั้งที่ 119</v>
      </c>
      <c r="D345" s="456">
        <f>+[5]ระบบการควบคุมฯ!F720</f>
        <v>0</v>
      </c>
      <c r="E345" s="125">
        <f>+[5]ระบบการควบคุมฯ!G720+[5]ระบบการควบคุมฯ!H720</f>
        <v>0</v>
      </c>
      <c r="F345" s="124">
        <f>+[5]ระบบการควบคุมฯ!I720+[5]ระบบการควบคุมฯ!J720</f>
        <v>0</v>
      </c>
      <c r="G345" s="125">
        <f>+[5]ระบบการควบคุมฯ!K720+[5]ระบบการควบคุมฯ!L720</f>
        <v>0</v>
      </c>
      <c r="H345" s="124">
        <f>+D345-E345-F345-G345</f>
        <v>0</v>
      </c>
      <c r="I345" s="403" t="s">
        <v>42</v>
      </c>
    </row>
    <row r="346" spans="1:9" ht="130.19999999999999" hidden="1" x14ac:dyDescent="0.25">
      <c r="A346" s="167" t="str">
        <f>+[5]ระบบการควบคุมฯ!A721</f>
        <v>1.1.2</v>
      </c>
      <c r="B346" s="38" t="str">
        <f>+[5]ระบบการควบคุมฯ!B721</f>
        <v xml:space="preserve">ค่าใช้จ่ายในการเดินทางและค่าเบี้ยเลี้ยงคณะทำงานเพื่อเข้าร่วมการประชุมเชิงปฏิบัติการสรุปผล  การประเมินโรงเรียนเพื่อรับตราพระราชทาน “บ้านนักวิทยาศาสตร์น้อย ประเทศไทย” ประจำปีการศึกษา 2567 </v>
      </c>
      <c r="C346" s="38" t="str">
        <f>+[5]ระบบการควบคุมฯ!C721</f>
        <v>ที่ ศธ04002/ว2449 ลว 6 มิ.ย. 68 ครั้งที่ 560</v>
      </c>
      <c r="D346" s="456">
        <f>+[5]ระบบการควบคุมฯ!F721</f>
        <v>0</v>
      </c>
      <c r="E346" s="125">
        <f>+[5]ระบบการควบคุมฯ!G721+[5]ระบบการควบคุมฯ!H721</f>
        <v>0</v>
      </c>
      <c r="F346" s="124">
        <f>+[5]ระบบการควบคุมฯ!I721+[5]ระบบการควบคุมฯ!J721</f>
        <v>0</v>
      </c>
      <c r="G346" s="125">
        <f>+[5]ระบบการควบคุมฯ!K721+[5]ระบบการควบคุมฯ!L721</f>
        <v>0</v>
      </c>
      <c r="H346" s="124">
        <f>+D346-E346-F346-G346</f>
        <v>0</v>
      </c>
      <c r="I346" s="51" t="s">
        <v>187</v>
      </c>
    </row>
    <row r="347" spans="1:9" ht="18.600000000000001" x14ac:dyDescent="0.25">
      <c r="A347" s="120">
        <f>+[5]ระบบการควบคุมฯ!A723</f>
        <v>1.2</v>
      </c>
      <c r="B347" s="61" t="str">
        <f>+[5]ระบบการควบคุมฯ!B723</f>
        <v>กิจกรรมการสนับสนุนการศึกษาขั้นพื้นฐาน</v>
      </c>
      <c r="C347" s="156" t="str">
        <f>+[5]ระบบการควบคุมฯ!C723</f>
        <v>20004 69 00146 00000</v>
      </c>
      <c r="D347" s="121">
        <f>+D348</f>
        <v>1309404</v>
      </c>
      <c r="E347" s="121">
        <f t="shared" ref="E347:H347" si="98">+E348</f>
        <v>0</v>
      </c>
      <c r="F347" s="121">
        <f t="shared" si="98"/>
        <v>0</v>
      </c>
      <c r="G347" s="121">
        <f t="shared" si="98"/>
        <v>984480.1</v>
      </c>
      <c r="H347" s="121">
        <f t="shared" si="98"/>
        <v>324923.90000000002</v>
      </c>
      <c r="I347" s="49"/>
    </row>
    <row r="348" spans="1:9" ht="18.600000000000001" customHeight="1" x14ac:dyDescent="0.25">
      <c r="A348" s="126"/>
      <c r="B348" s="108" t="str">
        <f>+[5]ระบบการควบคุมฯ!B724</f>
        <v xml:space="preserve"> งบดำเนินงาน 69112xx </v>
      </c>
      <c r="C348" s="93" t="str">
        <f>+[5]ระบบการควบคุมฯ!C724</f>
        <v>20004 3720 1000 2000000</v>
      </c>
      <c r="D348" s="127">
        <f>SUM(D349:D353)</f>
        <v>1309404</v>
      </c>
      <c r="E348" s="127">
        <f t="shared" ref="E348:H348" si="99">SUM(E349:E353)</f>
        <v>0</v>
      </c>
      <c r="F348" s="127">
        <f t="shared" si="99"/>
        <v>0</v>
      </c>
      <c r="G348" s="127">
        <f t="shared" si="99"/>
        <v>984480.1</v>
      </c>
      <c r="H348" s="127">
        <f t="shared" si="99"/>
        <v>324923.90000000002</v>
      </c>
      <c r="I348" s="48"/>
    </row>
    <row r="349" spans="1:9" ht="55.8" x14ac:dyDescent="0.25">
      <c r="A349" s="167" t="str">
        <f>+[5]ระบบการควบคุมฯ!A725</f>
        <v>1.2.1</v>
      </c>
      <c r="B349" s="38" t="str">
        <f>+[5]ระบบการควบคุมฯ!B725</f>
        <v xml:space="preserve">ค่าเช่าใช้บริการสัญญาณอินเทอร์เน็ต </v>
      </c>
      <c r="C349" s="159">
        <f>+[5]ระบบการควบคุมฯ!C725</f>
        <v>0</v>
      </c>
      <c r="D349" s="124">
        <f>+[5]ระบบการควบคุมฯ!F725</f>
        <v>1298604</v>
      </c>
      <c r="E349" s="124">
        <f>+[5]ระบบการควบคุมฯ!G725+[5]ระบบการควบคุมฯ!H725</f>
        <v>0</v>
      </c>
      <c r="F349" s="124">
        <f>+[5]ระบบการควบคุมฯ!I725+[5]ระบบการควบคุมฯ!J725</f>
        <v>0</v>
      </c>
      <c r="G349" s="124">
        <f>+[5]ระบบการควบคุมฯ!K725+[5]ระบบการควบคุมฯ!L725</f>
        <v>973952.1</v>
      </c>
      <c r="H349" s="124">
        <f>+D349-E349-F349-G349</f>
        <v>324651.90000000002</v>
      </c>
      <c r="I349" s="60" t="s">
        <v>14</v>
      </c>
    </row>
    <row r="350" spans="1:9" ht="55.8" x14ac:dyDescent="0.25">
      <c r="A350" s="349" t="str">
        <f>+[5]ระบบการควบคุมฯ!A726</f>
        <v>1)</v>
      </c>
      <c r="B350" s="38" t="str">
        <f>+[5]ระบบการควบคุมฯ!B726</f>
        <v xml:space="preserve">ค่าเช่าใช้บริการสัญญาณอินเทอร์เน็ต 6 เดือน (ตุลาคม 2568 – มีนาคม 2569)   649,302.-บาท </v>
      </c>
      <c r="C350" s="38" t="str">
        <f>+[5]ระบบการควบคุมฯ!C726</f>
        <v>ศธ 04002/ว1923   ลว. 4 ก.พ. 69/ โอนครั้งที่ 277</v>
      </c>
      <c r="D350" s="124">
        <f>+[5]ระบบการควบคุมฯ!F726</f>
        <v>0</v>
      </c>
      <c r="E350" s="124">
        <f>+[5]ระบบการควบคุมฯ!G726+[5]ระบบการควบคุมฯ!H726</f>
        <v>0</v>
      </c>
      <c r="F350" s="124">
        <f>+[5]ระบบการควบคุมฯ!I726+[5]ระบบการควบคุมฯ!J726</f>
        <v>0</v>
      </c>
      <c r="G350" s="124">
        <f>+[5]ระบบการควบคุมฯ!K726+[5]ระบบการควบคุมฯ!L726</f>
        <v>0</v>
      </c>
      <c r="H350" s="124">
        <f>+D350-E350-F350-G350</f>
        <v>0</v>
      </c>
      <c r="I350" s="60"/>
    </row>
    <row r="351" spans="1:9" ht="37.200000000000003" x14ac:dyDescent="0.25">
      <c r="A351" s="349" t="str">
        <f>+[5]ระบบการควบคุมฯ!A727</f>
        <v>2)</v>
      </c>
      <c r="B351" s="38" t="str">
        <f>+[5]ระบบการควบคุมฯ!B727</f>
        <v>ค่าเช่าใช้บริการสัญญาณอินเทอร์เน็ต  3 เดือน ก.ค. 69 - ก.ย. 69) 324,651 บาท</v>
      </c>
      <c r="C351" s="38" t="str">
        <f>+[5]ระบบการควบคุมฯ!C727</f>
        <v>ศธ 04002/ว7214 ลว. 30 เม.ย.69 โอนครั้งที่ 489</v>
      </c>
      <c r="D351" s="124">
        <f>+[5]ระบบการควบคุมฯ!F727</f>
        <v>0</v>
      </c>
      <c r="E351" s="124">
        <f>+[5]ระบบการควบคุมฯ!G727+[5]ระบบการควบคุมฯ!H727</f>
        <v>0</v>
      </c>
      <c r="F351" s="124">
        <f>+[5]ระบบการควบคุมฯ!I727+[5]ระบบการควบคุมฯ!J727</f>
        <v>0</v>
      </c>
      <c r="G351" s="124">
        <f>+[5]ระบบการควบคุมฯ!K727+[5]ระบบการควบคุมฯ!L727</f>
        <v>0</v>
      </c>
      <c r="H351" s="124">
        <f>+D351-E351-F351-G351</f>
        <v>0</v>
      </c>
      <c r="I351" s="60"/>
    </row>
    <row r="352" spans="1:9" ht="55.8" x14ac:dyDescent="0.25">
      <c r="A352" s="349" t="str">
        <f>+[5]ระบบการควบคุมฯ!A729</f>
        <v>1.2.2</v>
      </c>
      <c r="B352" s="38" t="str">
        <f>+[5]ระบบการควบคุมฯ!B729</f>
        <v xml:space="preserve">ค่าใช้จ่ายสำหรับดำเนินการรับนักเรียน สังกัดสำนักงานคณะกรรมการการศึกษาขั้นพื้นฐาน ปีการศึกษา 2569 </v>
      </c>
      <c r="C352" s="38" t="str">
        <f>+[5]ระบบการควบคุมฯ!C729</f>
        <v>ศธ 04002/ว2323 ลว. 11 ก.พ.69 โอนครั้งที่ 292</v>
      </c>
      <c r="D352" s="124">
        <f>+[5]ระบบการควบคุมฯ!F729</f>
        <v>10000</v>
      </c>
      <c r="E352" s="124">
        <f>+[5]ระบบการควบคุมฯ!G729+[5]ระบบการควบคุมฯ!H729</f>
        <v>0</v>
      </c>
      <c r="F352" s="124">
        <f>+[5]ระบบการควบคุมฯ!I729+[5]ระบบการควบคุมฯ!J729</f>
        <v>0</v>
      </c>
      <c r="G352" s="124">
        <f>+[5]ระบบการควบคุมฯ!K729+[5]ระบบการควบคุมฯ!L729</f>
        <v>10000</v>
      </c>
      <c r="H352" s="124">
        <f>+D352-E352-F352-G352</f>
        <v>0</v>
      </c>
      <c r="I352" s="60"/>
    </row>
    <row r="353" spans="1:9" ht="111.6" x14ac:dyDescent="0.25">
      <c r="A353" s="349" t="str">
        <f>+[5]ระบบการควบคุมฯ!A730</f>
        <v>1.2.3</v>
      </c>
      <c r="B353" s="38" t="str">
        <f>+[5]ระบบการควบคุมฯ!B730</f>
        <v>ค่าใช้จ่ายในการเดินทางของคณะทำงานที่เข้าร่วมประชุมโครงการปฐมนิเทศนักเรียนทุนการศึกษา เฉลิมราชกุมารี ระยะที่ 2 รุ่นที่ 9 ประจำปี 2569 ระหว่างวันที่ 19 – 22 เมษายน 2569 ณ โรงแรมริเวอร์ไซด์ กรุงเทพมหานคร</v>
      </c>
      <c r="C353" s="38" t="str">
        <f>+[5]ระบบการควบคุมฯ!C730</f>
        <v>ศธ 04002/ว9198 ลว. 2 มิ.ย. 69 โอนครั้งที่ 601</v>
      </c>
      <c r="D353" s="124">
        <f>+[5]ระบบการควบคุมฯ!F730</f>
        <v>800</v>
      </c>
      <c r="E353" s="124">
        <f>+[5]ระบบการควบคุมฯ!G730+[5]ระบบการควบคุมฯ!H730</f>
        <v>0</v>
      </c>
      <c r="F353" s="124">
        <f>+[5]ระบบการควบคุมฯ!I730+[5]ระบบการควบคุมฯ!J730</f>
        <v>0</v>
      </c>
      <c r="G353" s="124">
        <f>+[5]ระบบการควบคุมฯ!K730+[5]ระบบการควบคุมฯ!L730</f>
        <v>528</v>
      </c>
      <c r="H353" s="124">
        <f>+D353-E353-F353-G353</f>
        <v>272</v>
      </c>
      <c r="I353" s="60"/>
    </row>
    <row r="354" spans="1:9" ht="34.799999999999997" customHeight="1" x14ac:dyDescent="0.25">
      <c r="A354" s="120">
        <f>+[5]ระบบการควบคุมฯ!A731</f>
        <v>1.3</v>
      </c>
      <c r="B354" s="61" t="str">
        <f>+[5]ระบบการควบคุมฯ!B731</f>
        <v>กิจกรรมส่งเสริมการอ่าน</v>
      </c>
      <c r="C354" s="156" t="str">
        <f>+[5]ระบบการควบคุมฯ!C731</f>
        <v>20004 69 00147 00000</v>
      </c>
      <c r="D354" s="121">
        <f>+D355</f>
        <v>10000</v>
      </c>
      <c r="E354" s="121">
        <f t="shared" ref="E354:H354" si="100">+E355</f>
        <v>0</v>
      </c>
      <c r="F354" s="121">
        <f t="shared" si="100"/>
        <v>0</v>
      </c>
      <c r="G354" s="121">
        <f t="shared" si="100"/>
        <v>3400</v>
      </c>
      <c r="H354" s="121">
        <f t="shared" si="100"/>
        <v>6600</v>
      </c>
      <c r="I354" s="49"/>
    </row>
    <row r="355" spans="1:9" ht="37.200000000000003" customHeight="1" x14ac:dyDescent="0.25">
      <c r="A355" s="126"/>
      <c r="B355" s="108" t="str">
        <f>+[5]ระบบการควบคุมฯ!B733</f>
        <v>ค่าใช้จ่ายสำหรับดำเนินโครงการส่งเสริมการอ่านตามรอยพระราชจริยวัตร สมเด็จพระกนิษฐาธิราชเจ้ากรมสมเด็จพระเทพรัตนราชสุดาฯ สยามบรมราชกุมารี ปีงบประมาณ 2569</v>
      </c>
      <c r="C355" s="93" t="str">
        <f>+C339</f>
        <v>20004 3720 1000 2000000</v>
      </c>
      <c r="D355" s="127">
        <f>SUM(D356:D357)</f>
        <v>10000</v>
      </c>
      <c r="E355" s="127">
        <f t="shared" ref="E355:H355" si="101">SUM(E356:E357)</f>
        <v>0</v>
      </c>
      <c r="F355" s="127">
        <f t="shared" si="101"/>
        <v>0</v>
      </c>
      <c r="G355" s="127">
        <f t="shared" si="101"/>
        <v>3400</v>
      </c>
      <c r="H355" s="127">
        <f t="shared" si="101"/>
        <v>6600</v>
      </c>
      <c r="I355" s="48"/>
    </row>
    <row r="356" spans="1:9" ht="18.600000000000001" hidden="1" customHeight="1" x14ac:dyDescent="0.25">
      <c r="A356" s="123" t="str">
        <f>+[5]ระบบการควบคุมฯ!A734</f>
        <v>1.3.1</v>
      </c>
      <c r="B356" s="56">
        <f>+[5]ระบบการควบคุมฯ!B734</f>
        <v>0</v>
      </c>
      <c r="C356" s="56">
        <f>+[5]ระบบการควบคุมฯ!C734</f>
        <v>0</v>
      </c>
      <c r="D356" s="124">
        <f>+[5]ระบบการควบคุมฯ!F734</f>
        <v>0</v>
      </c>
      <c r="E356" s="125">
        <f>+[5]ระบบการควบคุมฯ!G734+[5]ระบบการควบคุมฯ!H734</f>
        <v>0</v>
      </c>
      <c r="F356" s="125">
        <f>+[5]ระบบการควบคุมฯ!I734+[5]ระบบการควบคุมฯ!J734</f>
        <v>0</v>
      </c>
      <c r="G356" s="125"/>
      <c r="H356" s="124">
        <f>+[5]ระบบการควบคุมฯ!J734</f>
        <v>0</v>
      </c>
      <c r="I356" s="51"/>
    </row>
    <row r="357" spans="1:9" ht="74.400000000000006" hidden="1" customHeight="1" x14ac:dyDescent="0.25">
      <c r="A357" s="123" t="str">
        <f>+[5]ระบบการควบคุมฯ!A733</f>
        <v>1.3.1</v>
      </c>
      <c r="B357" s="56" t="str">
        <f>+[5]ระบบการควบคุมฯ!B733</f>
        <v>ค่าใช้จ่ายสำหรับดำเนินโครงการส่งเสริมการอ่านตามรอยพระราชจริยวัตร สมเด็จพระกนิษฐาธิราชเจ้ากรมสมเด็จพระเทพรัตนราชสุดาฯ สยามบรมราชกุมารี ปีงบประมาณ 2569</v>
      </c>
      <c r="C357" s="56" t="str">
        <f>+[5]ระบบการควบคุมฯ!C733</f>
        <v>ศธ04002/ว3738 ลว. 4 มี.ค. 69 ครั้งที่ 341</v>
      </c>
      <c r="D357" s="124">
        <f>+[5]ระบบการควบคุมฯ!F733</f>
        <v>10000</v>
      </c>
      <c r="E357" s="125">
        <f>+[5]ระบบการควบคุมฯ!G733+[5]ระบบการควบคุมฯ!H733</f>
        <v>0</v>
      </c>
      <c r="F357" s="125">
        <f>+[5]ระบบการควบคุมฯ!I733+[5]ระบบการควบคุมฯ!J733</f>
        <v>0</v>
      </c>
      <c r="G357" s="125">
        <f>+[5]ระบบการควบคุมฯ!K733+[5]ระบบการควบคุมฯ!L733</f>
        <v>3400</v>
      </c>
      <c r="H357" s="125">
        <f t="shared" ref="H357" si="102">+D357-E357-F357-G357</f>
        <v>6600</v>
      </c>
      <c r="I357" s="51" t="s">
        <v>42</v>
      </c>
    </row>
    <row r="358" spans="1:9" ht="37.200000000000003" hidden="1" customHeight="1" x14ac:dyDescent="0.25">
      <c r="A358" s="157">
        <f>+[5]ระบบการควบคุมฯ!A735</f>
        <v>1.4</v>
      </c>
      <c r="B358" s="61" t="str">
        <f>+[5]ระบบการควบคุมฯ!B735</f>
        <v>กิจกรรมการบริหารจัดการในเขตพื้นที่การศึกษา</v>
      </c>
      <c r="C358" s="156" t="str">
        <f>+[5]ระบบการควบคุมฯ!C735</f>
        <v>20004 69 00148 00000</v>
      </c>
      <c r="D358" s="121">
        <f>+D359</f>
        <v>0</v>
      </c>
      <c r="E358" s="121">
        <f>+E359</f>
        <v>0</v>
      </c>
      <c r="F358" s="121">
        <f>+F359</f>
        <v>0</v>
      </c>
      <c r="G358" s="121">
        <f>+G359</f>
        <v>0</v>
      </c>
      <c r="H358" s="121">
        <f>+H359</f>
        <v>0</v>
      </c>
      <c r="I358" s="62" t="s">
        <v>26</v>
      </c>
    </row>
    <row r="359" spans="1:9" ht="18.600000000000001" hidden="1" customHeight="1" x14ac:dyDescent="0.25">
      <c r="A359" s="126"/>
      <c r="B359" s="108" t="str">
        <f>+[5]ระบบการควบคุมฯ!B737</f>
        <v xml:space="preserve"> งบดำเนินงาน 69112xx </v>
      </c>
      <c r="C359" s="93" t="str">
        <f>+C342</f>
        <v>20004 3720 1000 2000000</v>
      </c>
      <c r="D359" s="127"/>
      <c r="E359" s="127"/>
      <c r="F359" s="127"/>
      <c r="G359" s="127"/>
      <c r="H359" s="127"/>
      <c r="I359" s="48"/>
    </row>
    <row r="360" spans="1:9" ht="18.600000000000001" hidden="1" customHeight="1" x14ac:dyDescent="0.25">
      <c r="A360" s="157">
        <f>+[5]ระบบการควบคุมฯ!A862</f>
        <v>1.5</v>
      </c>
      <c r="B360" s="61" t="str">
        <f>+[5]ระบบการควบคุมฯ!B862</f>
        <v>กิจกรรมการจัดการศึกษาประถมศึกษาสำหรับโรงเรียนปกติ</v>
      </c>
      <c r="C360" s="158" t="str">
        <f>+[5]ระบบการควบคุมฯ!C862</f>
        <v>20004 69 05164 00000</v>
      </c>
      <c r="D360" s="121">
        <f>+D361</f>
        <v>718492</v>
      </c>
      <c r="E360" s="121">
        <f>+E361</f>
        <v>0</v>
      </c>
      <c r="F360" s="121">
        <f>+F361</f>
        <v>0</v>
      </c>
      <c r="G360" s="121">
        <f>+G361</f>
        <v>347102</v>
      </c>
      <c r="H360" s="121">
        <f>+H361</f>
        <v>371390</v>
      </c>
      <c r="I360" s="49"/>
    </row>
    <row r="361" spans="1:9" ht="148.80000000000001" hidden="1" customHeight="1" x14ac:dyDescent="0.25">
      <c r="A361" s="126"/>
      <c r="B361" s="108" t="str">
        <f>+[5]ระบบการควบคุมฯ!B863</f>
        <v>งบดำเนินงาน  69112xx</v>
      </c>
      <c r="C361" s="93"/>
      <c r="D361" s="127">
        <f>SUM(D362:D371)</f>
        <v>718492</v>
      </c>
      <c r="E361" s="127">
        <f t="shared" ref="E361:H361" si="103">SUM(E362:E371)</f>
        <v>0</v>
      </c>
      <c r="F361" s="127">
        <f t="shared" si="103"/>
        <v>0</v>
      </c>
      <c r="G361" s="127">
        <f t="shared" si="103"/>
        <v>347102</v>
      </c>
      <c r="H361" s="127">
        <f t="shared" si="103"/>
        <v>371390</v>
      </c>
      <c r="I361" s="48"/>
    </row>
    <row r="362" spans="1:9" ht="37.200000000000003" customHeight="1" x14ac:dyDescent="0.25">
      <c r="A362" s="123">
        <f>+[5]ระบบการควบคุมฯ!A940</f>
        <v>1</v>
      </c>
      <c r="B362" s="56" t="str">
        <f>+[5]ระบบการควบคุมฯ!B940</f>
        <v xml:space="preserve">ค่าตอบแทนวิทยากรสอนอิสลามศึกษารายชั่วโมง </v>
      </c>
      <c r="C362" s="56"/>
      <c r="D362" s="124">
        <f>+[5]ระบบการควบคุมฯ!F940</f>
        <v>624000</v>
      </c>
      <c r="E362" s="125">
        <f>+[5]ระบบการควบคุมฯ!G940+[5]ระบบการควบคุมฯ!H940</f>
        <v>0</v>
      </c>
      <c r="F362" s="125">
        <f>+[5]ระบบการควบคุมฯ!I940+[5]ระบบการควบคุมฯ!J940</f>
        <v>0</v>
      </c>
      <c r="G362" s="125">
        <f>+[5]ระบบการควบคุมฯ!K940+[5]ระบบการควบคุมฯ!L940</f>
        <v>283400</v>
      </c>
      <c r="H362" s="125">
        <f t="shared" ref="H362:H376" si="104">+D362-E362-F362-G362</f>
        <v>340600</v>
      </c>
      <c r="I362" s="1050" t="s">
        <v>14</v>
      </c>
    </row>
    <row r="363" spans="1:9" ht="111.6" x14ac:dyDescent="0.25">
      <c r="A363" s="123" t="str">
        <f>+[5]ระบบการควบคุมฯ!A941</f>
        <v>1.1)</v>
      </c>
      <c r="B363" s="56" t="str">
        <f>+[5]ระบบการควบคุมฯ!B941</f>
        <v>ค่าตอบแทนวิทยากรสอนอิสลามศึกษารายชั่วโมง ภาค 2/68  จำนวน 312,000 บาท ร่วมใจ 48,000 ร่วมจิตประสาท 48,000 รวมราษฎร์ 96,000 บาท เจริญดีวิทยา 64,000 ราษฎร์สงเคราะห์ 48,000 วัดธัญญะผล 8,000 บาท</v>
      </c>
      <c r="C363" s="56" t="str">
        <f>+[5]ระบบการควบคุมฯ!C941</f>
        <v>ศธ 04002/ว50200 ลว 9 ธ.ค. 68 โอนครั้งที่ 134</v>
      </c>
      <c r="D363" s="124"/>
      <c r="E363" s="125"/>
      <c r="F363" s="125"/>
      <c r="G363" s="125"/>
      <c r="H363" s="125"/>
      <c r="I363" s="1050"/>
    </row>
    <row r="364" spans="1:9" ht="111.6" x14ac:dyDescent="0.25">
      <c r="A364" s="123" t="str">
        <f>+[5]ระบบการควบคุมฯ!A942</f>
        <v>1.2)</v>
      </c>
      <c r="B364" s="56" t="str">
        <f>+[5]ระบบการควบคุมฯ!B942</f>
        <v>ค่าตอบแทนวิทยากรสอนอิสลามศึกษารายชั่วโมง ภาค 1/69 จำนวน 312,000 บาท ร่วมใจ 48,000 ร่วมจิตประสาท 48,000 รวมราษฎร์ 96,000 บาท เจริญดีวิทยา 64,000 ราษฎร์สงเคราะห์ 48,000 วัดธัญญะผล 8,000 บาท</v>
      </c>
      <c r="C364" s="56" t="str">
        <f>+[5]ระบบการควบคุมฯ!C942</f>
        <v>ศธ 04002/ว10943  ลว 1 กค 69 โอนครั้งที่ 673</v>
      </c>
      <c r="D364" s="124"/>
      <c r="E364" s="125"/>
      <c r="F364" s="125"/>
      <c r="G364" s="125"/>
      <c r="H364" s="125"/>
      <c r="I364" s="1002"/>
    </row>
    <row r="365" spans="1:9" ht="55.8" x14ac:dyDescent="0.25">
      <c r="A365" s="123">
        <f>+[5]ระบบการควบคุมฯ!A943</f>
        <v>2</v>
      </c>
      <c r="B365" s="56" t="str">
        <f>+[5]ระบบการควบคุมฯ!B943</f>
        <v>ค่าขนย้ายสิ่งของส่วนตัวในการเดินทางไปราชการประจำของข้าราชการ</v>
      </c>
      <c r="C365" s="56" t="str">
        <f>+[5]ระบบการควบคุมฯ!C943</f>
        <v>ศธ 04002/ว2956  ลว 19 กุมภาพันธ์ 2569 โอนครั้งที่ 315</v>
      </c>
      <c r="D365" s="124">
        <f>+[5]ระบบการควบคุมฯ!F943</f>
        <v>29212</v>
      </c>
      <c r="E365" s="125">
        <f>+[5]ระบบการควบคุมฯ!G943+[5]ระบบการควบคุมฯ!H943</f>
        <v>0</v>
      </c>
      <c r="F365" s="125">
        <f>+[5]ระบบการควบคุมฯ!I943+[5]ระบบการควบคุมฯ!J943</f>
        <v>0</v>
      </c>
      <c r="G365" s="125">
        <f>+[5]ระบบการควบคุมฯ!K943+[5]ระบบการควบคุมฯ!L943</f>
        <v>29212</v>
      </c>
      <c r="H365" s="125">
        <f t="shared" ref="H365" si="105">+D365-E365-F365-G365</f>
        <v>0</v>
      </c>
      <c r="I365" s="51" t="s">
        <v>183</v>
      </c>
    </row>
    <row r="366" spans="1:9" ht="55.8" hidden="1" x14ac:dyDescent="0.25">
      <c r="A366" s="56">
        <f>+[5]ระบบการควบคุมฯ!A944</f>
        <v>3</v>
      </c>
      <c r="B366" s="56" t="str">
        <f>+[5]ระบบการควบคุมฯ!B944</f>
        <v>ค่าขนย้ายสิ่งของส่วนตัวในการเดินทางไปราชการประจำของข้าราชการ ผอ 16,432 บาท รองอภิเชษฐ์ 12,780 บาท</v>
      </c>
      <c r="C366" s="56" t="str">
        <f>+[5]ระบบการควบคุมฯ!C944</f>
        <v>ศธ 04002/ว6234  ลว 25 ธค 67 โอนครั้งที่ 161</v>
      </c>
      <c r="D366" s="124"/>
      <c r="E366" s="125"/>
      <c r="F366" s="125"/>
      <c r="G366" s="125"/>
      <c r="H366" s="125"/>
      <c r="I366" s="51"/>
    </row>
    <row r="367" spans="1:9" ht="37.200000000000003" hidden="1" customHeight="1" x14ac:dyDescent="0.25">
      <c r="A367" s="56" t="str">
        <f>+[5]ระบบการควบคุมฯ!A945</f>
        <v>1.2.2)</v>
      </c>
      <c r="B367" s="56" t="str">
        <f>+[5]ระบบการควบคุมฯ!B945</f>
        <v>ค่าขนย้ายสิ่งของส่วนตัวในการเดินทางไปราชการประจำของข้าราชการ รอง ผอ.สพป. (รองไกรษรและรองศิริชัย)  38,924 บาท</v>
      </c>
      <c r="C367" s="56" t="str">
        <f>+[5]ระบบการควบคุมฯ!C945</f>
        <v>ศธ 04002/ว366  ลว 29 ม.ค. 68 โอนครั้งที่ 230</v>
      </c>
      <c r="D367" s="124"/>
      <c r="E367" s="125"/>
      <c r="F367" s="125"/>
      <c r="G367" s="125"/>
      <c r="H367" s="125"/>
      <c r="I367" s="51"/>
    </row>
    <row r="368" spans="1:9" ht="37.200000000000003" customHeight="1" x14ac:dyDescent="0.25">
      <c r="A368" s="1003">
        <f>+[5]ระบบการควบคุมฯ!A946</f>
        <v>3</v>
      </c>
      <c r="B368" s="56" t="str">
        <f>+[5]ระบบการควบคุมฯ!B946</f>
        <v xml:space="preserve">สนับสนุนการคัดเลือกบุคคลเพื่อบรรจุและแต่งตั้งเข้ารับราชการเป็นข้าราชการครูและบุคลากรทางการศึกษา ตำแหน่งครูผู้ช่วย กรณีที่มีความจำเป็นหรือมีเหตุพิเศษ สังกัดสำนักงานคณะกรรมการการศึกษาขั้นพื้นฐาน ปี พ.ศ. 2569 </v>
      </c>
      <c r="C368" s="56" t="str">
        <f>+[5]ระบบการควบคุมฯ!C946</f>
        <v>ศธ 04002/ว9547  ลว. 9 มิ.ย. 69 โอนครั้งที่ 619</v>
      </c>
      <c r="D368" s="124">
        <f>+[5]ระบบการควบคุมฯ!F946</f>
        <v>65280</v>
      </c>
      <c r="E368" s="125">
        <f>+[5]ระบบการควบคุมฯ!G946+[5]ระบบการควบคุมฯ!H946</f>
        <v>0</v>
      </c>
      <c r="F368" s="125">
        <f>+[5]ระบบการควบคุมฯ!I946+[5]ระบบการควบคุมฯ!J946</f>
        <v>0</v>
      </c>
      <c r="G368" s="125">
        <f>+[5]ระบบการควบคุมฯ!K946+[5]ระบบการควบคุมฯ!L946</f>
        <v>34490</v>
      </c>
      <c r="H368" s="125">
        <f t="shared" si="104"/>
        <v>30790</v>
      </c>
      <c r="I368" s="51" t="s">
        <v>17</v>
      </c>
    </row>
    <row r="369" spans="1:9" ht="18.600000000000001" customHeight="1" x14ac:dyDescent="0.25">
      <c r="A369" s="56" t="str">
        <f>+[5]ระบบการควบคุมฯ!A947</f>
        <v>1.3.1)</v>
      </c>
      <c r="B369" s="56" t="str">
        <f>+[5]ระบบการควบคุมฯ!B947</f>
        <v>ค่าพาหนะในการเดินทางเข้าร่วมโครงการอบรมการใช้งานระบบบริหารจัดการการใช้จ่ายและการเบิกจ่ายงบประมาณภาครัฐสำหรับเจ้าหน้าที่ผู้ปฏิบัติงานของหน่วยงานในสังกัดสำนักงานคณะกรรมการการศึกษาขั้นระหว่างวันที่ 3 - 4 เมษายน 2568  สพฐ.เปลี่ยนเป็น 21-22 เมษายน 68</v>
      </c>
      <c r="C369" s="56" t="str">
        <f>+[5]ระบบการควบคุมฯ!C947</f>
        <v>ศธ 04002/ว1307  ลว 28 มีค 68 โอนครั้งที่ 377</v>
      </c>
      <c r="D369" s="124">
        <f>+[5]ระบบการควบคุมฯ!F947</f>
        <v>0</v>
      </c>
      <c r="E369" s="125">
        <f>+[5]ระบบการควบคุมฯ!G947+[5]ระบบการควบคุมฯ!H947</f>
        <v>0</v>
      </c>
      <c r="F369" s="125">
        <f>+[5]ระบบการควบคุมฯ!I947+[5]ระบบการควบคุมฯ!J947</f>
        <v>0</v>
      </c>
      <c r="G369" s="125">
        <f>+[5]ระบบการควบคุมฯ!K947+[5]ระบบการควบคุมฯ!L947</f>
        <v>0</v>
      </c>
      <c r="H369" s="125">
        <f t="shared" si="104"/>
        <v>0</v>
      </c>
      <c r="I369" s="51" t="s">
        <v>14</v>
      </c>
    </row>
    <row r="370" spans="1:9" ht="55.8" hidden="1" x14ac:dyDescent="0.25">
      <c r="A370" s="56" t="str">
        <f>+[5]ระบบการควบคุมฯ!A948</f>
        <v>2)</v>
      </c>
      <c r="B370" s="56" t="str">
        <f>+[5]ระบบการควบคุมฯ!B948</f>
        <v>ค่าใช้จ่ายในการประชุม อ.ก.ค.ศ. เขตพื้นที่การศึกษา การดำเนินการได้มาซึ่ง อ.ก.ค.ศ เขตพื้นที่การศึกษา</v>
      </c>
      <c r="C370" s="56" t="str">
        <f>+[5]ระบบการควบคุมฯ!C948</f>
        <v>ศธ 04002/ว40514 ลว 16 ก.ค 68 โอนครั้งที่ 697</v>
      </c>
      <c r="D370" s="124">
        <f>+[5]ระบบการควบคุมฯ!F948</f>
        <v>0</v>
      </c>
      <c r="E370" s="125">
        <f>+[5]ระบบการควบคุมฯ!G948+[5]ระบบการควบคุมฯ!H948</f>
        <v>0</v>
      </c>
      <c r="F370" s="125">
        <f>+[5]ระบบการควบคุมฯ!I948+[5]ระบบการควบคุมฯ!J948</f>
        <v>0</v>
      </c>
      <c r="G370" s="125">
        <f>+[5]ระบบการควบคุมฯ!K948+[5]ระบบการควบคุมฯ!L948</f>
        <v>0</v>
      </c>
      <c r="H370" s="125">
        <f t="shared" si="104"/>
        <v>0</v>
      </c>
      <c r="I370" s="51" t="s">
        <v>17</v>
      </c>
    </row>
    <row r="371" spans="1:9" ht="55.8" hidden="1" x14ac:dyDescent="0.25">
      <c r="A371" s="999">
        <f>+[5]ระบบการควบคุมฯ!A949</f>
        <v>0</v>
      </c>
      <c r="B371" s="56">
        <f>+[5]ระบบการควบคุมฯ!B949</f>
        <v>0</v>
      </c>
      <c r="C371" s="56">
        <f>+[5]ระบบการควบคุมฯ!C949</f>
        <v>0</v>
      </c>
      <c r="D371" s="124">
        <f>+[5]ระบบการควบคุมฯ!F949</f>
        <v>0</v>
      </c>
      <c r="E371" s="125">
        <f>+[5]ระบบการควบคุมฯ!G949+[5]ระบบการควบคุมฯ!H949</f>
        <v>0</v>
      </c>
      <c r="F371" s="125">
        <f>+[5]ระบบการควบคุมฯ!I949+[5]ระบบการควบคุมฯ!J949</f>
        <v>0</v>
      </c>
      <c r="G371" s="125">
        <f>+[5]ระบบการควบคุมฯ!K949+[5]ระบบการควบคุมฯ!L949</f>
        <v>0</v>
      </c>
      <c r="H371" s="125">
        <f t="shared" si="104"/>
        <v>0</v>
      </c>
      <c r="I371" s="51" t="s">
        <v>14</v>
      </c>
    </row>
    <row r="372" spans="1:9" ht="111.6" hidden="1" customHeight="1" x14ac:dyDescent="0.25">
      <c r="A372" s="118" t="str">
        <f>+[5]ระบบการควบคุมฯ!A853</f>
        <v>2.1.4</v>
      </c>
      <c r="B372" s="128">
        <f>+[5]ระบบการควบคุมฯ!B853</f>
        <v>0</v>
      </c>
      <c r="C372" s="128">
        <f>+[5]ระบบการควบคุมฯ!C853</f>
        <v>0</v>
      </c>
      <c r="D372" s="119">
        <f>SUM(D373:D376)</f>
        <v>0</v>
      </c>
      <c r="E372" s="119">
        <f t="shared" ref="E372:H372" si="106">SUM(E373:E376)</f>
        <v>0</v>
      </c>
      <c r="F372" s="119">
        <f t="shared" si="106"/>
        <v>0</v>
      </c>
      <c r="G372" s="119">
        <f t="shared" si="106"/>
        <v>0</v>
      </c>
      <c r="H372" s="119">
        <f t="shared" si="106"/>
        <v>0</v>
      </c>
      <c r="I372" s="457" t="s">
        <v>14</v>
      </c>
    </row>
    <row r="373" spans="1:9" ht="18.600000000000001" hidden="1" x14ac:dyDescent="0.25">
      <c r="A373" s="123" t="str">
        <f>+[5]ระบบการควบคุมฯ!A854</f>
        <v>1)</v>
      </c>
      <c r="B373" s="56">
        <f>+[5]ระบบการควบคุมฯ!B854</f>
        <v>0</v>
      </c>
      <c r="C373" s="56">
        <f>+[5]ระบบการควบคุมฯ!C853</f>
        <v>0</v>
      </c>
      <c r="D373" s="124"/>
      <c r="E373" s="125"/>
      <c r="F373" s="125"/>
      <c r="G373" s="125"/>
      <c r="H373" s="125">
        <f t="shared" si="104"/>
        <v>0</v>
      </c>
      <c r="I373" s="51"/>
    </row>
    <row r="374" spans="1:9" ht="21" hidden="1" customHeight="1" x14ac:dyDescent="0.25">
      <c r="A374" s="123" t="str">
        <f>+[5]ระบบการควบคุมฯ!A856</f>
        <v>2)</v>
      </c>
      <c r="B374" s="56">
        <f>+[5]ระบบการควบคุมฯ!B856</f>
        <v>0</v>
      </c>
      <c r="C374" s="56">
        <f>+C372</f>
        <v>0</v>
      </c>
      <c r="D374" s="124"/>
      <c r="E374" s="125"/>
      <c r="F374" s="125"/>
      <c r="G374" s="125"/>
      <c r="H374" s="125">
        <f t="shared" si="104"/>
        <v>0</v>
      </c>
      <c r="I374" s="51"/>
    </row>
    <row r="375" spans="1:9" ht="74.400000000000006" hidden="1" customHeight="1" x14ac:dyDescent="0.25">
      <c r="A375" s="123" t="str">
        <f>+[5]ระบบการควบคุมฯ!A858</f>
        <v>3)</v>
      </c>
      <c r="B375" s="56">
        <f>+[5]ระบบการควบคุมฯ!B858</f>
        <v>0</v>
      </c>
      <c r="C375" s="56">
        <f>+C372</f>
        <v>0</v>
      </c>
      <c r="D375" s="124"/>
      <c r="E375" s="125"/>
      <c r="F375" s="125"/>
      <c r="G375" s="125"/>
      <c r="H375" s="125">
        <f t="shared" si="104"/>
        <v>0</v>
      </c>
      <c r="I375" s="51"/>
    </row>
    <row r="376" spans="1:9" ht="18.600000000000001" hidden="1" customHeight="1" x14ac:dyDescent="0.25">
      <c r="A376" s="123" t="str">
        <f>+[5]ระบบการควบคุมฯ!A860</f>
        <v>4)</v>
      </c>
      <c r="B376" s="56">
        <f>+[5]ระบบการควบคุมฯ!B860</f>
        <v>0</v>
      </c>
      <c r="C376" s="56">
        <f>+C372</f>
        <v>0</v>
      </c>
      <c r="D376" s="124"/>
      <c r="E376" s="125"/>
      <c r="F376" s="125"/>
      <c r="G376" s="125"/>
      <c r="H376" s="125">
        <f t="shared" si="104"/>
        <v>0</v>
      </c>
      <c r="I376" s="51"/>
    </row>
    <row r="377" spans="1:9" ht="37.200000000000003" x14ac:dyDescent="0.25">
      <c r="A377" s="120" t="str">
        <f>+[5]ระบบการควบคุมฯ!A1080</f>
        <v>1.5.1</v>
      </c>
      <c r="B377" s="61" t="str">
        <f>+[5]ระบบการควบคุมฯ!B1080</f>
        <v xml:space="preserve">กิจกรรมรองการพัฒนาประสิทธิภาพการบริหารจัดการการศึกษาขั้นพื้นฐาน </v>
      </c>
      <c r="C377" s="61" t="str">
        <f>+[5]ระบบการควบคุมฯ!C1080</f>
        <v xml:space="preserve">20004 69 05164 00144 </v>
      </c>
      <c r="D377" s="121">
        <f>+D378</f>
        <v>19000</v>
      </c>
      <c r="E377" s="121">
        <f>+E378</f>
        <v>0</v>
      </c>
      <c r="F377" s="121">
        <f>+F378</f>
        <v>0</v>
      </c>
      <c r="G377" s="121">
        <f>+G378</f>
        <v>14700</v>
      </c>
      <c r="H377" s="121">
        <f>+H378</f>
        <v>4300</v>
      </c>
      <c r="I377" s="49"/>
    </row>
    <row r="378" spans="1:9" ht="18.600000000000001" customHeight="1" x14ac:dyDescent="0.25">
      <c r="A378" s="126"/>
      <c r="B378" s="108" t="str">
        <f>+[5]ระบบการควบคุมฯ!B1081</f>
        <v xml:space="preserve"> งบดำเนินงาน 69112xx </v>
      </c>
      <c r="C378" s="63" t="str">
        <f>+[5]ระบบการควบคุมฯ!C1081</f>
        <v>20004 3720 1000 2000000</v>
      </c>
      <c r="D378" s="127">
        <f>SUM(D379:D380)</f>
        <v>19000</v>
      </c>
      <c r="E378" s="127">
        <f t="shared" ref="E378:H378" si="107">SUM(E379:E380)</f>
        <v>0</v>
      </c>
      <c r="F378" s="127">
        <f t="shared" si="107"/>
        <v>0</v>
      </c>
      <c r="G378" s="127">
        <f t="shared" si="107"/>
        <v>14700</v>
      </c>
      <c r="H378" s="127">
        <f t="shared" si="107"/>
        <v>4300</v>
      </c>
      <c r="I378" s="48"/>
    </row>
    <row r="379" spans="1:9" ht="74.400000000000006" hidden="1" customHeight="1" x14ac:dyDescent="0.25">
      <c r="A379" s="123" t="str">
        <f>+[5]ระบบการควบคุมฯ!A1082</f>
        <v>1.5.1.1.1</v>
      </c>
      <c r="B379" s="56" t="str">
        <f>+[5]ระบบการควบคุมฯ!B1082</f>
        <v xml:space="preserve">ค่าใช้จ่ายในการดำเนินโครงการส่งเสริมการมีรายได้ให้แก่นักเรียน (ทุนแลกงาน) ประจำปี พ.ศ. 2568 ระหว่างวันที่ 24 มีนาคม – 24 เมษายน 2568  </v>
      </c>
      <c r="C379" s="56" t="str">
        <f>+[5]ระบบการควบคุมฯ!C1082</f>
        <v>ศธ 04002/ว374 ลว 12 ม.ค. 69 โอนครั้งที่ 209</v>
      </c>
      <c r="D379" s="124">
        <f>+[5]ระบบการควบคุมฯ!F1082</f>
        <v>18000</v>
      </c>
      <c r="E379" s="125">
        <f>+[5]ระบบการควบคุมฯ!G1082+[5]ระบบการควบคุมฯ!H1082</f>
        <v>0</v>
      </c>
      <c r="F379" s="125">
        <f>+[5]ระบบการควบคุมฯ!I1082+[5]ระบบการควบคุมฯ!J1082</f>
        <v>0</v>
      </c>
      <c r="G379" s="125">
        <f>+[5]ระบบการควบคุมฯ!K1082+[5]ระบบการควบคุมฯ!L1082</f>
        <v>14700</v>
      </c>
      <c r="H379" s="125">
        <f>+D379-E379-F379-G379</f>
        <v>3300</v>
      </c>
      <c r="I379" s="51" t="s">
        <v>12</v>
      </c>
    </row>
    <row r="380" spans="1:9" ht="18.600000000000001" hidden="1" customHeight="1" x14ac:dyDescent="0.25">
      <c r="A380" s="123" t="str">
        <f>+[5]ระบบการควบคุมฯ!A1083</f>
        <v>1.5.1.1.2</v>
      </c>
      <c r="B380" s="56" t="str">
        <f>+[5]ระบบการควบคุมฯ!B1083</f>
        <v xml:space="preserve">ค่าใช้จ่ายในการเดินทางเข้าร่วมประชุมเชิงปฏิบัติการจัดทำกรอบการวิจัยและเครื่องมือการประเมินโครงการตามแผนปฏิบัติราชการ ประจำปีงบประมาณ พ.ศ. 2569 ของสพฐ. ระหว่างวันที่ 11 - 13 กุมภาพันธ์ 2569 ณ โรงแรมชีวิน เดอ แบงค็อก กรุงเทพมหานคร </v>
      </c>
      <c r="C380" s="56" t="str">
        <f>+[5]ระบบการควบคุมฯ!C1083</f>
        <v>ศธ 04002/ว1674 ลว 2 ก.พ. 69 โอนครั้งที่ 270</v>
      </c>
      <c r="D380" s="124">
        <f>+[5]ระบบการควบคุมฯ!F1083</f>
        <v>1000</v>
      </c>
      <c r="E380" s="125">
        <f>+[5]ระบบการควบคุมฯ!G1083+[5]ระบบการควบคุมฯ!H1083</f>
        <v>0</v>
      </c>
      <c r="F380" s="125">
        <f>+[5]ระบบการควบคุมฯ!I1083+[5]ระบบการควบคุมฯ!J1083</f>
        <v>0</v>
      </c>
      <c r="G380" s="125">
        <f>+[5]ระบบการควบคุมฯ!K1083+[5]ระบบการควบคุมฯ!L1083</f>
        <v>0</v>
      </c>
      <c r="H380" s="125">
        <f>+D380-E380-F380-G380</f>
        <v>1000</v>
      </c>
      <c r="I380" s="51" t="s">
        <v>12</v>
      </c>
    </row>
    <row r="381" spans="1:9" ht="18.600000000000001" hidden="1" customHeight="1" x14ac:dyDescent="0.25">
      <c r="A381" s="120" t="str">
        <f>+[5]ระบบการควบคุมฯ!A1085</f>
        <v>1.5.2</v>
      </c>
      <c r="B381" s="61" t="str">
        <f>+[5]ระบบการควบคุมฯ!B1085</f>
        <v xml:space="preserve">กิจกรรมรองเทคโนโลยีดิจิทัลเพื่อการศึกษาขั้นพื้นฐาน </v>
      </c>
      <c r="C381" s="61" t="str">
        <f>+[5]ระบบการควบคุมฯ!C1085</f>
        <v>20004 69 05164 00063</v>
      </c>
      <c r="D381" s="121">
        <f>+D382+D385</f>
        <v>0</v>
      </c>
      <c r="E381" s="121">
        <f t="shared" ref="E381:H381" si="108">+E382+E385</f>
        <v>0</v>
      </c>
      <c r="F381" s="121">
        <f t="shared" si="108"/>
        <v>0</v>
      </c>
      <c r="G381" s="121">
        <f t="shared" si="108"/>
        <v>0</v>
      </c>
      <c r="H381" s="121">
        <f t="shared" si="108"/>
        <v>0</v>
      </c>
      <c r="I381" s="121">
        <f t="shared" ref="I381" si="109">+I382</f>
        <v>0</v>
      </c>
    </row>
    <row r="382" spans="1:9" ht="18.600000000000001" hidden="1" customHeight="1" x14ac:dyDescent="0.25">
      <c r="A382" s="126"/>
      <c r="B382" s="108" t="str">
        <f>+[5]ระบบการควบคุมฯ!B1086</f>
        <v xml:space="preserve"> งบดำเนินงาน 69112xx</v>
      </c>
      <c r="C382" s="108" t="str">
        <f>+[5]ระบบการควบคุมฯ!C1086</f>
        <v>20004 3720 1000 2000000</v>
      </c>
      <c r="D382" s="127">
        <f>SUM(D383:D384)</f>
        <v>0</v>
      </c>
      <c r="E382" s="127">
        <f t="shared" ref="E382:H382" si="110">SUM(E383:E384)</f>
        <v>0</v>
      </c>
      <c r="F382" s="127">
        <f t="shared" si="110"/>
        <v>0</v>
      </c>
      <c r="G382" s="127">
        <f t="shared" si="110"/>
        <v>0</v>
      </c>
      <c r="H382" s="127">
        <f t="shared" si="110"/>
        <v>0</v>
      </c>
      <c r="I382" s="127"/>
    </row>
    <row r="383" spans="1:9" ht="18.600000000000001" hidden="1" customHeight="1" x14ac:dyDescent="0.25">
      <c r="A383" s="123" t="str">
        <f>+[5]ระบบการควบคุมฯ!A1087</f>
        <v>1)</v>
      </c>
      <c r="B383" s="38" t="str">
        <f>+[5]ระบบการควบคุมฯ!B1087</f>
        <v xml:space="preserve">ค่าใช้จ่ายในการเดินทางเข้าร่วมประชุมเชิงปฏิบัติการปรับปรุงเอกสารคู่มือแนวทางการบริหารจัดการข้อมูลสารสนเทศเพื่อการบริหาร     (Data Management Center : DMC) ปีการศึกษา 2568 ระหว่างวันที่ 21 – 25 เมษายน 2568  และการประชุมเชิงปฏิบัติการพัฒนาบุคลากรด้านระบบสารสนเทศเพื่อการวางแผนและสนับสนุนการบริหารงบประมาณ ปีการศึกษา 2568 ระหว่างวันที่ 5 – 9 พฤษภาคม 2568ณ โรงแรมริเวอร์ไซด์ กรุงเทพมหานคร </v>
      </c>
      <c r="C383" s="159" t="str">
        <f>+[5]ระบบการควบคุมฯ!C1087</f>
        <v>ศธ 04002/ว1623 ลว 21 เม.ย. 67 ครั้งที่ 426</v>
      </c>
      <c r="D383" s="124">
        <f>+[5]ระบบการควบคุมฯ!F1087</f>
        <v>0</v>
      </c>
      <c r="E383" s="125">
        <f>+[5]ระบบการควบคุมฯ!G1087+[5]ระบบการควบคุมฯ!H1087</f>
        <v>0</v>
      </c>
      <c r="F383" s="125">
        <f>+[5]ระบบการควบคุมฯ!I1087+[5]ระบบการควบคุมฯ!J1087</f>
        <v>0</v>
      </c>
      <c r="G383" s="125">
        <f>+[5]ระบบการควบคุมฯ!K1087+[5]ระบบการควบคุมฯ!L1087</f>
        <v>0</v>
      </c>
      <c r="H383" s="125">
        <f>+D383-E383-F383-G383</f>
        <v>0</v>
      </c>
      <c r="I383" s="54" t="s">
        <v>55</v>
      </c>
    </row>
    <row r="384" spans="1:9" ht="18.600000000000001" hidden="1" customHeight="1" x14ac:dyDescent="0.25">
      <c r="A384" s="123" t="str">
        <f>+[5]ระบบการควบคุมฯ!A1088</f>
        <v>1.5.2.2</v>
      </c>
      <c r="B384" s="38" t="str">
        <f>+[5]ระบบการควบคุมฯ!B1088</f>
        <v xml:space="preserve">ค่าใช้จ่ายในการเดินทางเข้าร่วมกิจกรรมที่ 5 การประชุมเชิงปฏิบัติการเพื่อพัฒนา แลกเปลี่ยนเรียนรู้สำหรับครูและบุคลากรทางการศึกษาที่ผ่านการคัดเลือกในระดับชาติ (Best Practice) และพิธีมอบโล่รางวัล ระหว่างวันที่ 25 – 27 สิงหาคม 2568 ณ โรงแรมแมดิสัน แบงค๊อก ซอยรามคำแหง 35 เขตบางกะปิ กรุงเทพมหานคร </v>
      </c>
      <c r="C384" s="159" t="str">
        <f>+[5]ระบบการควบคุมฯ!C1088</f>
        <v>ศธ 04002/ว42932 ลว 20 ส.ค. 68 ครั้งที่ 858</v>
      </c>
      <c r="D384" s="124">
        <f>+[5]ระบบการควบคุมฯ!F1088</f>
        <v>0</v>
      </c>
      <c r="E384" s="125">
        <f>+[5]ระบบการควบคุมฯ!G1088+[5]ระบบการควบคุมฯ!H1088</f>
        <v>0</v>
      </c>
      <c r="F384" s="125">
        <f>+[5]ระบบการควบคุมฯ!I1088+[5]ระบบการควบคุมฯ!J1088</f>
        <v>0</v>
      </c>
      <c r="G384" s="125">
        <f>+[5]ระบบการควบคุมฯ!K1088+[5]ระบบการควบคุมฯ!L1088</f>
        <v>0</v>
      </c>
      <c r="H384" s="125">
        <f>+D384-E384-F384-G384</f>
        <v>0</v>
      </c>
      <c r="I384" s="54" t="s">
        <v>55</v>
      </c>
    </row>
    <row r="385" spans="1:9" ht="37.200000000000003" customHeight="1" x14ac:dyDescent="0.25">
      <c r="A385" s="126" t="str">
        <f>+[5]ระบบการควบคุมฯ!A1089</f>
        <v>แยกจาก37201</v>
      </c>
      <c r="B385" s="108" t="str">
        <f>+[5]ระบบการควบคุมฯ!B1089</f>
        <v xml:space="preserve"> งบดำเนินงาน 69112xx</v>
      </c>
      <c r="C385" s="108" t="str">
        <f>+[5]ระบบการควบคุมฯ!C1089</f>
        <v>20004 3710 1000 2000000</v>
      </c>
      <c r="D385" s="127">
        <f>SUM(D386:D387)</f>
        <v>0</v>
      </c>
      <c r="E385" s="127">
        <f t="shared" ref="E385:I385" si="111">SUM(E386:E387)</f>
        <v>0</v>
      </c>
      <c r="F385" s="127">
        <f t="shared" si="111"/>
        <v>0</v>
      </c>
      <c r="G385" s="127">
        <f t="shared" si="111"/>
        <v>0</v>
      </c>
      <c r="H385" s="127">
        <f t="shared" si="111"/>
        <v>0</v>
      </c>
      <c r="I385" s="127">
        <f t="shared" si="111"/>
        <v>0</v>
      </c>
    </row>
    <row r="386" spans="1:9" ht="18.600000000000001" customHeight="1" x14ac:dyDescent="0.25">
      <c r="A386" s="123" t="str">
        <f>+[5]ระบบการควบคุมฯ!A1090</f>
        <v>1.5.2.2</v>
      </c>
      <c r="B386" s="38" t="str">
        <f>+[5]ระบบการควบคุมฯ!B1090</f>
        <v>ค่าใช้จ่ายในการดำเนินการกิจกรรมที่ 3 การพัฒนา ส่งเสริมสนับสนุนและขับเคลื่อนการใช้เทคโนโลยีในการจัดการเรียนรู้ในการขับเคลื่อนระบบคลังสื่อเทคโนโลยีดิจิทัล    (OBEC Content Center)</v>
      </c>
      <c r="C386" s="159" t="str">
        <f>+[5]ระบบการควบคุมฯ!C1090</f>
        <v>ศธ 04002/ว1624 ลว 21 เม.ย.68 ครั้งที่ 427</v>
      </c>
      <c r="D386" s="159">
        <f>+[5]ระบบการควบคุมฯ!F1090</f>
        <v>0</v>
      </c>
      <c r="E386" s="159">
        <f>+[5]ระบบการควบคุมฯ!G1090+[5]ระบบการควบคุมฯ!H1090</f>
        <v>0</v>
      </c>
      <c r="F386" s="159"/>
      <c r="G386" s="159">
        <f>+[5]ระบบการควบคุมฯ!K1090+[5]ระบบการควบคุมฯ!L1090</f>
        <v>0</v>
      </c>
      <c r="H386" s="159">
        <f>+D386-E386-F386-G386</f>
        <v>0</v>
      </c>
      <c r="I386" s="41" t="s">
        <v>42</v>
      </c>
    </row>
    <row r="387" spans="1:9" ht="18.600000000000001" customHeight="1" x14ac:dyDescent="0.25">
      <c r="A387" s="123" t="str">
        <f>+[5]ระบบการควบคุมฯ!A1091</f>
        <v>1.5.2.3</v>
      </c>
      <c r="B387" s="38" t="str">
        <f>+[5]ระบบการควบคุมฯ!B1091</f>
        <v xml:space="preserve">ค่าใช้จ่ายในการเดินทางเข้าร่วมกิจกรรมที่ 4 การประชุมเชิงปฏิบัติการเพื่อคัดเลือกผลงานที่มีผลการปฏิบัติที่เป็นเลิศ (Best Practice) ระหว่างวันที่ 3 – 8 สิงหาคม  2568 ณ โรงแรมเดอะล็อฟท์ รีสอร์ท วงศ์สว่าง กรุงเทพมหานคร   </v>
      </c>
      <c r="C387" s="159" t="str">
        <f>+[5]ระบบการควบคุมฯ!C1091</f>
        <v>ศธ 04002/ว41037 ลว 23 ก.ค.68 ครั้งที่ 734</v>
      </c>
      <c r="D387" s="159">
        <f>+[5]ระบบการควบคุมฯ!F1091</f>
        <v>0</v>
      </c>
      <c r="E387" s="159">
        <f>+[5]ระบบการควบคุมฯ!G1091+[5]ระบบการควบคุมฯ!H1091</f>
        <v>0</v>
      </c>
      <c r="F387" s="159"/>
      <c r="G387" s="159">
        <f>+[5]ระบบการควบคุมฯ!K1091+[5]ระบบการควบคุมฯ!L1091</f>
        <v>0</v>
      </c>
      <c r="H387" s="159">
        <f>+D387-E387-F387-G387</f>
        <v>0</v>
      </c>
      <c r="I387" s="41" t="s">
        <v>42</v>
      </c>
    </row>
    <row r="388" spans="1:9" ht="37.200000000000003" x14ac:dyDescent="0.25">
      <c r="A388" s="120" t="str">
        <f>+[5]ระบบการควบคุมฯ!A1100</f>
        <v>1.5.3</v>
      </c>
      <c r="B388" s="61" t="str">
        <f>+[5]ระบบการควบคุมฯ!B1100</f>
        <v xml:space="preserve">กิจกรรมรองการพัฒนาประสิทธิภาพการบริหารจัดการการศึกษาขั้นพื้นฐาน </v>
      </c>
      <c r="C388" s="61" t="str">
        <f>+[5]ระบบการควบคุมฯ!C1100</f>
        <v>20004 69 05164 00144</v>
      </c>
      <c r="D388" s="121">
        <f>+D389</f>
        <v>800</v>
      </c>
      <c r="E388" s="121">
        <f t="shared" ref="E388:H388" si="112">+E389</f>
        <v>0</v>
      </c>
      <c r="F388" s="121">
        <f t="shared" si="112"/>
        <v>0</v>
      </c>
      <c r="G388" s="121">
        <f t="shared" si="112"/>
        <v>800</v>
      </c>
      <c r="H388" s="121">
        <f t="shared" si="112"/>
        <v>0</v>
      </c>
      <c r="I388" s="160"/>
    </row>
    <row r="389" spans="1:9" ht="18.600000000000001" customHeight="1" x14ac:dyDescent="0.25">
      <c r="A389" s="126"/>
      <c r="B389" s="108" t="str">
        <f>+[5]ระบบการควบคุมฯ!B1101</f>
        <v xml:space="preserve"> งบดำเนินงาน 69112xx </v>
      </c>
      <c r="C389" s="513" t="str">
        <f>+[5]ระบบการควบคุมฯ!C1101</f>
        <v>20004 3720 1000 2000000</v>
      </c>
      <c r="D389" s="127">
        <f>SUM(D390:D391)</f>
        <v>800</v>
      </c>
      <c r="E389" s="127">
        <f>SUM(E390:E391)</f>
        <v>0</v>
      </c>
      <c r="F389" s="127">
        <f>SUM(F390:F391)</f>
        <v>0</v>
      </c>
      <c r="G389" s="127">
        <f>SUM(G390:G391)</f>
        <v>800</v>
      </c>
      <c r="H389" s="127">
        <f>SUM(H390:H391)</f>
        <v>0</v>
      </c>
      <c r="I389" s="161"/>
    </row>
    <row r="390" spans="1:9" ht="186" x14ac:dyDescent="0.25">
      <c r="A390" s="123" t="str">
        <f>+[5]ระบบการควบคุมฯ!A1102</f>
        <v>1.5.3.1</v>
      </c>
      <c r="B390" s="38" t="str">
        <f>+[5]ระบบการควบคุมฯ!B1102</f>
        <v xml:space="preserve">ค่าใช้จ่ายในการเดินทางเข้าร่วมประชุมโครงการปฐมนิเทศนักเรียนทุนการศึกษา เฉลิมราชกุมารี ระยะที่ 2 รุ่นที่ 8 ประจำปี 2568 /ค่าใช้จ่ายในการจัดนิทรรศการเพื่อเผยแพร่พระราชประวัติและพระราชกรณียกิจ ของสมเด็จพระกนิษฐาธิราชเจ้า กรมสมเด็จพระเทพรัตนราชสุดาฯ  สยามบรมราชกุมารี ระหว่างวันที่ 30 ตุลาคม 2568 – 2 พฤศจิกายน 2568 ณ โรงแรมริเวอร์ไซด์ กรุงเทพมหานคร </v>
      </c>
      <c r="C390" s="159" t="str">
        <f>+[5]ระบบการควบคุมฯ!C1102</f>
        <v xml:space="preserve">ศธ 04002/ว48878 ลว 17 พ.ย.68 โอนครั้งที่ 83 </v>
      </c>
      <c r="D390" s="159">
        <f>+[5]ระบบการควบคุมฯ!D1102</f>
        <v>800</v>
      </c>
      <c r="E390" s="159">
        <f>+[5]ระบบการควบคุมฯ!G1102+[5]ระบบการควบคุมฯ!H1102</f>
        <v>0</v>
      </c>
      <c r="F390" s="125">
        <f>+[5]ระบบการควบคุมฯ!I1102+[5]ระบบการควบคุมฯ!J1102</f>
        <v>0</v>
      </c>
      <c r="G390" s="159">
        <f>+[5]ระบบการควบคุมฯ!K1102+[5]ระบบการควบคุมฯ!L1102</f>
        <v>800</v>
      </c>
      <c r="H390" s="159">
        <f>+D390-E390-F390-G390</f>
        <v>0</v>
      </c>
      <c r="I390" s="146" t="s">
        <v>12</v>
      </c>
    </row>
    <row r="391" spans="1:9" ht="93" hidden="1" customHeight="1" x14ac:dyDescent="0.25">
      <c r="A391" s="123">
        <f>+[5]ระบบการควบคุมฯ!A1172</f>
        <v>2</v>
      </c>
      <c r="B391" s="38" t="str">
        <f>+[5]ระบบการควบคุมฯ!B1172</f>
        <v>ค่าใช้จ่ายในการดำเนินการตามโครงการคัดเลือกนักเรียนและสถานศึกษา เพื่อรับรางวัลพระราชทาน ระดับการศึกษาขั้นพื้นฐาน ระดับจังหวัด</v>
      </c>
      <c r="C391" s="159" t="str">
        <f>+[5]ระบบการควบคุมฯ!C1172</f>
        <v>ศธ04002/ว5487ว.8 พย 67 โอนครั้งที่ 47</v>
      </c>
      <c r="D391" s="159">
        <f>+[5]ระบบการควบคุมฯ!F1172</f>
        <v>0</v>
      </c>
      <c r="E391" s="159">
        <f>+[5]ระบบการควบคุมฯ!G1172+[5]ระบบการควบคุมฯ!H1172</f>
        <v>0</v>
      </c>
      <c r="F391" s="125">
        <f>+[5]ระบบการควบคุมฯ!I1172+[5]ระบบการควบคุมฯ!J1172</f>
        <v>0</v>
      </c>
      <c r="G391" s="159">
        <f>+[5]ระบบการควบคุมฯ!K1172+[5]ระบบการควบคุมฯ!L1172</f>
        <v>0</v>
      </c>
      <c r="H391" s="159">
        <f>+D391-E391-F391-G391</f>
        <v>0</v>
      </c>
      <c r="I391" s="146" t="s">
        <v>12</v>
      </c>
    </row>
    <row r="392" spans="1:9" ht="18.600000000000001" x14ac:dyDescent="0.25">
      <c r="A392" s="61" t="str">
        <f>+[5]ระบบการควบคุมฯ!A1104</f>
        <v>1.5.4</v>
      </c>
      <c r="B392" s="61" t="str">
        <f>+[5]ระบบการควบคุมฯ!B1104</f>
        <v>กิจกรรมการสนับสนุนการศึกษาขั้นพื้นฐาน</v>
      </c>
      <c r="C392" s="61" t="str">
        <f>+[5]ระบบการควบคุมฯ!C1104</f>
        <v>20004 69 0146 00000</v>
      </c>
      <c r="D392" s="121">
        <f>+D393</f>
        <v>0</v>
      </c>
      <c r="E392" s="121">
        <f>+E393</f>
        <v>0</v>
      </c>
      <c r="F392" s="121">
        <f>+F393</f>
        <v>0</v>
      </c>
      <c r="G392" s="121">
        <f>+G393</f>
        <v>0</v>
      </c>
      <c r="H392" s="121">
        <f>+H393</f>
        <v>0</v>
      </c>
      <c r="I392" s="49"/>
    </row>
    <row r="393" spans="1:9" ht="27.6" customHeight="1" x14ac:dyDescent="0.25">
      <c r="A393" s="162">
        <f>+[5]ระบบการควบคุมฯ!A1127</f>
        <v>0</v>
      </c>
      <c r="B393" s="108" t="str">
        <f>+[5]ระบบการควบคุมฯ!B1127</f>
        <v xml:space="preserve"> งบดำเนินงาน 69112xx </v>
      </c>
      <c r="C393" s="108" t="str">
        <f>+[5]ระบบการควบคุมฯ!C1127</f>
        <v>20004 37201000 2000000</v>
      </c>
      <c r="D393" s="127">
        <f>SUM(D394:D399)</f>
        <v>0</v>
      </c>
      <c r="E393" s="127">
        <f t="shared" ref="E393:H393" si="113">SUM(E394:E399)</f>
        <v>0</v>
      </c>
      <c r="F393" s="127">
        <f t="shared" si="113"/>
        <v>0</v>
      </c>
      <c r="G393" s="127">
        <f t="shared" si="113"/>
        <v>0</v>
      </c>
      <c r="H393" s="127">
        <f t="shared" si="113"/>
        <v>0</v>
      </c>
      <c r="I393" s="48"/>
    </row>
    <row r="394" spans="1:9" ht="74.400000000000006" hidden="1" customHeight="1" x14ac:dyDescent="0.25">
      <c r="A394" s="123" t="str">
        <f>+[5]ระบบการควบคุมฯ!A1128</f>
        <v>2.1.2.1</v>
      </c>
      <c r="B394" s="56" t="str">
        <f>+[5]ระบบการควบคุมฯ!B1128</f>
        <v xml:space="preserve">ค่าใช้จ่ายในการเดินทางเข้าร่วมโครงการอบรมเสริมสร้างความรู้ด้านการบริหารงานการคลัง และสร้างความตระหนักในการป้องกันการทุจริตของหน่วยงาน ในสังกัดสำนักงานคณะกรรมการการศึกษาขั้นพื้นฐาน ระหว่างวันที่ 25 - 26 ธันวาคม 2566 ณ โรงแรมดิ ไอเดิล โฮเท็ล แอนด์ เรสซิเดนซ์ จังหวัดปทุมธานี </v>
      </c>
      <c r="C394" s="56" t="str">
        <f>+[5]ระบบการควบคุมฯ!C1128</f>
        <v>ศธ 04002/ว5700 ลว 21 ธค 66 โอนครั้งที่ 103</v>
      </c>
      <c r="D394" s="124"/>
      <c r="E394" s="125"/>
      <c r="F394" s="125"/>
      <c r="G394" s="125"/>
      <c r="H394" s="125">
        <f>+D394-E394-F394-G394</f>
        <v>0</v>
      </c>
      <c r="I394" s="51" t="s">
        <v>14</v>
      </c>
    </row>
    <row r="395" spans="1:9" ht="18.600000000000001" hidden="1" customHeight="1" x14ac:dyDescent="0.25">
      <c r="A395" s="123" t="str">
        <f>+[5]ระบบการควบคุมฯ!A1129</f>
        <v>2.1.2.2</v>
      </c>
      <c r="B395" s="56" t="str">
        <f>+[5]ระบบการควบคุมฯ!B1129</f>
        <v xml:space="preserve">เงินสมทบกองทุนเงินทดแทน ประจำปี พ.ศ. 2567 (มกราคม - ธันวาคม 2567)                             </v>
      </c>
      <c r="C395" s="56" t="str">
        <f>+[5]ระบบการควบคุมฯ!C1129</f>
        <v>ศธ 04002/ว35 ลว 4 มค 67 โอนครั้งที่ 117</v>
      </c>
      <c r="D395" s="124"/>
      <c r="E395" s="125"/>
      <c r="F395" s="125"/>
      <c r="G395" s="125"/>
      <c r="H395" s="125">
        <f>+D395-E395-F395-G395</f>
        <v>0</v>
      </c>
      <c r="I395" s="51" t="s">
        <v>14</v>
      </c>
    </row>
    <row r="396" spans="1:9" ht="260.39999999999998" hidden="1" customHeight="1" x14ac:dyDescent="0.25">
      <c r="A396" s="123" t="str">
        <f>+[5]ระบบการควบคุมฯ!A725</f>
        <v>1.2.1</v>
      </c>
      <c r="B396" s="56" t="str">
        <f>+[5]ระบบการควบคุมฯ!B725</f>
        <v xml:space="preserve">ค่าเช่าใช้บริการสัญญาณอินเทอร์เน็ต </v>
      </c>
      <c r="C396" s="56" t="str">
        <f>+[5]ระบบการควบคุมฯ!C727</f>
        <v>ศธ 04002/ว7214 ลว. 30 เม.ย.69 โอนครั้งที่ 489</v>
      </c>
      <c r="D396" s="124"/>
      <c r="E396" s="125"/>
      <c r="F396" s="125"/>
      <c r="G396" s="125"/>
      <c r="H396" s="125">
        <f>+D396-E396-F396-G396</f>
        <v>0</v>
      </c>
      <c r="I396" s="51" t="s">
        <v>14</v>
      </c>
    </row>
    <row r="397" spans="1:9" ht="316.2" hidden="1" customHeight="1" x14ac:dyDescent="0.25">
      <c r="A397" s="123"/>
      <c r="B397" s="56" t="str">
        <f>+[5]ระบบการควบคุมฯ!B1130</f>
        <v>ค่าเช่าใช้บริการสัญญาณอินเทอร์เน็ต 6 เดือน (เมย-มิย 66)   603600บาท</v>
      </c>
      <c r="C397" s="56" t="str">
        <f>+[5]ระบบการควบคุมฯ!C1130</f>
        <v>ศธ 04002/ว1923   ลว 20 พค 67 โอนครั้งที่ 30</v>
      </c>
      <c r="D397" s="124"/>
      <c r="E397" s="125"/>
      <c r="F397" s="125"/>
      <c r="G397" s="125"/>
      <c r="H397" s="125">
        <f>+D397-E397-F397-G397</f>
        <v>0</v>
      </c>
      <c r="I397" s="51"/>
    </row>
    <row r="398" spans="1:9" ht="55.8" hidden="1" customHeight="1" x14ac:dyDescent="0.25">
      <c r="A398" s="123"/>
      <c r="B398" s="56" t="str">
        <f>+[5]ระบบการควบคุมฯ!B1131</f>
        <v>ค่าเช่าใช้บริการสัญญาณอินเทอร์เน็ต 3 เดือน (กรกฎาคม 2567 – กันยายน 2567)   514,3500บาท</v>
      </c>
      <c r="C398" s="56" t="str">
        <f>+[5]ระบบการควบคุมฯ!C1131</f>
        <v>ศธ 04002/ว2864 ลว 2 กรกฎาคม 2567 โอนครั้งที่ 185</v>
      </c>
      <c r="D398" s="124"/>
      <c r="E398" s="125"/>
      <c r="F398" s="125"/>
      <c r="G398" s="125"/>
      <c r="H398" s="125"/>
      <c r="I398" s="51"/>
    </row>
    <row r="399" spans="1:9" ht="18.600000000000001" hidden="1" customHeight="1" x14ac:dyDescent="0.25">
      <c r="A399" s="123" t="str">
        <f>+[5]ระบบการควบคุมฯ!A1132</f>
        <v>2.1.3.2</v>
      </c>
      <c r="B399" s="164" t="str">
        <f>+[5]ระบบการควบคุมฯ!B1132</f>
        <v>ค่าใช้จ่ายในการซ่อมแซม ทำความสะอาด ฟื้นฟูอาคารเรียน สิ่งปลูกสร้าง ห้องน้ำ ห้องส้วม และสภาพแวดล้อมภายในโรงเรียน</v>
      </c>
      <c r="C399" s="164" t="str">
        <f>+[5]ระบบการควบคุมฯ!C1132</f>
        <v>ศธ 04002/ว4582 ลว 20 กย 67 โอนครั้งที่ 433</v>
      </c>
      <c r="D399" s="124"/>
      <c r="E399" s="125"/>
      <c r="F399" s="125"/>
      <c r="G399" s="125"/>
      <c r="H399" s="125">
        <f>+D399-E399-F399-G399</f>
        <v>0</v>
      </c>
      <c r="I399" s="51" t="s">
        <v>119</v>
      </c>
    </row>
    <row r="400" spans="1:9" ht="37.200000000000003" x14ac:dyDescent="0.25">
      <c r="A400" s="61" t="str">
        <f>+[5]ระบบการควบคุมฯ!A1159</f>
        <v>1.5.5</v>
      </c>
      <c r="B400" s="61" t="str">
        <f>+[5]ระบบการควบคุมฯ!B1159</f>
        <v xml:space="preserve">กิจกรรมรองส่งเสริมการจัดการเรียนรู้และพัฒนาคุณลักษณะของผู้เรียน  </v>
      </c>
      <c r="C400" s="61"/>
      <c r="D400" s="121">
        <f>+D401</f>
        <v>3000</v>
      </c>
      <c r="E400" s="121">
        <f>+E401</f>
        <v>0</v>
      </c>
      <c r="F400" s="121">
        <f>+F401</f>
        <v>0</v>
      </c>
      <c r="G400" s="121">
        <f>+G401</f>
        <v>1600</v>
      </c>
      <c r="H400" s="121">
        <f>+H401</f>
        <v>1400</v>
      </c>
      <c r="I400" s="49"/>
    </row>
    <row r="401" spans="1:9" ht="24.6" customHeight="1" x14ac:dyDescent="0.25">
      <c r="A401" s="162">
        <f>+[5]ระบบการควบคุมฯ!A1160</f>
        <v>0</v>
      </c>
      <c r="B401" s="108" t="str">
        <f>+[5]ระบบการควบคุมฯ!B1160</f>
        <v xml:space="preserve"> งบดำเนินงาน 69112xx </v>
      </c>
      <c r="C401" s="108"/>
      <c r="D401" s="127">
        <f>SUM(D402:D407)</f>
        <v>3000</v>
      </c>
      <c r="E401" s="127">
        <f>SUM(E402:E407)</f>
        <v>0</v>
      </c>
      <c r="F401" s="127">
        <f>SUM(F402:F407)</f>
        <v>0</v>
      </c>
      <c r="G401" s="127">
        <f>SUM(G402:G407)</f>
        <v>1600</v>
      </c>
      <c r="H401" s="127">
        <f>SUM(H402:H407)</f>
        <v>1400</v>
      </c>
      <c r="I401" s="48"/>
    </row>
    <row r="402" spans="1:9" ht="148.80000000000001" x14ac:dyDescent="0.25">
      <c r="A402" s="123" t="str">
        <f>+[5]ระบบการควบคุมฯ!A1161</f>
        <v>1.5.5.1</v>
      </c>
      <c r="B402" s="56" t="str">
        <f>+[5]ระบบการควบคุมฯ!B1161</f>
        <v>ค่าใช้จ่ายในการเดินทางเข้าร่วมประชุมเชิงปฏิบัติการต่อยอดบทเรียนความสำเร็จสถานศึกษาต้นแบบนักเรียนเพื่อนที่ปรึกษา (YC : Youth Counselor) กับการพัฒนาการแนะแนวให้การปรึกษาสู่การพัฒนาคุณภาพผู้เรียนรอบด้าน  ระหว่างวันที่ 10 - 13 มีนาคม 2569 ณ โรงแรมบียอนด์ สวีท (บางพลัด) กรุงเทพมหานคร</v>
      </c>
      <c r="C402" s="56" t="str">
        <f>+[5]ระบบการควบคุมฯ!C1161</f>
        <v>ศธ 04002/ว4808 ลว 19 มี.ค.69 โอนครั้งที่ 374</v>
      </c>
      <c r="D402" s="124">
        <f>+[5]ระบบการควบคุมฯ!F1161</f>
        <v>3000</v>
      </c>
      <c r="E402" s="125">
        <f>+[5]ระบบการควบคุมฯ!G1161+[5]ระบบการควบคุมฯ!H1161</f>
        <v>0</v>
      </c>
      <c r="F402" s="125"/>
      <c r="G402" s="125">
        <f>+[5]ระบบการควบคุมฯ!K1161+[5]ระบบการควบคุมฯ!L1161</f>
        <v>1600</v>
      </c>
      <c r="H402" s="125">
        <f>+D402-E402-F402-G402</f>
        <v>1400</v>
      </c>
      <c r="I402" s="51" t="s">
        <v>175</v>
      </c>
    </row>
    <row r="403" spans="1:9" ht="93" hidden="1" customHeight="1" x14ac:dyDescent="0.25">
      <c r="A403" s="123"/>
      <c r="B403" s="56"/>
      <c r="C403" s="56"/>
      <c r="D403" s="124"/>
      <c r="E403" s="125"/>
      <c r="F403" s="125"/>
      <c r="G403" s="125"/>
      <c r="H403" s="125"/>
      <c r="I403" s="51"/>
    </row>
    <row r="404" spans="1:9" ht="18.600000000000001" hidden="1" x14ac:dyDescent="0.25">
      <c r="A404" s="123"/>
      <c r="B404" s="56"/>
      <c r="C404" s="56"/>
      <c r="D404" s="124"/>
      <c r="E404" s="125">
        <f>+[2]งบสพฐ!I1544+[2]งบสพฐ!J1544</f>
        <v>0</v>
      </c>
      <c r="F404" s="125">
        <f>+[2]งบสพฐ!K1544+[2]งบสพฐ!L1544</f>
        <v>0</v>
      </c>
      <c r="G404" s="125">
        <f>+[2]งบสพฐ!M1544+[2]งบสพฐ!N1544</f>
        <v>0</v>
      </c>
      <c r="H404" s="125">
        <f t="shared" ref="H404" si="114">+D404-E404-F404-G404</f>
        <v>0</v>
      </c>
      <c r="I404" s="55"/>
    </row>
    <row r="405" spans="1:9" ht="18.600000000000001" hidden="1" x14ac:dyDescent="0.25">
      <c r="A405" s="123"/>
      <c r="B405" s="56"/>
      <c r="C405" s="56"/>
      <c r="D405" s="165"/>
      <c r="E405" s="165"/>
      <c r="F405" s="165"/>
      <c r="G405" s="165"/>
      <c r="H405" s="125"/>
      <c r="I405" s="53"/>
    </row>
    <row r="406" spans="1:9" ht="18.600000000000001" hidden="1" x14ac:dyDescent="0.25">
      <c r="A406" s="123"/>
      <c r="B406" s="56"/>
      <c r="C406" s="56"/>
      <c r="D406" s="165"/>
      <c r="E406" s="165"/>
      <c r="F406" s="165"/>
      <c r="G406" s="165"/>
      <c r="H406" s="125"/>
      <c r="I406" s="53"/>
    </row>
    <row r="407" spans="1:9" ht="18.600000000000001" hidden="1" x14ac:dyDescent="0.25">
      <c r="A407" s="123"/>
      <c r="B407" s="386"/>
      <c r="C407" s="56"/>
      <c r="D407" s="165"/>
      <c r="E407" s="165"/>
      <c r="F407" s="165"/>
      <c r="G407" s="165"/>
      <c r="H407" s="125"/>
      <c r="I407" s="53"/>
    </row>
    <row r="408" spans="1:9" ht="111.6" hidden="1" customHeight="1" x14ac:dyDescent="0.25">
      <c r="A408" s="123"/>
      <c r="B408" s="56"/>
      <c r="C408" s="56"/>
      <c r="D408" s="165"/>
      <c r="E408" s="165"/>
      <c r="F408" s="165"/>
      <c r="G408" s="165"/>
      <c r="H408" s="125"/>
      <c r="I408" s="51"/>
    </row>
    <row r="409" spans="1:9" ht="130.19999999999999" hidden="1" customHeight="1" x14ac:dyDescent="0.25">
      <c r="A409" s="123"/>
      <c r="B409" s="56"/>
      <c r="C409" s="56"/>
      <c r="D409" s="165"/>
      <c r="E409" s="165"/>
      <c r="F409" s="165"/>
      <c r="G409" s="165"/>
      <c r="H409" s="125"/>
      <c r="I409" s="53"/>
    </row>
    <row r="410" spans="1:9" ht="148.80000000000001" hidden="1" customHeight="1" x14ac:dyDescent="0.25">
      <c r="A410" s="123"/>
      <c r="B410" s="56"/>
      <c r="C410" s="56"/>
      <c r="D410" s="165"/>
      <c r="E410" s="165"/>
      <c r="F410" s="165"/>
      <c r="G410" s="165"/>
      <c r="H410" s="125"/>
      <c r="I410" s="53"/>
    </row>
    <row r="411" spans="1:9" ht="334.8" hidden="1" customHeight="1" x14ac:dyDescent="0.25">
      <c r="A411" s="123"/>
      <c r="B411" s="56"/>
      <c r="C411" s="56"/>
      <c r="D411" s="165">
        <f>+[2]งบสพฐ!F402</f>
        <v>0</v>
      </c>
      <c r="E411" s="165"/>
      <c r="F411" s="165"/>
      <c r="G411" s="165"/>
      <c r="H411" s="125"/>
      <c r="I411" s="53"/>
    </row>
    <row r="412" spans="1:9" ht="37.200000000000003" hidden="1" customHeight="1" x14ac:dyDescent="0.25">
      <c r="A412" s="123"/>
      <c r="B412" s="56"/>
      <c r="C412" s="56"/>
      <c r="D412" s="165">
        <f>+[2]งบสพฐ!F403</f>
        <v>0</v>
      </c>
      <c r="E412" s="165"/>
      <c r="F412" s="165"/>
      <c r="G412" s="165"/>
      <c r="H412" s="125"/>
      <c r="I412" s="51"/>
    </row>
    <row r="413" spans="1:9" ht="37.200000000000003" hidden="1" customHeight="1" x14ac:dyDescent="0.25">
      <c r="A413" s="123"/>
      <c r="B413" s="56"/>
      <c r="C413" s="56"/>
      <c r="D413" s="165">
        <f>+[2]งบสพฐ!F404</f>
        <v>0</v>
      </c>
      <c r="E413" s="165"/>
      <c r="F413" s="165"/>
      <c r="G413" s="165"/>
      <c r="H413" s="125"/>
      <c r="I413" s="51"/>
    </row>
    <row r="414" spans="1:9" ht="31.2" hidden="1" customHeight="1" x14ac:dyDescent="0.25">
      <c r="A414" s="123"/>
      <c r="B414" s="56"/>
      <c r="C414" s="56"/>
      <c r="D414" s="165">
        <f>+[2]งบสพฐ!F405</f>
        <v>0</v>
      </c>
      <c r="E414" s="165"/>
      <c r="F414" s="165"/>
      <c r="G414" s="165"/>
      <c r="H414" s="125"/>
      <c r="I414" s="51"/>
    </row>
    <row r="415" spans="1:9" ht="37.200000000000003" hidden="1" customHeight="1" x14ac:dyDescent="0.25">
      <c r="A415" s="123"/>
      <c r="B415" s="56"/>
      <c r="C415" s="56"/>
      <c r="D415" s="165">
        <f>+[2]งบสพฐ!F406</f>
        <v>0</v>
      </c>
      <c r="E415" s="165"/>
      <c r="F415" s="165"/>
      <c r="G415" s="165"/>
      <c r="H415" s="125"/>
      <c r="I415" s="51"/>
    </row>
    <row r="416" spans="1:9" ht="122.4" hidden="1" customHeight="1" x14ac:dyDescent="0.25">
      <c r="A416" s="123"/>
      <c r="B416" s="56"/>
      <c r="C416" s="56"/>
      <c r="D416" s="165">
        <f>+[2]งบสพฐ!F407</f>
        <v>0</v>
      </c>
      <c r="E416" s="165"/>
      <c r="F416" s="165"/>
      <c r="G416" s="165"/>
      <c r="H416" s="125"/>
      <c r="I416" s="51"/>
    </row>
    <row r="417" spans="1:9" ht="148.80000000000001" hidden="1" customHeight="1" x14ac:dyDescent="0.25">
      <c r="A417" s="123"/>
      <c r="B417" s="56"/>
      <c r="C417" s="56"/>
      <c r="D417" s="165">
        <f>+[2]งบสพฐ!F408</f>
        <v>0</v>
      </c>
      <c r="E417" s="165"/>
      <c r="F417" s="165"/>
      <c r="G417" s="165"/>
      <c r="H417" s="125"/>
      <c r="I417" s="51"/>
    </row>
    <row r="418" spans="1:9" ht="18.600000000000001" hidden="1" x14ac:dyDescent="0.25">
      <c r="A418" s="123"/>
      <c r="B418" s="56"/>
      <c r="C418" s="56"/>
      <c r="D418" s="165">
        <f>+[2]งบสพฐ!F409</f>
        <v>0</v>
      </c>
      <c r="E418" s="165"/>
      <c r="F418" s="165"/>
      <c r="G418" s="165"/>
      <c r="H418" s="125"/>
      <c r="I418" s="51"/>
    </row>
    <row r="419" spans="1:9" ht="18.600000000000001" hidden="1" x14ac:dyDescent="0.25">
      <c r="A419" s="123"/>
      <c r="B419" s="38"/>
      <c r="C419" s="56"/>
      <c r="D419" s="165">
        <f>+[2]งบสพฐ!F410</f>
        <v>0</v>
      </c>
      <c r="E419" s="165"/>
      <c r="F419" s="165"/>
      <c r="G419" s="165"/>
      <c r="H419" s="125"/>
      <c r="I419" s="51"/>
    </row>
    <row r="420" spans="1:9" ht="18.600000000000001" hidden="1" x14ac:dyDescent="0.25">
      <c r="A420" s="123"/>
      <c r="B420" s="38"/>
      <c r="C420" s="56"/>
      <c r="D420" s="165">
        <f>+[2]งบสพฐ!F411</f>
        <v>0</v>
      </c>
      <c r="E420" s="165"/>
      <c r="F420" s="165"/>
      <c r="G420" s="165"/>
      <c r="H420" s="125"/>
      <c r="I420" s="51"/>
    </row>
    <row r="421" spans="1:9" ht="18.600000000000001" hidden="1" x14ac:dyDescent="0.25">
      <c r="A421" s="123"/>
      <c r="B421" s="38"/>
      <c r="C421" s="56"/>
      <c r="D421" s="165">
        <f>+[2]งบสพฐ!F412</f>
        <v>0</v>
      </c>
      <c r="E421" s="165"/>
      <c r="F421" s="165"/>
      <c r="G421" s="165"/>
      <c r="H421" s="125"/>
      <c r="I421" s="51"/>
    </row>
    <row r="422" spans="1:9" ht="55.8" x14ac:dyDescent="0.25">
      <c r="A422" s="130" t="str">
        <f>+[5]ระบบการควบคุมฯ!A1164</f>
        <v>1.5.6</v>
      </c>
      <c r="B422" s="61" t="str">
        <f>+[5]ระบบการควบคุมฯ!B1164</f>
        <v>กิจกรรมรองพัฒนาหลักสูตรและกระบวนการเรียนรู้ที่หลากหลายให้เอื้อต่อการเรียนรู้ตลอดชีวิต</v>
      </c>
      <c r="C422" s="61"/>
      <c r="D422" s="121">
        <f>+D423</f>
        <v>0</v>
      </c>
      <c r="E422" s="142">
        <f>+E423</f>
        <v>0</v>
      </c>
      <c r="F422" s="142">
        <f>+F423</f>
        <v>0</v>
      </c>
      <c r="G422" s="142">
        <f>+G423</f>
        <v>0</v>
      </c>
      <c r="H422" s="142">
        <f>+H423</f>
        <v>0</v>
      </c>
      <c r="I422" s="49"/>
    </row>
    <row r="423" spans="1:9" ht="93" hidden="1" customHeight="1" x14ac:dyDescent="0.25">
      <c r="A423" s="162">
        <f>+[5]ระบบการควบคุมฯ!A1165</f>
        <v>0</v>
      </c>
      <c r="B423" s="108" t="str">
        <f>+[5]ระบบการควบคุมฯ!B1165</f>
        <v xml:space="preserve"> งบดำเนินงาน 69112xx </v>
      </c>
      <c r="C423" s="63"/>
      <c r="D423" s="127">
        <f>SUM(D424:D426)</f>
        <v>0</v>
      </c>
      <c r="E423" s="127">
        <f>SUM(E424:E426)</f>
        <v>0</v>
      </c>
      <c r="F423" s="127">
        <f>SUM(F424:F426)</f>
        <v>0</v>
      </c>
      <c r="G423" s="127">
        <f>SUM(G424:G426)</f>
        <v>0</v>
      </c>
      <c r="H423" s="127">
        <f>SUM(H424:H426)</f>
        <v>0</v>
      </c>
      <c r="I423" s="48"/>
    </row>
    <row r="424" spans="1:9" ht="130.19999999999999" hidden="1" customHeight="1" x14ac:dyDescent="0.25">
      <c r="A424" s="166" t="str">
        <f>+[5]ระบบการควบคุมฯ!A1166</f>
        <v>2.1.4.1</v>
      </c>
      <c r="B424" s="38" t="str">
        <f>+[5]ระบบการควบคุมฯ!B1166</f>
        <v xml:space="preserve">ค่าใช้จ่ายในการจัดการแข่งขันงานศิลปหัตถกรรมนักเรียน ครั้งที่ 71 ปีการศึกษา 2566 </v>
      </c>
      <c r="C424" s="38" t="str">
        <f>+[5]ระบบการควบคุมฯ!C1166</f>
        <v>ที่ ศธ 04002/ว    /9 กพ 67  ครั้งที่ 165</v>
      </c>
      <c r="D424" s="456"/>
      <c r="E424" s="125"/>
      <c r="F424" s="124"/>
      <c r="G424" s="125"/>
      <c r="H424" s="124">
        <f>+D424-E424-F424-G424</f>
        <v>0</v>
      </c>
      <c r="I424" s="51" t="s">
        <v>12</v>
      </c>
    </row>
    <row r="425" spans="1:9" ht="130.19999999999999" hidden="1" customHeight="1" x14ac:dyDescent="0.25">
      <c r="A425" s="166" t="str">
        <f>+[5]ระบบการควบคุมฯ!A1167</f>
        <v>2.1.4.2</v>
      </c>
      <c r="B425" s="38" t="str">
        <f>+[5]ระบบการควบคุมฯ!B1167</f>
        <v xml:space="preserve">ค่าใช้จ่ายในการดำนินงานการส่งเสริมการจัดการเรียนรู้เพศวิถีศึกษาในลักษณะการจัดการเรียนรู้แบบ Active Leaning </v>
      </c>
      <c r="C425" s="38" t="str">
        <f>+[5]ระบบการควบคุมฯ!C1167</f>
        <v>ศธ04002/ว2276 ลว. 7 มิย 67 โอนครั้งที่ 102</v>
      </c>
      <c r="D425" s="456"/>
      <c r="E425" s="125"/>
      <c r="F425" s="124"/>
      <c r="G425" s="125"/>
      <c r="H425" s="124">
        <f>+D425-E425-F425-G425</f>
        <v>0</v>
      </c>
      <c r="I425" s="51" t="s">
        <v>52</v>
      </c>
    </row>
    <row r="426" spans="1:9" ht="334.8" hidden="1" customHeight="1" x14ac:dyDescent="0.25">
      <c r="A426" s="166" t="str">
        <f>+[5]ระบบการควบคุมฯ!A1168</f>
        <v>2.1.4.3</v>
      </c>
      <c r="B426" s="38" t="str">
        <f>+[5]ระบบการควบคุมฯ!B1168</f>
        <v xml:space="preserve">ค่าใช้จ่ายในการเดินทางเข้าร่วมการประชุมเชิงปฏิบัติการจัดทำเป้าหมายความสามารถ ด้านการอ่าน การเขียน การคิดเลข และการแก้ปัญหา (Basic Literacy) ของนักเรียนระดับประถมศึกษาตอนต้น ระหว่างวันที่ 7 - 10 สิงหาคม 2567 โรงแรมรอแยล เบญจา กรุงเทพมหานคร </v>
      </c>
      <c r="C426" s="38" t="str">
        <f>+[5]ระบบการควบคุมฯ!C1168</f>
        <v>ศธ04002/ว3560 ลว. 15 สค 67 โอนครั้งที่ 323</v>
      </c>
      <c r="D426" s="124"/>
      <c r="E426" s="124"/>
      <c r="F426" s="124"/>
      <c r="G426" s="124"/>
      <c r="H426" s="124">
        <f>+D426-E426-F426-G426</f>
        <v>0</v>
      </c>
      <c r="I426" s="51" t="s">
        <v>52</v>
      </c>
    </row>
    <row r="427" spans="1:9" ht="37.200000000000003" x14ac:dyDescent="0.25">
      <c r="A427" s="130">
        <f>+[5]ระบบการควบคุมฯ!A1175</f>
        <v>1.6</v>
      </c>
      <c r="B427" s="168" t="str">
        <f>+[5]ระบบการควบคุมฯ!B1175</f>
        <v xml:space="preserve">กิจกรรมการจัดการศึกษามัธยมศึกษาตอนต้นสำหรับโรงเรียนปกติ  </v>
      </c>
      <c r="C427" s="58" t="str">
        <f>+[5]ระบบการควบคุมฯ!C1175</f>
        <v>20004 69 0516500000</v>
      </c>
      <c r="D427" s="121">
        <f>+D428</f>
        <v>0</v>
      </c>
      <c r="E427" s="142">
        <f>+E428</f>
        <v>0</v>
      </c>
      <c r="F427" s="142">
        <f>+F428</f>
        <v>0</v>
      </c>
      <c r="G427" s="142">
        <f>+G428</f>
        <v>0</v>
      </c>
      <c r="H427" s="142">
        <f>+H428</f>
        <v>0</v>
      </c>
      <c r="I427" s="49"/>
    </row>
    <row r="428" spans="1:9" ht="37.200000000000003" x14ac:dyDescent="0.25">
      <c r="A428" s="162" t="str">
        <f>+[5]ระบบการควบคุมฯ!A1201</f>
        <v>1.6.1</v>
      </c>
      <c r="B428" s="169" t="str">
        <f>+[5]ระบบการควบคุมฯ!B1201</f>
        <v xml:space="preserve"> งบดำเนินงาน 69112xx</v>
      </c>
      <c r="C428" s="1000" t="str">
        <f>+[5]ระบบการควบคุมฯ!C1201</f>
        <v>20004 3720 1000 2000000</v>
      </c>
      <c r="D428" s="127"/>
      <c r="E428" s="127"/>
      <c r="F428" s="127"/>
      <c r="G428" s="127"/>
      <c r="H428" s="127"/>
      <c r="I428" s="48"/>
    </row>
    <row r="429" spans="1:9" ht="37.200000000000003" customHeight="1" x14ac:dyDescent="0.25">
      <c r="A429" s="547" t="str">
        <f>+[5]ระบบการควบคุมฯ!A1200</f>
        <v>1.6.1</v>
      </c>
      <c r="B429" s="1257" t="str">
        <f>+[5]ระบบการควบคุมฯ!B1200</f>
        <v xml:space="preserve">กิจกรรมรองการวิจัยเพื่อพัฒนานวัตกรรมการจัดการศึกษา </v>
      </c>
      <c r="C429" s="61" t="str">
        <f>+[5]ระบบการควบคุมฯ!C1200</f>
        <v>20004 69 05165 52018</v>
      </c>
      <c r="D429" s="121">
        <f>+[5]ระบบการควบคุมฯ!F1200</f>
        <v>6000</v>
      </c>
      <c r="E429" s="121">
        <f>+[5]ระบบการควบคุมฯ!G1200+[5]ระบบการควบคุมฯ!H1200</f>
        <v>0</v>
      </c>
      <c r="F429" s="121">
        <f>+[5]ระบบการควบคุมฯ!I1201+[5]ระบบการควบคุมฯ!J1201</f>
        <v>0</v>
      </c>
      <c r="G429" s="121">
        <f>+[5]ระบบการควบคุมฯ!K1200+[5]ระบบการควบคุมฯ!L1200</f>
        <v>6000</v>
      </c>
      <c r="H429" s="121">
        <f>+D429-E429-F429-G429</f>
        <v>0</v>
      </c>
      <c r="I429" s="411"/>
    </row>
    <row r="430" spans="1:9" ht="18.600000000000001" customHeight="1" x14ac:dyDescent="0.25">
      <c r="A430" s="162" t="str">
        <f>+[5]ระบบการควบคุมฯ!A1203</f>
        <v>1.6.1.1</v>
      </c>
      <c r="B430" s="169" t="str">
        <f>+[5]ระบบการควบคุมฯ!B1201</f>
        <v xml:space="preserve"> งบดำเนินงาน 69112xx</v>
      </c>
      <c r="C430" s="1000" t="str">
        <f>+[5]ระบบการควบคุมฯ!C1201</f>
        <v>20004 3720 1000 2000000</v>
      </c>
      <c r="D430" s="127">
        <f>SUM(D431:D432)</f>
        <v>6000</v>
      </c>
      <c r="E430" s="127">
        <f t="shared" ref="E430:H430" si="115">SUM(E431:E432)</f>
        <v>0</v>
      </c>
      <c r="F430" s="127">
        <f t="shared" si="115"/>
        <v>0</v>
      </c>
      <c r="G430" s="127">
        <f t="shared" si="115"/>
        <v>6000</v>
      </c>
      <c r="H430" s="127">
        <f t="shared" si="115"/>
        <v>0</v>
      </c>
      <c r="I430" s="48"/>
    </row>
    <row r="431" spans="1:9" ht="111.6" customHeight="1" x14ac:dyDescent="0.25">
      <c r="A431" s="166" t="str">
        <f>+[5]ระบบการควบคุมฯ!A1202</f>
        <v>1.6.1.1</v>
      </c>
      <c r="B431" s="38" t="str">
        <f>+[5]ระบบการควบคุมฯ!B1202</f>
        <v xml:space="preserve">ค่าใช้จ่ายในการจัดสอบคัดเลือกรอบแรก ระดับเขตพื้นที่ /ค่าใช้จ่ายในการจัดสอบคัดเลือกรอบสอง ระดับประเทศและเตรียมความพร้อมผู้แทนนักเรียนไทยสำหรับเข้าร่วมการแข่งขันคณิตศาสตร์และวิทยาศาสตร์โอลิมปิกระหว่างประเทศ ระดับประถมศึกษา ประจำปี พ.ศ.2569 รายการ 23rd International Mathematics and Science Olympiad (IMSO) for Primary School ณ สาธารณรัฐอินโดนีเซีย </v>
      </c>
      <c r="C431" s="38" t="str">
        <f>+[5]ระบบการควบคุมฯ!C1202</f>
        <v>ที่ ศธ04002/ว12052 ลว 16 ก.ค.69 ครั้งที่ 720</v>
      </c>
      <c r="D431" s="456">
        <f>+[5]ระบบการควบคุมฯ!F1202</f>
        <v>6000</v>
      </c>
      <c r="E431" s="124">
        <f>+[5]ระบบการควบคุมฯ!G1202+[5]ระบบการควบคุมฯ!H1202</f>
        <v>0</v>
      </c>
      <c r="F431" s="124">
        <f>+[5]ระบบการควบคุมฯ!I1206+[5]ระบบการควบคุมฯ!J1206</f>
        <v>0</v>
      </c>
      <c r="G431" s="124">
        <f>+[5]ระบบการควบคุมฯ!K1202+[5]ระบบการควบคุมฯ!L1202</f>
        <v>6000</v>
      </c>
      <c r="H431" s="124">
        <f>+D431-E431-F431-G431</f>
        <v>0</v>
      </c>
      <c r="I431" s="51" t="s">
        <v>12</v>
      </c>
    </row>
    <row r="432" spans="1:9" ht="18.600000000000001" customHeight="1" x14ac:dyDescent="0.25">
      <c r="A432" s="166" t="str">
        <f>+[5]ระบบการควบคุมฯ!A1203</f>
        <v>1.6.1.1</v>
      </c>
      <c r="B432" s="38" t="str">
        <f>+[5]ระบบการควบคุมฯ!B1203</f>
        <v xml:space="preserve">ค่าใช้จ่ายในการจัดสอบคัดเลือกรอบแรก ระดับเขตพื้นที่ /ค่าใช้จ่ายในการจัดสอบคัดเลือกรอบสอง ระดับประเทศและ เตรียมความพร้อมผู้แทนนักเรียนไทยสำหรับเข้าร่วมการแข่งขันคณิตศาสตร์และวิทยาศาสตร์โอลิมปิกระหว่างประเทศ ระดับประถมศึกษา ประจำปี พ.ศ.๒๕๖๙ รายการ 23rd International Mathematics and Science Olympiad (IMSO) for Primary School ณ สาธารณรัฐอินโดนีเซีย </v>
      </c>
      <c r="C432" s="38" t="str">
        <f>+[5]ระบบการควบคุมฯ!C1203</f>
        <v>ที่ ศธ04002/ว41551 ลว 30 ก.ค.68 ครั้งที่ 769</v>
      </c>
      <c r="D432" s="456">
        <f>+[5]ระบบการควบคุมฯ!F1203</f>
        <v>0</v>
      </c>
      <c r="E432" s="124">
        <f>+[5]ระบบการควบคุมฯ!G1203+[5]ระบบการควบคุมฯ!H1203</f>
        <v>0</v>
      </c>
      <c r="F432" s="124">
        <f>+[5]ระบบการควบคุมฯ!I1207+[5]ระบบการควบคุมฯ!J1207</f>
        <v>0</v>
      </c>
      <c r="G432" s="124">
        <f>+[5]ระบบการควบคุมฯ!K1203+[5]ระบบการควบคุมฯ!L1203</f>
        <v>0</v>
      </c>
      <c r="H432" s="124">
        <f>+D432-E432-F432-G432</f>
        <v>0</v>
      </c>
      <c r="I432" s="51" t="s">
        <v>42</v>
      </c>
    </row>
    <row r="433" spans="1:9" ht="55.8" x14ac:dyDescent="0.25">
      <c r="A433" s="130" t="str">
        <f>+[5]ระบบการควบคุมฯ!A1207</f>
        <v>1.6.2</v>
      </c>
      <c r="B433" s="168" t="str">
        <f>+[5]ระบบการควบคุมฯ!B1207</f>
        <v>กิจกรรมรองสนับสนุนเสริมสร้างความเข้มแข็งในการพัฒนาครูอย่างมีประสิทธิภาพ</v>
      </c>
      <c r="C433" s="58" t="str">
        <f>+[5]ระบบการควบคุมฯ!C1207</f>
        <v>20004 69 05165 51999</v>
      </c>
      <c r="D433" s="121">
        <f>+D434</f>
        <v>105540</v>
      </c>
      <c r="E433" s="142">
        <f>+E434</f>
        <v>0</v>
      </c>
      <c r="F433" s="142">
        <f>+F434</f>
        <v>0</v>
      </c>
      <c r="G433" s="142">
        <f>+G434</f>
        <v>55624</v>
      </c>
      <c r="H433" s="142">
        <f>+H434</f>
        <v>49916</v>
      </c>
      <c r="I433" s="49"/>
    </row>
    <row r="434" spans="1:9" ht="130.19999999999999" hidden="1" customHeight="1" x14ac:dyDescent="0.25">
      <c r="A434" s="162">
        <f>+[5]ระบบการควบคุมฯ!A1208</f>
        <v>0</v>
      </c>
      <c r="B434" s="169" t="str">
        <f>+[5]ระบบการควบคุมฯ!B1208</f>
        <v xml:space="preserve"> งบดำเนินงาน 69112xx </v>
      </c>
      <c r="C434" s="132" t="str">
        <f>+[5]ระบบการควบคุมฯ!C1208</f>
        <v>20004 3720 1000 2000000</v>
      </c>
      <c r="D434" s="127">
        <f>SUM(D435:D442)</f>
        <v>105540</v>
      </c>
      <c r="E434" s="127">
        <f t="shared" ref="E434:H434" si="116">SUM(E435:E442)</f>
        <v>0</v>
      </c>
      <c r="F434" s="127">
        <f t="shared" si="116"/>
        <v>0</v>
      </c>
      <c r="G434" s="127">
        <f t="shared" si="116"/>
        <v>55624</v>
      </c>
      <c r="H434" s="127">
        <f t="shared" si="116"/>
        <v>49916</v>
      </c>
      <c r="I434" s="48"/>
    </row>
    <row r="435" spans="1:9" ht="74.400000000000006" x14ac:dyDescent="0.25">
      <c r="A435" s="166" t="str">
        <f>+[5]ระบบการควบคุมฯ!A1209</f>
        <v>1.6.2.1</v>
      </c>
      <c r="B435" s="38" t="str">
        <f>+[5]ระบบการควบคุมฯ!B1209</f>
        <v>เพื่อสนับสนุนการคัดเลือกบุคคลเพื่อบรรจุและแต่งตั้งให้ดำรงตำแหน่งศึกษานิเทศก์ สังกัดสำนักงานคณะกรรมการการศึกษาขั้นพื้นฐาน  ปี พ.ศ. 2568</v>
      </c>
      <c r="C435" s="38" t="str">
        <f>+[5]ระบบการควบคุมฯ!C1209</f>
        <v>ศธ04002/ว50938 ลว 22 ธ.ค. 68 โอนครั้งที่ 168</v>
      </c>
      <c r="D435" s="124">
        <f>+[5]ระบบการควบคุมฯ!D1209</f>
        <v>10240</v>
      </c>
      <c r="E435" s="124">
        <f>+[5]ระบบการควบคุมฯ!G1209+[5]ระบบการควบคุมฯ!H1209</f>
        <v>0</v>
      </c>
      <c r="F435" s="124">
        <f>+[5]ระบบการควบคุมฯ!I1209+[5]ระบบการควบคุมฯ!J1209</f>
        <v>0</v>
      </c>
      <c r="G435" s="124">
        <f>+[5]ระบบการควบคุมฯ!K1209+[5]ระบบการควบคุมฯ!L1209</f>
        <v>4830</v>
      </c>
      <c r="H435" s="124">
        <f>+D435-E435-F435-G435</f>
        <v>5410</v>
      </c>
      <c r="I435" s="51" t="s">
        <v>17</v>
      </c>
    </row>
    <row r="436" spans="1:9" ht="167.4" x14ac:dyDescent="0.25">
      <c r="A436" s="166" t="str">
        <f>+[5]ระบบการควบคุมฯ!A1210</f>
        <v>1.6.2.2</v>
      </c>
      <c r="B436" s="38" t="str">
        <f>+[5]ระบบการควบคุมฯ!B1210</f>
        <v>ค่าใช้จ่ายในการเดินทางเข้าร่วมการอบรมเชิงปฏิบัติการเสริมสร้างสมรรถนะการนิเทศการศึกษา สำหรับนิเทศก์แกนนำ (Core Supervisor) เพื่อพัฒนาคุณภาพการศึกษาสู่คุณภาพผู้เรียนตามนโยบายและจุดเน้นของสพฐ. ประจำปีงบประมาณ พ.ศ. 2569  ระหว่างวันที่ 16 – 19 ธันวาคม 2568 ณ โรงแรมดิ ไอเดิล โฮเทล แอนด์ เรสซิเดนท์ ปทุมธานี</v>
      </c>
      <c r="C436" s="38" t="str">
        <f>+[5]ระบบการควบคุมฯ!C1210</f>
        <v>ศธ 04002/ว51464  ลว 29 ธ.ค. 68 ครั้งที่ 195</v>
      </c>
      <c r="D436" s="124">
        <f>+[5]ระบบการควบคุมฯ!D1210</f>
        <v>800</v>
      </c>
      <c r="E436" s="124">
        <f>+[5]ระบบการควบคุมฯ!G1210+[5]ระบบการควบคุมฯ!H1210</f>
        <v>0</v>
      </c>
      <c r="F436" s="124">
        <f>+[5]ระบบการควบคุมฯ!I1210+[5]ระบบการควบคุมฯ!J1210</f>
        <v>0</v>
      </c>
      <c r="G436" s="124">
        <f>+[5]ระบบการควบคุมฯ!K1210+[5]ระบบการควบคุมฯ!L1210</f>
        <v>600</v>
      </c>
      <c r="H436" s="124">
        <f>+D436-E436-F436-G436</f>
        <v>200</v>
      </c>
      <c r="I436" s="51" t="s">
        <v>245</v>
      </c>
    </row>
    <row r="437" spans="1:9" ht="148.80000000000001" x14ac:dyDescent="0.25">
      <c r="A437" s="166" t="str">
        <f>+[5]ระบบการควบคุมฯ!A1211</f>
        <v>1.6.2.3</v>
      </c>
      <c r="B437" s="38" t="str">
        <f>+[5]ระบบการควบคุมฯ!B1211</f>
        <v>ค่าใช้จ่ายในการเดินทางเข้าร่วมการประชุมเชิงปฏิบัติการขับเคลื่อนเครือข่ายการนิเทศการศึกษาขั้นพื้นฐาน ประจำเขตตรวจราชการ สู่การพัฒนาคุณภาพการศึกษาอย่างยั่งยืนตามนโยบายเรียนดี มีคุณธรรม  ปีงบประมาณ พ.ศ. 2569 ในวันที่ 14 ธันวาคม 2568 ณ โรงแรมรอแยล เบญจา กรุงเทพมหานคร</v>
      </c>
      <c r="C437" s="38" t="str">
        <f>+[5]ระบบการควบคุมฯ!C1211</f>
        <v>ศธ 04002/ว51461 ลว 29 ธ.ค. 69 ครั้งที่ 196</v>
      </c>
      <c r="D437" s="124">
        <f>+[5]ระบบการควบคุมฯ!D1211</f>
        <v>500</v>
      </c>
      <c r="E437" s="124">
        <f>+[5]ระบบการควบคุมฯ!G1211+[5]ระบบการควบคุมฯ!H1211</f>
        <v>0</v>
      </c>
      <c r="F437" s="124">
        <f>+[5]ระบบการควบคุมฯ!I1211+[5]ระบบการควบคุมฯ!J1211</f>
        <v>0</v>
      </c>
      <c r="G437" s="124">
        <f>+[5]ระบบการควบคุมฯ!K1211+[5]ระบบการควบคุมฯ!L1211</f>
        <v>500</v>
      </c>
      <c r="H437" s="124">
        <f>+D437-E437-F437-G437</f>
        <v>0</v>
      </c>
      <c r="I437" s="51" t="s">
        <v>245</v>
      </c>
    </row>
    <row r="438" spans="1:9" ht="93" customHeight="1" x14ac:dyDescent="0.25">
      <c r="A438" s="166" t="str">
        <f>+[5]ระบบการควบคุมฯ!A1212</f>
        <v>1.6.2.4</v>
      </c>
      <c r="B438" s="38" t="str">
        <f>+[5]ระบบการควบคุมฯ!B1212</f>
        <v>ค่าใช้จ่ายในการดำเนินงานโครงการพัฒนาเครือข่ายการนิเทศการศึกษาขั้นพื้นฐาน ประจำเขตตรวจราชการ เพื่อพัฒนากลไกการนิเทศการศึกษาสู่การพัฒนาคุณภาพการศึกษาที่ยั่งยืน ประจำปีงบประมาณ พ.ศ. 2569</v>
      </c>
      <c r="C438" s="38" t="str">
        <f>+[5]ระบบการควบคุมฯ!C1212</f>
        <v>ศธ 04002/ว51459 ลว 29 ธ.ค. 69 ครั้งที่ 197</v>
      </c>
      <c r="D438" s="124">
        <f>+[5]ระบบการควบคุมฯ!D1212</f>
        <v>15000</v>
      </c>
      <c r="E438" s="124">
        <f>+[5]ระบบการควบคุมฯ!G1212+[5]ระบบการควบคุมฯ!H1212</f>
        <v>0</v>
      </c>
      <c r="F438" s="124">
        <f>+[5]ระบบการควบคุมฯ!I1212+[5]ระบบการควบคุมฯ!J1212</f>
        <v>0</v>
      </c>
      <c r="G438" s="124">
        <f>+[5]ระบบการควบคุมฯ!K1212+[5]ระบบการควบคุมฯ!L1212</f>
        <v>13000</v>
      </c>
      <c r="H438" s="124">
        <f>+D438-E438-G438</f>
        <v>2000</v>
      </c>
      <c r="I438" s="514" t="s">
        <v>42</v>
      </c>
    </row>
    <row r="439" spans="1:9" ht="37.200000000000003" hidden="1" customHeight="1" x14ac:dyDescent="0.25">
      <c r="A439" s="166" t="str">
        <f>+[5]ระบบการควบคุมฯ!A1213</f>
        <v>1.6.1.5</v>
      </c>
      <c r="B439" s="38" t="str">
        <f>+[5]ระบบการควบคุมฯ!B1213</f>
        <v xml:space="preserve">ค่าใช้จ่ายในการเดินทางสำหรับคณะทำงาน/ผู้เข้าร่วมการประชุมเชิงปฏิบัติการพัฒนานวัตกรรมการนิเทศการศึกษาสู่การพัฒนาคุณภาพการศึกษาโดยใช้พื้นที่เป็นฐาน ระหว่างวันที่ 23 – 26 เมษายน 2569 ณ โรงแรมรอยัล ซิตี้ เขตบางพลัด กรุงเทพมหานคร </v>
      </c>
      <c r="C439" s="38" t="str">
        <f>+[5]ระบบการควบคุมฯ!C1213</f>
        <v>ศธ04002/ว482 ลว 29 เม.ย. 69 โอนครั้งที่ 482</v>
      </c>
      <c r="D439" s="124">
        <f>+[5]ระบบการควบคุมฯ!D1213</f>
        <v>1800</v>
      </c>
      <c r="E439" s="124">
        <f>+[5]ระบบการควบคุมฯ!G1213+[5]ระบบการควบคุมฯ!H1213</f>
        <v>0</v>
      </c>
      <c r="F439" s="124">
        <f>+[5]ระบบการควบคุมฯ!I1213+[5]ระบบการควบคุมฯ!J1213</f>
        <v>0</v>
      </c>
      <c r="G439" s="124">
        <f>+[5]ระบบการควบคุมฯ!K1213+[5]ระบบการควบคุมฯ!L1213</f>
        <v>0</v>
      </c>
      <c r="H439" s="124">
        <f>+D439-E439-G439</f>
        <v>1800</v>
      </c>
      <c r="I439" s="514" t="str">
        <f>+I438</f>
        <v>กลุ่มนิเทศติดตามและประเมินผลการจัดการศึกษา</v>
      </c>
    </row>
    <row r="440" spans="1:9" ht="55.8" hidden="1" customHeight="1" x14ac:dyDescent="0.25">
      <c r="A440" s="166" t="str">
        <f>+[5]ระบบการควบคุมฯ!A1214</f>
        <v>1.6.1.6</v>
      </c>
      <c r="B440" s="38" t="str">
        <f>+[5]ระบบการควบคุมฯ!B1214</f>
        <v xml:space="preserve">เพื่อสนับสนุนค่าใช้จ่ายในการประชุม อ.ก.ค.ศ. เขตพื้นที่การศึกษา  ตั้งแต่เดือนตุลาคม 2568 - กันยายน 2569 จำนวนเงิน 50,000.-บาท (ห้าหมื่นบาทถ้วน)   </v>
      </c>
      <c r="C440" s="38" t="str">
        <f>+[5]ระบบการควบคุมฯ!C1214</f>
        <v>ศธ 04002/ว7447 ลว 5 พ.ค. 69 โอนครั้งที่ 491</v>
      </c>
      <c r="D440" s="124">
        <f>+[5]ระบบการควบคุมฯ!D1214</f>
        <v>50000</v>
      </c>
      <c r="E440" s="124">
        <f>+[5]ระบบการควบคุมฯ!G1214+[5]ระบบการควบคุมฯ!H1214</f>
        <v>0</v>
      </c>
      <c r="F440" s="124">
        <f>+[5]ระบบการควบคุมฯ!I1214+[5]ระบบการควบคุมฯ!J1214</f>
        <v>0</v>
      </c>
      <c r="G440" s="124">
        <f>+[5]ระบบการควบคุมฯ!K1214+[5]ระบบการควบคุมฯ!L1214</f>
        <v>20034</v>
      </c>
      <c r="H440" s="124">
        <f>+D440-E440-G440</f>
        <v>29966</v>
      </c>
      <c r="I440" s="514" t="s">
        <v>17</v>
      </c>
    </row>
    <row r="441" spans="1:9" ht="21" hidden="1" customHeight="1" x14ac:dyDescent="0.25">
      <c r="A441" s="166" t="str">
        <f>+[5]ระบบการควบคุมฯ!A1215</f>
        <v>1.6.1.7</v>
      </c>
      <c r="B441" s="38" t="str">
        <f>+[5]ระบบการควบคุมฯ!B1215</f>
        <v xml:space="preserve">ค่าใช้จ่ายโครงการเสริมสร้างสมรรถนะองค์ความรู้ด้านกฎหมายเพื่อพัฒนาบุคลากร  ค่าสมนาคุณคณะกรรมการสอบสวนวินัยข้าราชการ </v>
      </c>
      <c r="C441" s="38" t="str">
        <f>+[5]ระบบการควบคุมฯ!C1215</f>
        <v>ศธ 04002/ว7712 ลว 7 พ.ค. 69  โอนครั้งที่ 512</v>
      </c>
      <c r="D441" s="124">
        <f>+[5]ระบบการควบคุมฯ!D1215</f>
        <v>2200</v>
      </c>
      <c r="E441" s="124">
        <f>+[5]ระบบการควบคุมฯ!G1215+[5]ระบบการควบคุมฯ!H1215</f>
        <v>0</v>
      </c>
      <c r="F441" s="124">
        <f>+[5]ระบบการควบคุมฯ!I1215+[5]ระบบการควบคุมฯ!J1215</f>
        <v>0</v>
      </c>
      <c r="G441" s="124">
        <f>+[5]ระบบการควบคุมฯ!K1215+[5]ระบบการควบคุมฯ!L1215</f>
        <v>0</v>
      </c>
      <c r="H441" s="124">
        <f>+D441-E441-G441</f>
        <v>2200</v>
      </c>
      <c r="I441" s="514" t="s">
        <v>184</v>
      </c>
    </row>
    <row r="442" spans="1:9" ht="55.8" hidden="1" customHeight="1" x14ac:dyDescent="0.25">
      <c r="A442" s="166" t="str">
        <f>+[5]ระบบการควบคุมฯ!A1216</f>
        <v>1.6.1.8</v>
      </c>
      <c r="B442" s="38" t="str">
        <f>+[5]ระบบการควบคุมฯ!B1216</f>
        <v xml:space="preserve">ค่าใช้จ่ายในการดำเนินการตรวจรับ – จ่ายเครื่องราชอิสริยาภรณ์ชั้นต่ำกว่าสายสะพายและ เหรียญจักรพรรดิมาลา ประจำปี 2568 ระหว่างวันที่ 8 -10 มิถุนายน 2569 และระหว่างวันที่ 17 - 19 มิถุนายน 2569 </v>
      </c>
      <c r="C442" s="38" t="str">
        <f>+[5]ระบบการควบคุมฯ!C1216</f>
        <v>ศธ 04002/ว9126 ลว 29 พ.ค. 69 โอนครั้งที่ 599</v>
      </c>
      <c r="D442" s="124">
        <f>+[5]ระบบการควบคุมฯ!D1216</f>
        <v>25000</v>
      </c>
      <c r="E442" s="124">
        <f>+[5]ระบบการควบคุมฯ!G1216+[5]ระบบการควบคุมฯ!H1216</f>
        <v>0</v>
      </c>
      <c r="F442" s="124">
        <f>+[5]ระบบการควบคุมฯ!I1216+[5]ระบบการควบคุมฯ!J1216</f>
        <v>0</v>
      </c>
      <c r="G442" s="124">
        <f>+[5]ระบบการควบคุมฯ!K1216+[5]ระบบการควบคุมฯ!L1216</f>
        <v>16660</v>
      </c>
      <c r="H442" s="124">
        <f>+D442-E442-G442</f>
        <v>8340</v>
      </c>
      <c r="I442" s="514" t="s">
        <v>16</v>
      </c>
    </row>
    <row r="443" spans="1:9" ht="18.600000000000001" hidden="1" customHeight="1" x14ac:dyDescent="0.25">
      <c r="A443" s="130">
        <f>+[5]ระบบการควบคุมฯ!A1275</f>
        <v>1.7</v>
      </c>
      <c r="B443" s="61" t="str">
        <f>+[5]ระบบการควบคุมฯ!B1275</f>
        <v xml:space="preserve">กิจกรรมส่งเสริม สนับสนุนให้บุคคลได้รับสิทธิและโอกาสทางการศึกษาขั้นพื้นฐานอย่างทั่วถึงและเป็นธรรมสอดคล้องตามบริบท                </v>
      </c>
      <c r="C443" s="61" t="str">
        <f>+[5]ระบบการควบคุมฯ!C1275</f>
        <v>20004 69 52015 00000</v>
      </c>
      <c r="D443" s="121">
        <f>+D444</f>
        <v>58400</v>
      </c>
      <c r="E443" s="142">
        <f>+E444</f>
        <v>0</v>
      </c>
      <c r="F443" s="142">
        <f>+F444</f>
        <v>0</v>
      </c>
      <c r="G443" s="142">
        <f>+G444</f>
        <v>3920</v>
      </c>
      <c r="H443" s="142">
        <f>+H444</f>
        <v>54480</v>
      </c>
      <c r="I443" s="49"/>
    </row>
    <row r="444" spans="1:9" ht="37.200000000000003" hidden="1" customHeight="1" x14ac:dyDescent="0.25">
      <c r="A444" s="162"/>
      <c r="B444" s="108" t="str">
        <f>+[5]ระบบการควบคุมฯ!B1276</f>
        <v xml:space="preserve"> งบดำเนินงาน 69112xx</v>
      </c>
      <c r="C444" s="63" t="str">
        <f>+[5]ระบบการควบคุมฯ!C1276</f>
        <v>20004 3720 1000 2000000</v>
      </c>
      <c r="D444" s="127">
        <f>SUM(D445:D449)</f>
        <v>58400</v>
      </c>
      <c r="E444" s="127">
        <f t="shared" ref="E444:H444" si="117">SUM(E445:E449)</f>
        <v>0</v>
      </c>
      <c r="F444" s="127">
        <f t="shared" si="117"/>
        <v>0</v>
      </c>
      <c r="G444" s="127">
        <f t="shared" si="117"/>
        <v>3920</v>
      </c>
      <c r="H444" s="127">
        <f t="shared" si="117"/>
        <v>54480</v>
      </c>
      <c r="I444" s="48"/>
    </row>
    <row r="445" spans="1:9" ht="18.600000000000001" hidden="1" customHeight="1" x14ac:dyDescent="0.25">
      <c r="A445" s="166" t="str">
        <f>+[5]ระบบการควบคุมฯ!A1277</f>
        <v>1.7.1</v>
      </c>
      <c r="B445" s="38" t="str">
        <f>+[5]ระบบการควบคุมฯ!B1277</f>
        <v>ค่าใช้จ่ายเข้าร่วมประชุมเชิงปฏิบัติการพัฒนาโรงเรียนในโครงการพัฒนาเด็กและเยาวชนในถิ่นทุรกันดารตามพระราชดำริ สมเด็จพระกนิษฐาธิราชเจ้า กรมสมเด็จพระเทพรัตนราชสุดาฯ สยามบรมราชกุมารี สังกัดสพฐ  ประจำปีงบประมาณ พ.ศ. 2569 ระหว่างวันที่ 22 - 25 พฤศจิกายน 2568 ณ โรงแรม รอรัล ริเวอร์ กรุงเทพมหานคร และ BANGKOK THONBURI HALL HALL  มหาวิทยาลัยกรุงธนบุรี เขตทวีวัฒนา กรุงเทพมหานคร</v>
      </c>
      <c r="C445" s="38" t="str">
        <f>+[5]ระบบการควบคุมฯ!C1277</f>
        <v>ศธ 04002/ว49354 ลว. 24 พย 68 ครั้งที่ 98</v>
      </c>
      <c r="D445" s="124">
        <f>+[5]ระบบการควบคุมฯ!F1277</f>
        <v>3200</v>
      </c>
      <c r="E445" s="124">
        <f>+[5]ระบบการควบคุมฯ!G1277+[5]ระบบการควบคุมฯ!H1277</f>
        <v>0</v>
      </c>
      <c r="F445" s="124">
        <f>+[5]ระบบการควบคุมฯ!I1277+[5]ระบบการควบคุมฯ!J1277</f>
        <v>0</v>
      </c>
      <c r="G445" s="124">
        <f>+[5]ระบบการควบคุมฯ!K1277+[5]ระบบการควบคุมฯ!L1277</f>
        <v>3200</v>
      </c>
      <c r="H445" s="124">
        <f t="shared" ref="H445:H449" si="118">+D445-E445-F445-G445</f>
        <v>0</v>
      </c>
      <c r="I445" s="514" t="s">
        <v>12</v>
      </c>
    </row>
    <row r="446" spans="1:9" ht="55.8" hidden="1" customHeight="1" x14ac:dyDescent="0.25">
      <c r="A446" s="166" t="str">
        <f>+[5]ระบบการควบคุมฯ!A1278</f>
        <v>1.7.2</v>
      </c>
      <c r="B446" s="38" t="str">
        <f>+[5]ระบบการควบคุมฯ!B1278</f>
        <v xml:space="preserve">เพื่อเป็น  ค่าใช้จ่ายในการดำเนินงาน การประชุม การประชาสัมพันธ์ การกำกับ ติดตาม และการบริหารจัดการอื่น ๆ ที่เกี่ยวข้องกับการจัดการศึกษาขั้นพื้นฐาน ตามมาตรา 12 แห่งพระราชบัญญัติการศึกษาแห่งชาติ พ.ศ. 2542 </v>
      </c>
      <c r="C446" s="38" t="str">
        <f>+[5]ระบบการควบคุมฯ!C1278</f>
        <v>ศธ 04002/ว2012 ลว 6 ก.พ. 69  โอนครั้งที่ 281</v>
      </c>
      <c r="D446" s="124">
        <f>+[5]ระบบการควบคุมฯ!F1278</f>
        <v>13000</v>
      </c>
      <c r="E446" s="124">
        <f>+[5]ระบบการควบคุมฯ!G1278+[5]ระบบการควบคุมฯ!H1278</f>
        <v>0</v>
      </c>
      <c r="F446" s="124">
        <f>+[5]ระบบการควบคุมฯ!I1278+[5]ระบบการควบคุมฯ!J1278</f>
        <v>0</v>
      </c>
      <c r="G446" s="124">
        <f>+[5]ระบบการควบคุมฯ!K1278+[5]ระบบการควบคุมฯ!L1278</f>
        <v>0</v>
      </c>
      <c r="H446" s="124">
        <f t="shared" si="118"/>
        <v>13000</v>
      </c>
      <c r="I446" s="51" t="s">
        <v>12</v>
      </c>
    </row>
    <row r="447" spans="1:9" ht="18.600000000000001" hidden="1" customHeight="1" x14ac:dyDescent="0.25">
      <c r="A447" s="166" t="str">
        <f>+[5]ระบบการควบคุมฯ!A1279</f>
        <v>1.7.3</v>
      </c>
      <c r="B447" s="38" t="str">
        <f>+[5]ระบบการควบคุมฯ!B1279</f>
        <v>โครงการพัฒนาและแลกเปลี่ยนนวัตกรรมการบริหารจัดการสถานศึกษาขั้นพื้นฐาน ตามแนวความคิดการจัดการศึกษาที่ยืดหยุ่นและไร้รอยต่อเพื่อป้องกันเด็กและเยาวชนหลุดออกจากระบบการศึกษา (OBEC Zeo Dropout)  ระหว่างวันที่ 22 – 24 กรกฎาคม 2569 ณ โรงแรมโกลเด้นบีช ชะอำ จังหวัดเพชรบุรี</v>
      </c>
      <c r="C447" s="38" t="str">
        <f>+[5]ระบบการควบคุมฯ!C1279</f>
        <v>ศธ 04002/ว9995 ลว 16 มิ.ย. 69  โอนครั้งที่ 639</v>
      </c>
      <c r="D447" s="124">
        <f>+[5]ระบบการควบคุมฯ!F1279</f>
        <v>3400</v>
      </c>
      <c r="E447" s="124">
        <f>+[5]ระบบการควบคุมฯ!G1280+[5]ระบบการควบคุมฯ!H1280</f>
        <v>0</v>
      </c>
      <c r="F447" s="124">
        <f>+[5]ระบบการควบคุมฯ!I1280+[5]ระบบการควบคุมฯ!J1280</f>
        <v>0</v>
      </c>
      <c r="G447" s="124">
        <f>+[5]ระบบการควบคุมฯ!K1280+[5]ระบบการควบคุมฯ!L1280</f>
        <v>720</v>
      </c>
      <c r="H447" s="124">
        <f t="shared" si="118"/>
        <v>2680</v>
      </c>
      <c r="I447" s="51" t="s">
        <v>12</v>
      </c>
    </row>
    <row r="448" spans="1:9" ht="18.600000000000001" hidden="1" customHeight="1" x14ac:dyDescent="0.25">
      <c r="A448" s="166" t="str">
        <f>+[5]ระบบการควบคุมฯ!A1280</f>
        <v>1.7.4</v>
      </c>
      <c r="B448" s="38" t="str">
        <f>+[5]ระบบการควบคุมฯ!B1280</f>
        <v xml:space="preserve">ค่าใช้จ่ายในการดำเนินการแข่งขันทักษะวิชาการของนักเรียนภายใต้การประชุมวิชาการการพัฒนาเด็กและเยาวชนในถิ่นทุรกันดาร ตามพระราชดำริ สมเด็จพระกนิษฐาธิราชเจ้า กรมสมเด็จพระเทพรัตนราชสุดา ฯ สยามบรมราชกุมารี ประจำปี 2569 ระดับสำนักงานเขตพื้นที่การศึกษา </v>
      </c>
      <c r="C448" s="38" t="str">
        <f>+[5]ระบบการควบคุมฯ!C1280</f>
        <v>ศธ 04002/ว10945  ลว 1 ก.ค. 69 ครั้งที่ 671</v>
      </c>
      <c r="D448" s="124">
        <f>+[5]ระบบการควบคุมฯ!F1280</f>
        <v>38000</v>
      </c>
      <c r="E448" s="124">
        <f>+[5]ระบบการควบคุมฯ!G1281+[5]ระบบการควบคุมฯ!H1281</f>
        <v>0</v>
      </c>
      <c r="F448" s="124">
        <f>+[5]ระบบการควบคุมฯ!I1281+[5]ระบบการควบคุมฯ!J1281</f>
        <v>0</v>
      </c>
      <c r="G448" s="124">
        <f>+[5]ระบบการควบคุมฯ!K1281+[5]ระบบการควบคุมฯ!L1281</f>
        <v>0</v>
      </c>
      <c r="H448" s="124">
        <f t="shared" si="118"/>
        <v>38000</v>
      </c>
      <c r="I448" s="51" t="s">
        <v>12</v>
      </c>
    </row>
    <row r="449" spans="1:9" ht="18.600000000000001" hidden="1" customHeight="1" x14ac:dyDescent="0.25">
      <c r="A449" s="166" t="str">
        <f>+[5]ระบบการควบคุมฯ!A1281</f>
        <v>1.7.5</v>
      </c>
      <c r="B449" s="38" t="str">
        <f>+[5]ระบบการควบคุมฯ!B1281</f>
        <v xml:space="preserve">ค่าใช้จ่ายในการเดินทางของผู้เข้าร่วมประชุมเชิงปฏิบัติการเสริมสร้างศักยภาพศึกษานิเทศก์ผู้รับผิดชอบโรงเรียนในโครงการพระราชดำริและโรงเรียนเฉลิมพระเกียรติ ประจำปีงบประมาณ พ.ศ. 2569 ระหว่างวันที่  5 – 8 สิงหาคม 2569 ณ โรงแรมเดอะพาลาสโซ กรุงเทพมหานคร </v>
      </c>
      <c r="C449" s="38" t="str">
        <f>+[5]ระบบการควบคุมฯ!C1281</f>
        <v>ศธ 04002/ว13091   ลว 27 ก.ค. 69 ครั้งที่ 793</v>
      </c>
      <c r="D449" s="124">
        <f>+[5]ระบบการควบคุมฯ!F1281</f>
        <v>800</v>
      </c>
      <c r="E449" s="124">
        <f>+[5]ระบบการควบคุมฯ!G1281+[5]ระบบการควบคุมฯ!H1281</f>
        <v>0</v>
      </c>
      <c r="F449" s="124">
        <f>+[5]ระบบการควบคุมฯ!I1281+[5]ระบบการควบคุมฯ!J1281</f>
        <v>0</v>
      </c>
      <c r="G449" s="124">
        <f>+[5]ระบบการควบคุมฯ!K1281+[5]ระบบการควบคุมฯ!L1281</f>
        <v>0</v>
      </c>
      <c r="H449" s="124">
        <f t="shared" si="118"/>
        <v>800</v>
      </c>
      <c r="I449" s="51" t="s">
        <v>279</v>
      </c>
    </row>
    <row r="450" spans="1:9" ht="18.600000000000001" hidden="1" customHeight="1" x14ac:dyDescent="0.25">
      <c r="A450" s="130">
        <f>+[5]ระบบการควบคุมฯ!A1299</f>
        <v>1.8</v>
      </c>
      <c r="B450" s="61" t="str">
        <f>+[5]ระบบการควบคุมฯ!B1299</f>
        <v xml:space="preserve">กิจกรรมช่วยเหลือกลุ่มเป้าหมายทางสังคม  </v>
      </c>
      <c r="C450" s="61">
        <f>+[2]งบสพฐ!C910</f>
        <v>0</v>
      </c>
      <c r="D450" s="121">
        <f>+D451</f>
        <v>42200</v>
      </c>
      <c r="E450" s="142">
        <f>+E451</f>
        <v>0</v>
      </c>
      <c r="F450" s="142">
        <f>+F451</f>
        <v>0</v>
      </c>
      <c r="G450" s="142">
        <f>+G451</f>
        <v>10760</v>
      </c>
      <c r="H450" s="142">
        <f>+H451</f>
        <v>31440</v>
      </c>
      <c r="I450" s="49"/>
    </row>
    <row r="451" spans="1:9" ht="18.600000000000001" hidden="1" customHeight="1" x14ac:dyDescent="0.25">
      <c r="A451" s="126"/>
      <c r="B451" s="108" t="str">
        <f>+[5]ระบบการควบคุมฯ!B1300</f>
        <v xml:space="preserve"> งบดำเนินงาน 69112xx</v>
      </c>
      <c r="C451" s="63" t="str">
        <f>+[5]ระบบการควบคุมฯ!C1300</f>
        <v>20004 3720 1000 2000000</v>
      </c>
      <c r="D451" s="458">
        <f>SUM(D452:D457)</f>
        <v>42200</v>
      </c>
      <c r="E451" s="458">
        <f t="shared" ref="E451:H451" si="119">SUM(E452:E457)</f>
        <v>0</v>
      </c>
      <c r="F451" s="458">
        <f t="shared" si="119"/>
        <v>0</v>
      </c>
      <c r="G451" s="458">
        <f t="shared" si="119"/>
        <v>10760</v>
      </c>
      <c r="H451" s="458">
        <f t="shared" si="119"/>
        <v>31440</v>
      </c>
      <c r="I451" s="48"/>
    </row>
    <row r="452" spans="1:9" ht="130.19999999999999" x14ac:dyDescent="0.25">
      <c r="A452" s="123" t="str">
        <f>+[5]ระบบการควบคุมฯ!A1301</f>
        <v>1.8.1</v>
      </c>
      <c r="B452" s="56" t="str">
        <f>+[5]ระบบการควบคุมฯ!B1301</f>
        <v xml:space="preserve">ค่าใช้จ่ายในการเดินทางเข้าร่วมการครูและบุคลากรทางการศึกษา สังกัดสพฐ. เพื่อปฏิบัติหน้าที่พนักงานเจ้าหน้าที่ส่งเสริมความประพฤตินักเรียนและนักศึกษา (พสน.) จำนวน 3 รุ่น ระหว่างวันที่ 16 - 24 ธันวาคม 2568 ณ โรงแรมแมดิสัน แบงค็อก กรุงเทพมหานคร </v>
      </c>
      <c r="C452" s="56" t="str">
        <f>+[5]ระบบการควบคุมฯ!C1301</f>
        <v>ศธ 04002/ว324 ลว 12 ม.ค. 69 ครั้งที่ 206</v>
      </c>
      <c r="D452" s="124">
        <f>+[5]ระบบการควบคุมฯ!F1301</f>
        <v>5000</v>
      </c>
      <c r="E452" s="124">
        <f>+[5]ระบบการควบคุมฯ!G1301+[5]ระบบการควบคุมฯ!H1301</f>
        <v>0</v>
      </c>
      <c r="F452" s="124">
        <f>+[5]ระบบการควบคุมฯ!I1301+[5]ระบบการควบคุมฯ!J1301</f>
        <v>0</v>
      </c>
      <c r="G452" s="124">
        <f>+[5]ระบบการควบคุมฯ!K1301+[5]ระบบการควบคุมฯ!L1301</f>
        <v>4000</v>
      </c>
      <c r="H452" s="124">
        <f t="shared" ref="H452:H457" si="120">+D452-E452-F452-G452</f>
        <v>1000</v>
      </c>
      <c r="I452" s="60" t="s">
        <v>12</v>
      </c>
    </row>
    <row r="453" spans="1:9" ht="186" x14ac:dyDescent="0.25">
      <c r="A453" s="123" t="str">
        <f>+[5]ระบบการควบคุมฯ!A1302</f>
        <v>1.8.2</v>
      </c>
      <c r="B453" s="56" t="str">
        <f>+[5]ระบบการควบคุมฯ!B1302</f>
        <v xml:space="preserve">ค่าใช้จ่ายในการเดินทางเข้าร่วมการประชุมเชิงปฏิบัติการอบรมและพัฒนาครูและบุคลากรทางการศึกษา เพื่อขับเคลื่อนการใช้หลักสูตรการศึกษาประถมศึกษาตอนปลาย (ชั้นประถมศึกษา ปีที่ 4 - 6)  พุทธศักราช 2568 ระหว่างวันที่ 6 – 9 มีนาคม 2569 ณ โรงแรมเอวาน่า แกรนด์ แอนด์ คอนเวชั่น เซ็นเตอร์ กรุงเทพมหานคร เรสซิเดนซ์ จังหวัดปทุมธานี </v>
      </c>
      <c r="C453" s="56" t="str">
        <f>+[5]ระบบการควบคุมฯ!C1302</f>
        <v>ศธ 04002/ว3112 ลว. 23 ก.พ. 69 ครั้งที่ 325</v>
      </c>
      <c r="D453" s="124">
        <f>+[5]ระบบการควบคุมฯ!F1302</f>
        <v>3200</v>
      </c>
      <c r="E453" s="124">
        <f>+[5]ระบบการควบคุมฯ!G1302+[5]ระบบการควบคุมฯ!H1302</f>
        <v>0</v>
      </c>
      <c r="F453" s="124">
        <f>+[5]ระบบการควบคุมฯ!I1302+[5]ระบบการควบคุมฯ!J1302</f>
        <v>0</v>
      </c>
      <c r="G453" s="124">
        <f>+[5]ระบบการควบคุมฯ!K1302+[5]ระบบการควบคุมฯ!L1302</f>
        <v>3200</v>
      </c>
      <c r="H453" s="124">
        <f t="shared" si="120"/>
        <v>0</v>
      </c>
      <c r="I453" s="60" t="s">
        <v>42</v>
      </c>
    </row>
    <row r="454" spans="1:9" ht="111.6" x14ac:dyDescent="0.25">
      <c r="A454" s="123" t="str">
        <f>+[5]ระบบการควบคุมฯ!A1303</f>
        <v>1.8.3</v>
      </c>
      <c r="B454" s="56" t="str">
        <f>+[5]ระบบการควบคุมฯ!B1303</f>
        <v>1.สนับสนุนสร้างความเข้มแข็งการขับเคลื่อนงานแนะแนวให้กับศูนย์แนะแนวประจำเขตพื้นที่การศึกษา จำนวน 4,000.-บาท ร.ร.วัดเขียนเขต และสนับสนุนเขตพื้นที่เพื่อขับเคลื่อนงานแนะแนวเขตพื้นที่ จำนวน 5,000 บาท</v>
      </c>
      <c r="C454" s="56" t="str">
        <f>+[5]ระบบการควบคุมฯ!C1303</f>
        <v>ที่ ศธ 04002/ว 7917 ลว.11 พ.ค. 69 ครั้งที่ 530</v>
      </c>
      <c r="D454" s="124">
        <f>+[5]ระบบการควบคุมฯ!F1303</f>
        <v>9000</v>
      </c>
      <c r="E454" s="124">
        <f>+[5]ระบบการควบคุมฯ!G1303+[5]ระบบการควบคุมฯ!H1303</f>
        <v>0</v>
      </c>
      <c r="F454" s="124"/>
      <c r="G454" s="124">
        <f>+[5]ระบบการควบคุมฯ!K1303+[5]ระบบการควบคุมฯ!L1303</f>
        <v>1800</v>
      </c>
      <c r="H454" s="124">
        <f t="shared" si="120"/>
        <v>7200</v>
      </c>
      <c r="I454" s="403" t="s">
        <v>271</v>
      </c>
    </row>
    <row r="455" spans="1:9" ht="55.8" hidden="1" customHeight="1" x14ac:dyDescent="0.25">
      <c r="A455" s="123" t="str">
        <f>+[5]ระบบการควบคุมฯ!A1304</f>
        <v>1.8.4</v>
      </c>
      <c r="B455" s="56" t="str">
        <f>+[5]ระบบการควบคุมฯ!B1304</f>
        <v>ค่าใช้จ่ายสำหรับดำเนินกิจกรรมด้านความความปลอดภัยของนักเรียน ครู และบุคลากรทางการศึกษา สังกัดสำนักงานคณะกรรมการการศึกษาขั้นพื้นฐาน ประจำปีงบประมาณ พ.ศ. 2569</v>
      </c>
      <c r="C455" s="56" t="str">
        <f>+[5]ระบบการควบคุมฯ!C1304</f>
        <v>ศธ 04002/ว8483 ลว 20 พ.ค. 69 ครั้งที่ 568</v>
      </c>
      <c r="D455" s="124">
        <f>+[5]ระบบการควบคุมฯ!F1304</f>
        <v>20000</v>
      </c>
      <c r="E455" s="124">
        <f>+[5]ระบบการควบคุมฯ!G1304+[5]ระบบการควบคุมฯ!H1304</f>
        <v>0</v>
      </c>
      <c r="F455" s="124"/>
      <c r="G455" s="124">
        <f>+[5]ระบบการควบคุมฯ!K1304+[5]ระบบการควบคุมฯ!L1304</f>
        <v>0</v>
      </c>
      <c r="H455" s="124">
        <f t="shared" si="120"/>
        <v>20000</v>
      </c>
      <c r="I455" s="60" t="s">
        <v>12</v>
      </c>
    </row>
    <row r="456" spans="1:9" ht="21" hidden="1" customHeight="1" x14ac:dyDescent="0.25">
      <c r="A456" s="123" t="str">
        <f>+[5]ระบบการควบคุมฯ!A1305</f>
        <v>1.8.5</v>
      </c>
      <c r="B456" s="56" t="str">
        <f>+[5]ระบบการควบคุมฯ!B1305</f>
        <v xml:space="preserve">ค่าใช้จ่ายในการเดินทางเข้ารับการอบรมเชิงปฏิบัติการผู้สนับสนุนโรงเรียนส่งเสริมความปลอดภัย (Safety Promotion School: SPS OBEC TEAMs) ระหว่างวันที่ 17 - 20 มิถุนายน 2569 ณ โรงแรมเอวาน่า กุรงเทพมหานคร </v>
      </c>
      <c r="C456" s="56" t="str">
        <f>+[5]ระบบการควบคุมฯ!C1305</f>
        <v>ศธ 04002/ว11416 ลว 8 กรกฎาคม 2569  ครั้งที่ 686</v>
      </c>
      <c r="D456" s="124">
        <f>+[5]ระบบการควบคุมฯ!F1305</f>
        <v>2000</v>
      </c>
      <c r="E456" s="124">
        <f>+[5]ระบบการควบคุมฯ!G1305+[5]ระบบการควบคุมฯ!H1305</f>
        <v>0</v>
      </c>
      <c r="F456" s="124"/>
      <c r="G456" s="124">
        <f>+[5]ระบบการควบคุมฯ!K1305+[5]ระบบการควบคุมฯ!L1305</f>
        <v>1760</v>
      </c>
      <c r="H456" s="124">
        <f t="shared" si="120"/>
        <v>240</v>
      </c>
      <c r="I456" s="60" t="s">
        <v>280</v>
      </c>
    </row>
    <row r="457" spans="1:9" ht="55.8" hidden="1" customHeight="1" x14ac:dyDescent="0.25">
      <c r="A457" s="123" t="str">
        <f>+[5]ระบบการควบคุมฯ!A1306</f>
        <v>1.8.2.3</v>
      </c>
      <c r="B457" s="56" t="str">
        <f>+[5]ระบบการควบคุมฯ!B1306</f>
        <v xml:space="preserve">ค่าใช้จ่ายในการเดินทางเข้าร่วมการประชุมเชิงปฏิบัติกาพิจารณาคัดเลือกสถานศึกษาต้นแบบการแนะแนวนักเรียนเพื่อนที่ปรึกษา (YC : Youth Counselor) วิถีใหม่ ปีการศึกษา 2569 และสรุปผลการดำเนินงานแนะแนว Coaching เป้าหมายชีวิต ระหว่างวันที่ 4 - 8 สิงหาคม 2569 ณ โรงแรมบางกอกพาเลซ กรุงเทพมหานคร          </v>
      </c>
      <c r="C457" s="56" t="str">
        <f>+[5]ระบบการควบคุมฯ!C1306</f>
        <v>ศธ 04002/ว11784 ลว 13 ก.ค. 68 ครั้งที่ 706</v>
      </c>
      <c r="D457" s="124">
        <f>+[5]ระบบการควบคุมฯ!F1306</f>
        <v>3000</v>
      </c>
      <c r="E457" s="124">
        <f>+[5]ระบบการควบคุมฯ!G1306+[5]ระบบการควบคุมฯ!H1306</f>
        <v>0</v>
      </c>
      <c r="F457" s="124"/>
      <c r="G457" s="124">
        <f>+[5]ระบบการควบคุมฯ!K1306+[5]ระบบการควบคุมฯ!L1306</f>
        <v>0</v>
      </c>
      <c r="H457" s="124">
        <f t="shared" si="120"/>
        <v>3000</v>
      </c>
      <c r="I457" s="60" t="s">
        <v>281</v>
      </c>
    </row>
    <row r="458" spans="1:9" ht="93" hidden="1" customHeight="1" x14ac:dyDescent="0.25">
      <c r="A458" s="355">
        <f>+[5]ระบบการควบคุมฯ!A1559</f>
        <v>1.1100000000000001</v>
      </c>
      <c r="B458" s="61" t="str">
        <f>+[5]ระบบการควบคุมฯ!B1559</f>
        <v xml:space="preserve">กิจกรรมการพัฒนาเด็กปฐมวัยอย่างมีคุณภาพ </v>
      </c>
      <c r="C458" s="61" t="str">
        <f>+[5]ระบบการควบคุมฯ!C1559</f>
        <v>20004 69 86176 00000</v>
      </c>
      <c r="D458" s="121">
        <f>+D459</f>
        <v>800</v>
      </c>
      <c r="E458" s="121">
        <f>+E459</f>
        <v>0</v>
      </c>
      <c r="F458" s="121">
        <f>+F459</f>
        <v>0</v>
      </c>
      <c r="G458" s="121">
        <f>+G459</f>
        <v>800</v>
      </c>
      <c r="H458" s="121">
        <f>+H459</f>
        <v>0</v>
      </c>
      <c r="I458" s="62"/>
    </row>
    <row r="459" spans="1:9" ht="55.8" hidden="1" customHeight="1" x14ac:dyDescent="0.25">
      <c r="A459" s="126"/>
      <c r="B459" s="108" t="str">
        <f>+[5]ระบบการควบคุมฯ!B1560</f>
        <v>งบดำเนินงาน 69112xx</v>
      </c>
      <c r="C459" s="63" t="str">
        <f>+[5]ระบบการควบคุมฯ!C1560</f>
        <v>20004 3720 1000 200000</v>
      </c>
      <c r="D459" s="127">
        <f>SUM(D460:D463)</f>
        <v>800</v>
      </c>
      <c r="E459" s="127">
        <f t="shared" ref="E459:H459" si="121">SUM(E460:E463)</f>
        <v>0</v>
      </c>
      <c r="F459" s="127">
        <f t="shared" si="121"/>
        <v>0</v>
      </c>
      <c r="G459" s="127">
        <f t="shared" si="121"/>
        <v>800</v>
      </c>
      <c r="H459" s="127">
        <f t="shared" si="121"/>
        <v>0</v>
      </c>
      <c r="I459" s="48"/>
    </row>
    <row r="460" spans="1:9" ht="18.600000000000001" hidden="1" customHeight="1" x14ac:dyDescent="0.25">
      <c r="A460" s="123" t="str">
        <f>+[5]ระบบการควบคุมฯ!A1561</f>
        <v>1.11.1</v>
      </c>
      <c r="B460" s="56" t="str">
        <f>+[5]ระบบการควบคุมฯ!B1561</f>
        <v xml:space="preserve">ค่าใช้จ่ายในการเดินทางเข้าร่วมการประชุมเชิงปฏิบัติการพัฒนาเครื่องมือการประเมินพัฒนาการนักเรียนปฐมวัย ปีการศึกษา 2569 และจัดทำตัวอย่างหน่วยการจัดประสบการณ์ตามหลักสูตรการศึกษาปฐมวัย พุทธศักราช 2568 ระหว่างวันที่ 18 – 21 มกราคม 2569 ณ โรงแรมรอยัลริเวอร์ กรุงเทพมหานคร         </v>
      </c>
      <c r="C460" s="56" t="str">
        <f>+[5]ระบบการควบคุมฯ!C1561</f>
        <v>ศธ 04002/ว50957 ลว 22 ธ.ค. ครั้งที่ 159</v>
      </c>
      <c r="D460" s="124">
        <f>+[5]ระบบการควบคุมฯ!F1561</f>
        <v>800</v>
      </c>
      <c r="E460" s="125">
        <f>+[5]ระบบการควบคุมฯ!G1561+[5]ระบบการควบคุมฯ!H1561</f>
        <v>0</v>
      </c>
      <c r="F460" s="124">
        <f>+[5]ระบบการควบคุมฯ!I1561+[5]ระบบการควบคุมฯ!J1561</f>
        <v>0</v>
      </c>
      <c r="G460" s="125">
        <f>+[5]ระบบการควบคุมฯ!K1561+[5]ระบบการควบคุมฯ!L1561</f>
        <v>800</v>
      </c>
      <c r="H460" s="125">
        <f>+D460-E460-F460-G460</f>
        <v>0</v>
      </c>
      <c r="I460" s="51" t="s">
        <v>253</v>
      </c>
    </row>
    <row r="461" spans="1:9" ht="186" hidden="1" customHeight="1" x14ac:dyDescent="0.25">
      <c r="A461" s="123" t="str">
        <f>+[5]ระบบการควบคุมฯ!A1562</f>
        <v>1.11.2</v>
      </c>
      <c r="B461" s="56" t="str">
        <f>+[5]ระบบการควบคุมฯ!B1562</f>
        <v xml:space="preserve">ค่าใช้จ่ายในการเดินทางเข้าร่วมการประชุมเชิงปฏิบัติการขับเคลื่อนการพัฒนาหลักสูตรและส่งเสริมการศึกษาปฐมวัย ระหว่างวันที่ 19 – 22 มกราคม 2568 ณ โรงแรมรอยัลริเวอร์ กรุงเทพมหานคร  </v>
      </c>
      <c r="C461" s="56" t="str">
        <f>+[5]ระบบการควบคุมฯ!C1562</f>
        <v>ศธ 04002/ว63 ลว 7 มค ครั้งที่ 175</v>
      </c>
      <c r="D461" s="124">
        <f>+[5]ระบบการควบคุมฯ!F1562</f>
        <v>0</v>
      </c>
      <c r="E461" s="125">
        <f>+[5]ระบบการควบคุมฯ!G1562+[5]ระบบการควบคุมฯ!H1562</f>
        <v>0</v>
      </c>
      <c r="F461" s="124">
        <f>+[5]ระบบการควบคุมฯ!I1562+[5]ระบบการควบคุมฯ!J1562</f>
        <v>0</v>
      </c>
      <c r="G461" s="125">
        <f>+[5]ระบบการควบคุมฯ!K1562+[5]ระบบการควบคุมฯ!L1562</f>
        <v>0</v>
      </c>
      <c r="H461" s="125">
        <f>+D461-E461-F461-G461</f>
        <v>0</v>
      </c>
      <c r="I461" s="51" t="s">
        <v>175</v>
      </c>
    </row>
    <row r="462" spans="1:9" ht="55.8" hidden="1" customHeight="1" x14ac:dyDescent="0.25">
      <c r="A462" s="123" t="str">
        <f>+[5]ระบบการควบคุมฯ!A1563</f>
        <v>1.11.3</v>
      </c>
      <c r="B462" s="56" t="str">
        <f>+[5]ระบบการควบคุมฯ!B1563</f>
        <v xml:space="preserve">ค่าใช้จ่ายในการเดินทางเข้าร่วมโครงการจัดประชุมเชิงปฏิบัติการพัฒนาการคิดผ่านการเล่นด้วยกิจกรรม “เด็กอนุบาล แยก (ขยะ) เป็น เล่นได้” จำนวน 2 ครั้ง ดังนี้ ครั้งที่ 1 ระหว่างวันที่ 28-30 เมษายน 2568 และครั้งที่ 2 ระหว่างวันที่ 6-8 พฤษภาคม 2568 ณ โรงแรมรอยัลริเวอร์ กรุงเทพมหานคร  </v>
      </c>
      <c r="C462" s="56" t="str">
        <f>+[5]ระบบการควบคุมฯ!C1563</f>
        <v>ศธ 04002/ว1154 ลว 20 มี.ค.68 ครั้งที่ 350</v>
      </c>
      <c r="D462" s="124">
        <f>+[5]ระบบการควบคุมฯ!F1563</f>
        <v>0</v>
      </c>
      <c r="E462" s="125">
        <f>+[5]ระบบการควบคุมฯ!G1563+[5]ระบบการควบคุมฯ!H1563</f>
        <v>0</v>
      </c>
      <c r="F462" s="124">
        <f>+[5]ระบบการควบคุมฯ!I1563+[5]ระบบการควบคุมฯ!J1563</f>
        <v>0</v>
      </c>
      <c r="G462" s="125">
        <f>+[5]ระบบการควบคุมฯ!K1563+[5]ระบบการควบคุมฯ!L1563</f>
        <v>0</v>
      </c>
      <c r="H462" s="125">
        <f>+D462-E462-F462-G462</f>
        <v>0</v>
      </c>
      <c r="I462" s="144" t="s">
        <v>42</v>
      </c>
    </row>
    <row r="463" spans="1:9" ht="18.600000000000001" hidden="1" customHeight="1" x14ac:dyDescent="0.25">
      <c r="A463" s="123" t="str">
        <f>+[5]ระบบการควบคุมฯ!A1564</f>
        <v>1.11.4</v>
      </c>
      <c r="B463" s="56" t="str">
        <f>+[5]ระบบการควบคุมฯ!B1564</f>
        <v xml:space="preserve">ค่าใช้จ่ายในการเดินทางเข้าร่วมการประชุมเชิงปฏิบัติการพัฒนาเอกสารประกอบหลักสูตรการศึกษาปฐมวัย พุทธศักราช 2568 และรายงานผลการประเมินพัฒนาการนักเรียนปฐมวัย ปีการศึกษา 2567       ระหว่างวันที่ 20 – 23 กรกฎาคม 2568 ณ โรงแรมรอยัลริเวอร์ กรุงเทพมหานคร  </v>
      </c>
      <c r="C463" s="56" t="str">
        <f>+[5]ระบบการควบคุมฯ!C1564</f>
        <v>ศธ 04002/ว2545 ลว 11 มิ.ย.68 ครั้งที่ 569</v>
      </c>
      <c r="D463" s="124">
        <f>+[5]ระบบการควบคุมฯ!F1564</f>
        <v>0</v>
      </c>
      <c r="E463" s="125">
        <f>+[5]ระบบการควบคุมฯ!G1564+[5]ระบบการควบคุมฯ!H1564</f>
        <v>0</v>
      </c>
      <c r="F463" s="124">
        <f>+[5]ระบบการควบคุมฯ!I1564+[5]ระบบการควบคุมฯ!J1564</f>
        <v>0</v>
      </c>
      <c r="G463" s="125">
        <f>+[5]ระบบการควบคุมฯ!K1564+[5]ระบบการควบคุมฯ!L1564</f>
        <v>0</v>
      </c>
      <c r="H463" s="125">
        <f>+D463-E463-F463-G463</f>
        <v>0</v>
      </c>
      <c r="I463" s="144" t="s">
        <v>188</v>
      </c>
    </row>
    <row r="464" spans="1:9" ht="37.200000000000003" hidden="1" customHeight="1" x14ac:dyDescent="0.25">
      <c r="A464" s="355">
        <f>+[5]ระบบการควบคุมฯ!A1590</f>
        <v>1.1200000000000001</v>
      </c>
      <c r="B464" s="61" t="str">
        <f>+[5]ระบบการควบคุมฯ!B1590</f>
        <v>กิจกรรมการส่งเสริมศักยภาพในการเรียนระดับมัธยมศึกษา</v>
      </c>
      <c r="C464" s="61" t="str">
        <f>+[5]ระบบการควบคุมฯ!C1590</f>
        <v>20004 69 50194 00000</v>
      </c>
      <c r="D464" s="121">
        <f>+D465</f>
        <v>326875</v>
      </c>
      <c r="E464" s="142">
        <f>+E465</f>
        <v>0</v>
      </c>
      <c r="F464" s="142">
        <f>+F465</f>
        <v>0</v>
      </c>
      <c r="G464" s="142">
        <f>+G465</f>
        <v>154750</v>
      </c>
      <c r="H464" s="142">
        <f>+H465</f>
        <v>172125</v>
      </c>
      <c r="I464" s="49"/>
    </row>
    <row r="465" spans="1:9" ht="18.600000000000001" hidden="1" customHeight="1" x14ac:dyDescent="0.25">
      <c r="A465" s="126"/>
      <c r="B465" s="108" t="str">
        <f>+[5]ระบบการควบคุมฯ!B1591</f>
        <v xml:space="preserve"> งบดำเนินงาน 69112xx</v>
      </c>
      <c r="C465" s="63" t="str">
        <f>+[5]ระบบการควบคุมฯ!C1591</f>
        <v>20004 3720 1000 2000000</v>
      </c>
      <c r="D465" s="127">
        <f>SUM(D466)</f>
        <v>326875</v>
      </c>
      <c r="E465" s="127">
        <f>SUM(E466)</f>
        <v>0</v>
      </c>
      <c r="F465" s="127">
        <f>SUM(F466)</f>
        <v>0</v>
      </c>
      <c r="G465" s="127">
        <f>SUM(G466)</f>
        <v>154750</v>
      </c>
      <c r="H465" s="127">
        <f>SUM(H466)</f>
        <v>172125</v>
      </c>
      <c r="I465" s="48"/>
    </row>
    <row r="466" spans="1:9" ht="167.4" hidden="1" customHeight="1" x14ac:dyDescent="0.25">
      <c r="A466" s="123" t="str">
        <f>+[5]ระบบการควบคุมฯ!A1592</f>
        <v>1.12.1</v>
      </c>
      <c r="B466" s="38" t="str">
        <f>+[5]ระบบการควบคุมฯ!B1592</f>
        <v xml:space="preserve">ค่าเบี้ยประชุมคณะกรรมการสถานศึกษาขั้นพื้นฐาน </v>
      </c>
      <c r="C466" s="38" t="str">
        <f>+[5]ระบบการควบคุมฯ!C1592</f>
        <v>ศธ 04002/ว51301 ลว. 25 ธ.ค. 68 โอนครั้งที่ 184</v>
      </c>
      <c r="D466" s="124">
        <f>+[5]ระบบการควบคุมฯ!F1592</f>
        <v>326875</v>
      </c>
      <c r="E466" s="125">
        <f>+[5]ระบบการควบคุมฯ!G1592+[5]ระบบการควบคุมฯ!H1592</f>
        <v>0</v>
      </c>
      <c r="F466" s="124">
        <f>+[5]ระบบการควบคุมฯ!I1592+[5]ระบบการควบคุมฯ!J1592</f>
        <v>0</v>
      </c>
      <c r="G466" s="125">
        <f>+[5]ระบบการควบคุมฯ!K1592+[5]ระบบการควบคุมฯ!L1592</f>
        <v>154750</v>
      </c>
      <c r="H466" s="125">
        <f>+D466-E466-F466-G466</f>
        <v>172125</v>
      </c>
      <c r="I466" s="59" t="s">
        <v>66</v>
      </c>
    </row>
    <row r="467" spans="1:9" ht="223.2" hidden="1" customHeight="1" x14ac:dyDescent="0.25">
      <c r="A467" s="120">
        <v>3.2</v>
      </c>
      <c r="B467" s="61">
        <f>+[2]งบสพฐ!B1099</f>
        <v>0</v>
      </c>
      <c r="C467" s="61">
        <f>+[2]งบสพฐ!C1099</f>
        <v>0</v>
      </c>
      <c r="D467" s="121">
        <f>+D468</f>
        <v>0</v>
      </c>
      <c r="E467" s="142">
        <f>+E468</f>
        <v>0</v>
      </c>
      <c r="F467" s="142">
        <f>+F468</f>
        <v>0</v>
      </c>
      <c r="G467" s="142">
        <f>+G468</f>
        <v>0</v>
      </c>
      <c r="H467" s="142">
        <f>+H468</f>
        <v>0</v>
      </c>
      <c r="I467" s="49"/>
    </row>
    <row r="468" spans="1:9" ht="37.200000000000003" hidden="1" customHeight="1" x14ac:dyDescent="0.25">
      <c r="A468" s="126"/>
      <c r="B468" s="108">
        <f>+[2]งบสพฐ!B1100</f>
        <v>0</v>
      </c>
      <c r="C468" s="63">
        <f>+[2]งบสพฐ!C1100</f>
        <v>0</v>
      </c>
      <c r="D468" s="127">
        <f>SUM(D469)</f>
        <v>0</v>
      </c>
      <c r="E468" s="127">
        <f>SUM(E469)</f>
        <v>0</v>
      </c>
      <c r="F468" s="127">
        <f>SUM(F469)</f>
        <v>0</v>
      </c>
      <c r="G468" s="127">
        <f>SUM(G469)</f>
        <v>0</v>
      </c>
      <c r="H468" s="127">
        <f>SUM(H469)</f>
        <v>0</v>
      </c>
      <c r="I468" s="48"/>
    </row>
    <row r="469" spans="1:9" ht="18.600000000000001" hidden="1" customHeight="1" x14ac:dyDescent="0.25">
      <c r="A469" s="123" t="s">
        <v>46</v>
      </c>
      <c r="B469" s="56"/>
      <c r="C469" s="459"/>
      <c r="D469" s="124">
        <f>+[2]งบสพฐ!D1101</f>
        <v>0</v>
      </c>
      <c r="E469" s="125">
        <f>+[2]งบสพฐ!G1100+[2]งบสพฐ!H1100</f>
        <v>0</v>
      </c>
      <c r="F469" s="125">
        <f>+[2]งบสพฐ!I1100+[2]งบสพฐ!J1100</f>
        <v>0</v>
      </c>
      <c r="G469" s="125">
        <f>+[2]งบสพฐ!K1100+[2]งบสพฐ!L1100</f>
        <v>0</v>
      </c>
      <c r="H469" s="125">
        <f>+D469-E469-F469-G469</f>
        <v>0</v>
      </c>
      <c r="I469" s="51" t="s">
        <v>48</v>
      </c>
    </row>
    <row r="470" spans="1:9" ht="55.8" hidden="1" customHeight="1" x14ac:dyDescent="0.25">
      <c r="A470" s="123"/>
      <c r="B470" s="56"/>
      <c r="C470" s="56"/>
      <c r="D470" s="124">
        <f>+[4]งบสพฐ!F272</f>
        <v>0</v>
      </c>
      <c r="E470" s="125">
        <f>+[4]งบสพฐ!G272+[4]งบสพฐ!H272</f>
        <v>0</v>
      </c>
      <c r="F470" s="125">
        <f>+[4]งบสพฐ!I272+[4]งบสพฐ!J272</f>
        <v>0</v>
      </c>
      <c r="G470" s="125">
        <f>+[4]งบสพฐ!K272+[4]งบสพฐ!L272</f>
        <v>0</v>
      </c>
      <c r="H470" s="125">
        <f>+D470-E470-F470-G470</f>
        <v>0</v>
      </c>
      <c r="I470" s="51"/>
    </row>
    <row r="471" spans="1:9" ht="55.8" hidden="1" customHeight="1" x14ac:dyDescent="0.25">
      <c r="A471" s="506" t="str">
        <f>+[5]ระบบการควบคุมฯ!A1600</f>
        <v>จ</v>
      </c>
      <c r="B471" s="507" t="str">
        <f>+[5]ระบบการควบคุมฯ!B1600</f>
        <v xml:space="preserve">แผนงานบูรณาการป้องกัน ปราบปรามและแก้ไขปัญหายาเสพติด </v>
      </c>
      <c r="C471" s="535">
        <f>+[5]ระบบการควบคุมฯ!C1600</f>
        <v>0</v>
      </c>
      <c r="D471" s="509">
        <f t="shared" ref="D471:H473" si="122">+D472</f>
        <v>70600</v>
      </c>
      <c r="E471" s="509">
        <f t="shared" si="122"/>
        <v>0</v>
      </c>
      <c r="F471" s="509">
        <f t="shared" si="122"/>
        <v>0</v>
      </c>
      <c r="G471" s="509">
        <f t="shared" si="122"/>
        <v>600</v>
      </c>
      <c r="H471" s="509">
        <f t="shared" si="122"/>
        <v>70000</v>
      </c>
      <c r="I471" s="536"/>
    </row>
    <row r="472" spans="1:9" ht="18.600000000000001" hidden="1" customHeight="1" x14ac:dyDescent="0.25">
      <c r="A472" s="1258">
        <f>+[5]ระบบการควบคุมฯ!A1601</f>
        <v>1</v>
      </c>
      <c r="B472" s="1259" t="str">
        <f>+[5]ระบบการควบคุมฯ!B1601</f>
        <v xml:space="preserve">โครงการป้องกันและแก้ไขปัญหายาเสพติดในสถานศึกษา    </v>
      </c>
      <c r="C472" s="1259" t="str">
        <f>+[5]ระบบการควบคุมฯ!C1601</f>
        <v xml:space="preserve">20004 0600 3800 5000002  </v>
      </c>
      <c r="D472" s="1260">
        <f t="shared" si="122"/>
        <v>70600</v>
      </c>
      <c r="E472" s="1260">
        <f t="shared" si="122"/>
        <v>0</v>
      </c>
      <c r="F472" s="1260">
        <f t="shared" si="122"/>
        <v>0</v>
      </c>
      <c r="G472" s="1260">
        <f t="shared" si="122"/>
        <v>600</v>
      </c>
      <c r="H472" s="1260">
        <f t="shared" si="122"/>
        <v>70000</v>
      </c>
      <c r="I472" s="1261"/>
    </row>
    <row r="473" spans="1:9" ht="18.600000000000001" hidden="1" customHeight="1" x14ac:dyDescent="0.25">
      <c r="A473" s="171">
        <f>+[5]ระบบการควบคุมฯ!A1602</f>
        <v>1.1000000000000001</v>
      </c>
      <c r="B473" s="40" t="str">
        <f>+[5]ระบบการควบคุมฯ!B1602</f>
        <v xml:space="preserve"> กิจกรรมป้องกันและแก้ไขปัญหายาเสพติดในสถานศึกษาในสถานศึกษา  </v>
      </c>
      <c r="C473" s="40">
        <f>+[2]งบสพฐ!C1107</f>
        <v>0</v>
      </c>
      <c r="D473" s="172">
        <f>+D474</f>
        <v>70600</v>
      </c>
      <c r="E473" s="172">
        <f t="shared" si="122"/>
        <v>0</v>
      </c>
      <c r="F473" s="172">
        <f t="shared" si="122"/>
        <v>0</v>
      </c>
      <c r="G473" s="172">
        <f t="shared" si="122"/>
        <v>600</v>
      </c>
      <c r="H473" s="172">
        <f t="shared" si="122"/>
        <v>70000</v>
      </c>
      <c r="I473" s="43"/>
    </row>
    <row r="474" spans="1:9" ht="18.600000000000001" hidden="1" customHeight="1" x14ac:dyDescent="0.25">
      <c r="A474" s="126"/>
      <c r="B474" s="108" t="str">
        <f>+[5]ระบบการควบคุมฯ!B1603</f>
        <v xml:space="preserve"> งบรายจ่ายอื่น 6911500</v>
      </c>
      <c r="C474" s="63" t="str">
        <f>+C472</f>
        <v xml:space="preserve">20004 0600 3800 5000002  </v>
      </c>
      <c r="D474" s="127">
        <f>SUM(D475:D489)</f>
        <v>70600</v>
      </c>
      <c r="E474" s="127">
        <f>SUM(E475:E489)</f>
        <v>0</v>
      </c>
      <c r="F474" s="127">
        <f>SUM(F475:F489)</f>
        <v>0</v>
      </c>
      <c r="G474" s="127">
        <f>SUM(G475:G489)</f>
        <v>600</v>
      </c>
      <c r="H474" s="127">
        <f>SUM(H475:H489)</f>
        <v>70000</v>
      </c>
      <c r="I474" s="48"/>
    </row>
    <row r="475" spans="1:9" ht="18.600000000000001" hidden="1" customHeight="1" x14ac:dyDescent="0.25">
      <c r="A475" s="123" t="str">
        <f>+[5]ระบบการควบคุมฯ!A1604</f>
        <v>1.1.1</v>
      </c>
      <c r="B475" s="56" t="str">
        <f>+[5]ระบบการควบคุมฯ!B1604</f>
        <v xml:space="preserve">1. สนับสนุนการดำเนินงานการป้องกันและแก้ไขปัญหายาเสพติดในสถานศึกษา จำนวนเงิน 20,000.-บาท จัดสรรครั้งที่ 148 รวมครั้งที่ 600   21 โรงเรียนๆละ 3,300.-บาท </v>
      </c>
      <c r="C475" s="56" t="str">
        <f>+[5]ระบบการควบคุมฯ!C1604</f>
        <v>ศธ 04002/ว50448 ลว 12 ธ.ค. 68 ครั้งที่ 148</v>
      </c>
      <c r="D475" s="124">
        <f>+[5]ระบบการควบคุมฯ!F1604</f>
        <v>20000</v>
      </c>
      <c r="E475" s="125">
        <f>+[5]ระบบการควบคุมฯ!G1604+[5]ระบบการควบคุมฯ!H1604</f>
        <v>0</v>
      </c>
      <c r="F475" s="124">
        <f>+[5]ระบบการควบคุมฯ!I1604+[5]ระบบการควบคุมฯ!J1604</f>
        <v>0</v>
      </c>
      <c r="G475" s="125">
        <f>+[5]ระบบการควบคุมฯ!K1604+[5]ระบบการควบคุมฯ!L1604</f>
        <v>0</v>
      </c>
      <c r="H475" s="125">
        <f>+D475-E475-F475-G475</f>
        <v>20000</v>
      </c>
      <c r="I475" s="51" t="s">
        <v>12</v>
      </c>
    </row>
    <row r="476" spans="1:9" ht="111.6" x14ac:dyDescent="0.25">
      <c r="A476" s="123" t="str">
        <f>+[5]ระบบการควบคุมฯ!A1605</f>
        <v>1.1.2</v>
      </c>
      <c r="B476" s="56" t="str">
        <f>+[5]ระบบการควบคุมฯ!B1605</f>
        <v xml:space="preserve">ค่าใช้จ่ายในการประชุมปฏิบัติการยกร่างและจัดทำแนวทางการจัดการเรียนรู้เพื่อพัฒนาทักษะสมอง (Executive Functions : EF) ในสถานศึกษา ระหว่างวันที่ 19 – 21 กุมภาพันธ์ 2569 ณ โรงแรมบางกอกพาเลส กรุงเทพมหานคร </v>
      </c>
      <c r="C476" s="56" t="str">
        <f>+[5]ระบบการควบคุมฯ!C1605</f>
        <v>ศธ 04002/ว2889 ลว 19 ก.พ. 69 ครั้งที่ 313</v>
      </c>
      <c r="D476" s="124">
        <f>+[5]ระบบการควบคุมฯ!F1605</f>
        <v>600</v>
      </c>
      <c r="E476" s="125">
        <f>+[5]ระบบการควบคุมฯ!G1605+[5]ระบบการควบคุมฯ!H1605</f>
        <v>0</v>
      </c>
      <c r="F476" s="124">
        <f>+[5]ระบบการควบคุมฯ!I1605+[5]ระบบการควบคุมฯ!J1605</f>
        <v>0</v>
      </c>
      <c r="G476" s="125">
        <f>+[5]ระบบการควบคุมฯ!K1605+[5]ระบบการควบคุมฯ!L1605</f>
        <v>600</v>
      </c>
      <c r="H476" s="125">
        <f>+D476-E476-F476-G476</f>
        <v>0</v>
      </c>
      <c r="I476" s="51" t="s">
        <v>42</v>
      </c>
    </row>
    <row r="477" spans="1:9" ht="55.8" hidden="1" customHeight="1" x14ac:dyDescent="0.25">
      <c r="A477" s="123" t="str">
        <f>+[5]ระบบการควบคุมฯ!A1606</f>
        <v>1.1.3</v>
      </c>
      <c r="B477" s="38" t="str">
        <f>+[5]ระบบการควบคุมฯ!B1606</f>
        <v xml:space="preserve">สนับสนุนการดำเนินการป้องกันเด็กและแก้ไขปัญหายาเสพติดในสถานศึกษาจัดสรรครั้งที่ 148 รวมครั้งที่ 600   21 โรงเรียนๆละ 3,300.-บาท </v>
      </c>
      <c r="C477" s="56" t="str">
        <f>+[5]ระบบการควบคุมฯ!C1606</f>
        <v>ศธ 04002/ว9128    ลว 29 พ.ค. 69 ครั้งที่ 600</v>
      </c>
      <c r="D477" s="124">
        <f>+[5]ระบบการควบคุมฯ!F1606</f>
        <v>50000</v>
      </c>
      <c r="E477" s="125">
        <f>+[5]ระบบการควบคุมฯ!G1606+[5]ระบบการควบคุมฯ!H1606</f>
        <v>0</v>
      </c>
      <c r="F477" s="124">
        <f>+[5]ระบบการควบคุมฯ!I1606+[5]ระบบการควบคุมฯ!J1606</f>
        <v>0</v>
      </c>
      <c r="G477" s="125">
        <f>+[5]ระบบการควบคุมฯ!K1606+[5]ระบบการควบคุมฯ!L1606</f>
        <v>0</v>
      </c>
      <c r="H477" s="125">
        <f>+D477-E477-F477-G477</f>
        <v>50000</v>
      </c>
      <c r="I477" s="51" t="s">
        <v>12</v>
      </c>
    </row>
    <row r="478" spans="1:9" ht="21" hidden="1" customHeight="1" x14ac:dyDescent="0.25">
      <c r="A478" s="123" t="str">
        <f>+[5]ระบบการควบคุมฯ!A1610</f>
        <v>1.1.2</v>
      </c>
      <c r="B478" s="56">
        <f>+[5]ระบบการควบคุมฯ!B1610</f>
        <v>0</v>
      </c>
      <c r="C478" s="56">
        <f>+[5]ระบบการควบคุมฯ!C1610</f>
        <v>0</v>
      </c>
      <c r="D478" s="174"/>
      <c r="E478" s="125"/>
      <c r="F478" s="173"/>
      <c r="G478" s="173"/>
      <c r="H478" s="173">
        <f>+D478-E478-F478-G478</f>
        <v>0</v>
      </c>
      <c r="I478" s="175" t="s">
        <v>120</v>
      </c>
    </row>
    <row r="479" spans="1:9" ht="21" hidden="1" customHeight="1" x14ac:dyDescent="0.6">
      <c r="A479" s="123"/>
      <c r="B479" s="56"/>
      <c r="C479" s="460"/>
      <c r="D479" s="461"/>
      <c r="E479" s="440"/>
      <c r="F479" s="440"/>
      <c r="G479" s="440"/>
      <c r="H479" s="440"/>
      <c r="I479" s="53"/>
    </row>
    <row r="480" spans="1:9" ht="21" hidden="1" customHeight="1" x14ac:dyDescent="0.25">
      <c r="A480" s="123">
        <f>+[2]งบสพฐ!A1111</f>
        <v>0</v>
      </c>
      <c r="B480" s="56">
        <f>+[2]งบสพฐ!B1111</f>
        <v>0</v>
      </c>
      <c r="C480" s="56">
        <f>+[2]งบสพฐ!C1111</f>
        <v>0</v>
      </c>
      <c r="D480" s="174">
        <f>+[2]งบสพฐ!D1111</f>
        <v>0</v>
      </c>
      <c r="E480" s="173">
        <f>+[2]งบสพฐ!G1111+[2]งบสพฐ!H1111</f>
        <v>0</v>
      </c>
      <c r="F480" s="173">
        <f>+[2]งบสพฐ!I1111+[2]งบสพฐ!J1111</f>
        <v>0</v>
      </c>
      <c r="G480" s="173">
        <f>+[2]งบสพฐ!K1111+[2]งบสพฐ!L1111</f>
        <v>0</v>
      </c>
      <c r="H480" s="173">
        <f>+D480-E480-F480-G480</f>
        <v>0</v>
      </c>
      <c r="I480" s="51" t="s">
        <v>45</v>
      </c>
    </row>
    <row r="481" spans="1:9" ht="37.200000000000003" hidden="1" customHeight="1" x14ac:dyDescent="0.25">
      <c r="A481" s="123"/>
      <c r="B481" s="56"/>
      <c r="C481" s="56">
        <f>+[2]งบสพฐ!C1112</f>
        <v>0</v>
      </c>
      <c r="D481" s="174"/>
      <c r="E481" s="173"/>
      <c r="F481" s="173"/>
      <c r="G481" s="173"/>
      <c r="H481" s="173"/>
      <c r="I481" s="53"/>
    </row>
    <row r="482" spans="1:9" ht="37.200000000000003" hidden="1" customHeight="1" x14ac:dyDescent="0.25">
      <c r="A482" s="123">
        <f>+[2]งบสพฐ!A1113</f>
        <v>0</v>
      </c>
      <c r="B482" s="56">
        <f>+[2]งบสพฐ!B1113</f>
        <v>0</v>
      </c>
      <c r="C482" s="56">
        <f>+[2]งบสพฐ!C1113</f>
        <v>0</v>
      </c>
      <c r="D482" s="174">
        <f>+[2]งบสพฐ!D1113</f>
        <v>0</v>
      </c>
      <c r="E482" s="173">
        <f>+[2]งบสพฐ!G1113+[2]งบสพฐ!H1113</f>
        <v>0</v>
      </c>
      <c r="F482" s="173">
        <f>+[2]งบสพฐ!I1113+[2]งบสพฐ!J1113</f>
        <v>0</v>
      </c>
      <c r="G482" s="173">
        <f>+[2]งบสพฐ!K1113+[2]งบสพฐ!L1113</f>
        <v>0</v>
      </c>
      <c r="H482" s="173">
        <f>+D482-E482-F482-G482</f>
        <v>0</v>
      </c>
      <c r="I482" s="51" t="s">
        <v>12</v>
      </c>
    </row>
    <row r="483" spans="1:9" ht="18.600000000000001" hidden="1" customHeight="1" x14ac:dyDescent="0.25">
      <c r="A483" s="123"/>
      <c r="B483" s="56"/>
      <c r="C483" s="56">
        <f>+[2]งบสพฐ!C1114</f>
        <v>0</v>
      </c>
      <c r="D483" s="174"/>
      <c r="E483" s="173"/>
      <c r="F483" s="173"/>
      <c r="G483" s="173"/>
      <c r="H483" s="173"/>
      <c r="I483" s="53"/>
    </row>
    <row r="484" spans="1:9" ht="18.600000000000001" hidden="1" customHeight="1" x14ac:dyDescent="0.25">
      <c r="A484" s="123">
        <f>+[2]งบสพฐ!A1115</f>
        <v>0</v>
      </c>
      <c r="B484" s="56">
        <f>+[4]งบสพฐ!B901</f>
        <v>0</v>
      </c>
      <c r="C484" s="56">
        <f>+[4]งบสพฐ!C901</f>
        <v>0</v>
      </c>
      <c r="D484" s="174"/>
      <c r="E484" s="173">
        <f>+[2]งบสพฐ!G1115+[2]งบสพฐ!H1115</f>
        <v>0</v>
      </c>
      <c r="F484" s="173">
        <f>+[2]งบสพฐ!I1115+[2]งบสพฐ!J1115</f>
        <v>0</v>
      </c>
      <c r="G484" s="173">
        <f>+[2]งบสพฐ!K1115+[2]งบสพฐ!L1115</f>
        <v>0</v>
      </c>
      <c r="H484" s="173">
        <f>+D484-E484-F484-G484</f>
        <v>0</v>
      </c>
      <c r="I484" s="51" t="s">
        <v>45</v>
      </c>
    </row>
    <row r="485" spans="1:9" ht="74.400000000000006" hidden="1" customHeight="1" x14ac:dyDescent="0.25">
      <c r="A485" s="123"/>
      <c r="B485" s="56"/>
      <c r="C485" s="56">
        <f>+[4]งบสพฐ!C902</f>
        <v>0</v>
      </c>
      <c r="D485" s="174"/>
      <c r="E485" s="173"/>
      <c r="F485" s="173"/>
      <c r="G485" s="173"/>
      <c r="H485" s="173"/>
      <c r="I485" s="53"/>
    </row>
    <row r="486" spans="1:9" ht="18.600000000000001" hidden="1" customHeight="1" x14ac:dyDescent="0.25">
      <c r="A486" s="123"/>
      <c r="B486" s="56"/>
      <c r="C486" s="56"/>
      <c r="D486" s="174"/>
      <c r="E486" s="173"/>
      <c r="F486" s="173"/>
      <c r="G486" s="173"/>
      <c r="H486" s="173"/>
      <c r="I486" s="53"/>
    </row>
    <row r="487" spans="1:9" ht="18.600000000000001" hidden="1" customHeight="1" x14ac:dyDescent="0.25">
      <c r="A487" s="123"/>
      <c r="B487" s="56"/>
      <c r="C487" s="56"/>
      <c r="D487" s="174"/>
      <c r="E487" s="173"/>
      <c r="F487" s="173"/>
      <c r="G487" s="173"/>
      <c r="H487" s="173"/>
      <c r="I487" s="53"/>
    </row>
    <row r="488" spans="1:9" ht="18.600000000000001" hidden="1" customHeight="1" x14ac:dyDescent="0.25">
      <c r="A488" s="123"/>
      <c r="B488" s="56"/>
      <c r="C488" s="56"/>
      <c r="D488" s="174"/>
      <c r="E488" s="173"/>
      <c r="F488" s="173"/>
      <c r="G488" s="173"/>
      <c r="H488" s="173"/>
      <c r="I488" s="53"/>
    </row>
    <row r="489" spans="1:9" ht="21" hidden="1" customHeight="1" x14ac:dyDescent="0.25">
      <c r="A489" s="123"/>
      <c r="B489" s="56"/>
      <c r="C489" s="56"/>
      <c r="D489" s="174"/>
      <c r="E489" s="173"/>
      <c r="F489" s="173"/>
      <c r="G489" s="173"/>
      <c r="H489" s="173"/>
      <c r="I489" s="53"/>
    </row>
    <row r="490" spans="1:9" ht="21" hidden="1" customHeight="1" x14ac:dyDescent="0.25">
      <c r="A490" s="86" t="str">
        <f>+[5]ระบบการควบคุมฯ!A1619</f>
        <v>ฉ</v>
      </c>
      <c r="B490" s="64" t="str">
        <f>+[5]ระบบการควบคุมฯ!B1619</f>
        <v>แผนบูรณาการต่อต้านการทุจริตและประพฤติมิชอบ</v>
      </c>
      <c r="C490" s="64" t="str">
        <f>+[5]ระบบการควบคุมฯ!C1619</f>
        <v>20004 6020 3900 2000000</v>
      </c>
      <c r="D490" s="87">
        <f>+D491</f>
        <v>139200</v>
      </c>
      <c r="E490" s="87">
        <f>+E491</f>
        <v>0</v>
      </c>
      <c r="F490" s="87">
        <f>+F491</f>
        <v>0</v>
      </c>
      <c r="G490" s="87">
        <f>+G491</f>
        <v>92235.6</v>
      </c>
      <c r="H490" s="87">
        <f>+H491</f>
        <v>46964.4</v>
      </c>
      <c r="I490" s="65"/>
    </row>
    <row r="491" spans="1:9" ht="21" hidden="1" customHeight="1" x14ac:dyDescent="0.25">
      <c r="A491" s="387">
        <f>+[5]ระบบการควบคุมฯ!A1620</f>
        <v>1</v>
      </c>
      <c r="B491" s="388" t="str">
        <f>+[5]ระบบการควบคุมฯ!B1620</f>
        <v xml:space="preserve">โครงการเสริมสร้างคุณธรรม จริยธรรม และธรรมาภิบาลในสถานศึกษาและสำนักงานเขตพื้นที่ </v>
      </c>
      <c r="C491" s="388" t="str">
        <f>+[5]ระบบการควบคุมฯ!C1620</f>
        <v>20004 6020 3900 2000000</v>
      </c>
      <c r="D491" s="176">
        <f>+D492</f>
        <v>139200</v>
      </c>
      <c r="E491" s="176">
        <f t="shared" ref="E491:H491" si="123">+E492</f>
        <v>0</v>
      </c>
      <c r="F491" s="176">
        <f t="shared" si="123"/>
        <v>0</v>
      </c>
      <c r="G491" s="176">
        <f t="shared" si="123"/>
        <v>92235.6</v>
      </c>
      <c r="H491" s="176">
        <f t="shared" si="123"/>
        <v>46964.4</v>
      </c>
      <c r="I491" s="66"/>
    </row>
    <row r="492" spans="1:9" ht="21" hidden="1" customHeight="1" x14ac:dyDescent="0.25">
      <c r="A492" s="126"/>
      <c r="B492" s="108" t="str">
        <f>+[5]ระบบการควบคุมฯ!B1621</f>
        <v>งบดำเนินงาน 69112XX</v>
      </c>
      <c r="C492" s="63"/>
      <c r="D492" s="127">
        <f>+D494+D498+D503</f>
        <v>139200</v>
      </c>
      <c r="E492" s="127">
        <f t="shared" ref="E492:H492" si="124">+E494+E498+E503</f>
        <v>0</v>
      </c>
      <c r="F492" s="127">
        <f t="shared" si="124"/>
        <v>0</v>
      </c>
      <c r="G492" s="127">
        <f t="shared" si="124"/>
        <v>92235.6</v>
      </c>
      <c r="H492" s="127">
        <f t="shared" si="124"/>
        <v>46964.4</v>
      </c>
      <c r="I492" s="48"/>
    </row>
    <row r="493" spans="1:9" ht="37.200000000000003" hidden="1" customHeight="1" x14ac:dyDescent="0.25">
      <c r="A493" s="171">
        <f>+[5]ระบบการควบคุมฯ!A1622</f>
        <v>1.1000000000000001</v>
      </c>
      <c r="B493" s="40" t="str">
        <f>+[5]ระบบการควบคุมฯ!B1622</f>
        <v xml:space="preserve">กิจกรรมเสริมสร้างคุณธรรม จริยธรรมและความตระหนักรู้ในการป้องกันและปราบปรามการทุจริต  </v>
      </c>
      <c r="C493" s="67" t="str">
        <f>+[5]ระบบการควบคุมฯ!C1622</f>
        <v xml:space="preserve">20004 69 00118 00000  </v>
      </c>
      <c r="D493" s="172">
        <f t="shared" ref="D493:I493" si="125">+D494</f>
        <v>12200</v>
      </c>
      <c r="E493" s="172">
        <f t="shared" si="125"/>
        <v>0</v>
      </c>
      <c r="F493" s="172">
        <f t="shared" si="125"/>
        <v>0</v>
      </c>
      <c r="G493" s="172">
        <f t="shared" si="125"/>
        <v>385.6</v>
      </c>
      <c r="H493" s="172">
        <f t="shared" si="125"/>
        <v>11814.4</v>
      </c>
      <c r="I493" s="172">
        <f t="shared" si="125"/>
        <v>0</v>
      </c>
    </row>
    <row r="494" spans="1:9" ht="21" hidden="1" customHeight="1" x14ac:dyDescent="0.25">
      <c r="A494" s="126"/>
      <c r="B494" s="108" t="str">
        <f>+[5]ระบบการควบคุมฯ!B1623</f>
        <v xml:space="preserve"> งบดำเนินงาน 69112xx</v>
      </c>
      <c r="C494" s="63" t="str">
        <f>+C491</f>
        <v>20004 6020 3900 2000000</v>
      </c>
      <c r="D494" s="127">
        <f>SUM(D495:D496)</f>
        <v>12200</v>
      </c>
      <c r="E494" s="127">
        <f t="shared" ref="E494:H494" si="126">SUM(E495:E496)</f>
        <v>0</v>
      </c>
      <c r="F494" s="127">
        <f t="shared" si="126"/>
        <v>0</v>
      </c>
      <c r="G494" s="127">
        <f t="shared" si="126"/>
        <v>385.6</v>
      </c>
      <c r="H494" s="127">
        <f t="shared" si="126"/>
        <v>11814.4</v>
      </c>
      <c r="I494" s="48"/>
    </row>
    <row r="495" spans="1:9" ht="18.600000000000001" hidden="1" customHeight="1" x14ac:dyDescent="0.25">
      <c r="A495" s="123" t="str">
        <f>+[5]ระบบการควบคุมฯ!A1624</f>
        <v>1.1.1</v>
      </c>
      <c r="B495" s="462" t="str">
        <f>+[5]ระบบการควบคุมฯ!B1624</f>
        <v xml:space="preserve">ค่าใช้จ่ายในการเดินทางเข้าร่วมประชุมเตรียมการและการแลกเปลี่ยนเรียนรู้ การนำเสนอผลงาน และการประกวดแข่งขันกิจกรรมการเรียนรู้ ภายใต้โครงการเสริมสร้างคุณธรรม จริยธรรม และธรรมาภิบาลในสถานศึกษาและสำนักงานเขตพื้นที่การศึกษา (โครงการโรงเรียนสุจริต) ประจำปีงบประมาณ พ.ศ. 2568 ระดับประเทศ  ระหว่างวันที่ 1 – 5 กุมภาพันธ์ 2569 ณ โรงแรมเอวาน่า กรุงเทพมหานคร </v>
      </c>
      <c r="C495" s="463" t="str">
        <f>+[5]ระบบการควบคุมฯ!C1624</f>
        <v>ศธ 04002/ว2860 ลว 18 ก.พ. 69 ครั้งที่ 311</v>
      </c>
      <c r="D495" s="174">
        <f>+[5]ระบบการควบคุมฯ!F1624</f>
        <v>1000</v>
      </c>
      <c r="E495" s="125">
        <f>+[5]ระบบการควบคุมฯ!G1624+[5]ระบบการควบคุมฯ!H1624</f>
        <v>0</v>
      </c>
      <c r="F495" s="173">
        <f>+[5]ระบบการควบคุมฯ!I1624+[5]ระบบการควบคุมฯ!J1624</f>
        <v>0</v>
      </c>
      <c r="G495" s="125">
        <f>+[5]ระบบการควบคุมฯ!K1624+[5]ระบบการควบคุมฯ!L1624</f>
        <v>385.6</v>
      </c>
      <c r="H495" s="173">
        <f t="shared" ref="H495:H496" si="127">+D495-E495-F495-G495</f>
        <v>614.4</v>
      </c>
      <c r="I495" s="60" t="s">
        <v>42</v>
      </c>
    </row>
    <row r="496" spans="1:9" ht="18.600000000000001" hidden="1" customHeight="1" x14ac:dyDescent="0.25">
      <c r="A496" s="123" t="str">
        <f>+[5]ระบบการควบคุมฯ!A1625</f>
        <v>1.1.2</v>
      </c>
      <c r="B496" s="56" t="str">
        <f>+[5]ระบบการควบคุมฯ!B1625</f>
        <v xml:space="preserve">1. ค่าใช้จ่ายในการเดินทางเข้าร่วมการแลกเปลี่ยนเรียนรู้ ของกิจกรรมบริษัทสร้างการดี(ระดับประถมศึกษาและระดับมัธยมศึกษา) จำนวนเงิน 3,500.- บาท  2. ค่าใช้จ่ายในการจัดนิทรรศการกิจกรรมบริษัทสร้างการดี จำนวนเงิน 3,500.- บาท 3. ค่าใช้จ่ายในการเดินทางเข้าร่วมการแลกเปลี่ยนเรียนรู้ฯ ของกิจกรรมถอดบทเรียน ผู้บริหาร ครู และผู้รับผิดชอบโครงการโรงเรียนสุจริต จำนวนเงิน 4,200.- บาท (สี่พันสองร้อยบาทถ้วน
ระดับภูมิภาคภาคกลาง ระหว่างวันที่ 16 – 18 กรกฎาคม 2569 ณ โรงแรมเอวาน่า กรุงเทพมหานคร </v>
      </c>
      <c r="C496" s="56" t="str">
        <f>+[5]ระบบการควบคุมฯ!C1625</f>
        <v>ศธ 04002/ว12570 ลว 22 ก.ค. 69 ครั้งที่ 738</v>
      </c>
      <c r="D496" s="174">
        <f>+[5]ระบบการควบคุมฯ!F1625</f>
        <v>11200</v>
      </c>
      <c r="E496" s="173">
        <f>+[5]ระบบการควบคุมฯ!G1625+[5]ระบบการควบคุมฯ!H1625</f>
        <v>0</v>
      </c>
      <c r="F496" s="173">
        <f>+[5]ระบบการควบคุมฯ!I1625+[5]ระบบการควบคุมฯ!J1625</f>
        <v>0</v>
      </c>
      <c r="G496" s="173">
        <f>+[5]ระบบการควบคุมฯ!K1625+[5]ระบบการควบคุมฯ!L1625</f>
        <v>0</v>
      </c>
      <c r="H496" s="173">
        <f t="shared" si="127"/>
        <v>11200</v>
      </c>
      <c r="I496" s="403" t="s">
        <v>13</v>
      </c>
    </row>
    <row r="497" spans="1:9" ht="74.400000000000006" hidden="1" customHeight="1" x14ac:dyDescent="0.25">
      <c r="A497" s="171">
        <f>+[5]ระบบการควบคุมฯ!A1628</f>
        <v>1.2</v>
      </c>
      <c r="B497" s="40" t="str">
        <f>+[5]ระบบการควบคุมฯ!B1628</f>
        <v>กิจกรรมการบูรณาการระบบการประเมินด้านคุณธรรมและความโปร่งใสในการดำเนินงานของหน่วยงาน</v>
      </c>
      <c r="C497" s="40" t="str">
        <f>+[5]ระบบการควบคุมฯ!C1628</f>
        <v>20004 69 00060 00000</v>
      </c>
      <c r="D497" s="172">
        <f>+D498</f>
        <v>126000</v>
      </c>
      <c r="E497" s="172">
        <f>+E498</f>
        <v>0</v>
      </c>
      <c r="F497" s="172">
        <f>+F498</f>
        <v>0</v>
      </c>
      <c r="G497" s="172">
        <f>+G498</f>
        <v>91050</v>
      </c>
      <c r="H497" s="172">
        <f>+H498</f>
        <v>34950</v>
      </c>
      <c r="I497" s="110"/>
    </row>
    <row r="498" spans="1:9" ht="18.600000000000001" hidden="1" customHeight="1" x14ac:dyDescent="0.25">
      <c r="A498" s="126"/>
      <c r="B498" s="108" t="str">
        <f>+[5]ระบบการควบคุมฯ!B1629</f>
        <v xml:space="preserve"> งบดำเนินงาน 69112xx</v>
      </c>
      <c r="C498" s="108" t="str">
        <f>+[5]ระบบการควบคุมฯ!C1629</f>
        <v>20004 6020 3900 2000000</v>
      </c>
      <c r="D498" s="127">
        <f>SUM(D499:D501)</f>
        <v>126000</v>
      </c>
      <c r="E498" s="127">
        <f>SUM(E499:E501)</f>
        <v>0</v>
      </c>
      <c r="F498" s="127">
        <f>SUM(F499:F501)</f>
        <v>0</v>
      </c>
      <c r="G498" s="127">
        <f>SUM(G499:G501)</f>
        <v>91050</v>
      </c>
      <c r="H498" s="127">
        <f>SUM(H499:H501)</f>
        <v>34950</v>
      </c>
      <c r="I498" s="177"/>
    </row>
    <row r="499" spans="1:9" ht="18.600000000000001" hidden="1" customHeight="1" x14ac:dyDescent="0.25">
      <c r="A499" s="123" t="str">
        <f>+[5]ระบบการควบคุมฯ!A1630</f>
        <v>1.2.1</v>
      </c>
      <c r="B499" s="56" t="str">
        <f>+[5]ระบบการควบคุมฯ!B1630</f>
        <v>1. คำใช้จ่ายในการดำเนินกิจกรรมตามโครงการโรงเรียนสุจริต การนิเทศ กำกับ ติดตาม แบบบูรณาการ จำนวน 120,000.-บาท และ 2. ค่าใช้จ่ายในการส่งเสริมความโปร่งใสในสำนักงานเขตพื้นที่การศึกษา จำนวนเงิน  5,000.-บาท 1. 6 กค 69 จัดสรรงบประมาณให้ร.ร. 22,500 บาท 2. 13 กค 69 จัดสรรงบให้ร.ร. 9800 บาท</v>
      </c>
      <c r="C499" s="38" t="str">
        <f>+[5]ระบบการควบคุมฯ!C1630</f>
        <v>ที่ ศธ 04002/ว8185 ลว. 15 พ.ค. 69 ครั้งที่ 545</v>
      </c>
      <c r="D499" s="174">
        <f>+[5]ระบบการควบคุมฯ!F1630</f>
        <v>125000</v>
      </c>
      <c r="E499" s="173">
        <f>+[5]ระบบการควบคุมฯ!G1630+[5]ระบบการควบคุมฯ!H1630</f>
        <v>0</v>
      </c>
      <c r="F499" s="173">
        <f>+[5]ระบบการควบคุมฯ!I1630+[5]ระบบการควบคุมฯ!J1630</f>
        <v>0</v>
      </c>
      <c r="G499" s="173">
        <f>+[5]ระบบการควบคุมฯ!K1630+[5]ระบบการควบคุมฯ!L1630</f>
        <v>90250</v>
      </c>
      <c r="H499" s="173">
        <f t="shared" ref="H499:H500" si="128">+D499-E499-F499-G499</f>
        <v>34750</v>
      </c>
      <c r="I499" s="60" t="s">
        <v>272</v>
      </c>
    </row>
    <row r="500" spans="1:9" ht="148.80000000000001" x14ac:dyDescent="0.25">
      <c r="A500" s="123" t="str">
        <f>+[5]ระบบการควบคุมฯ!A1631</f>
        <v>1.2.2</v>
      </c>
      <c r="B500" s="56" t="str">
        <f>+[5]ระบบการควบคุมฯ!B1631</f>
        <v>ค่าใช้จ่ายในการเดินทางเข้าร่วมการอบรมเชิงปฏิบัติการแนวทางการส่งเสริมความโปร่งใสในสำนักงานเขตพื้นที่การศึกษา (Open Data Integrity and Transparency Assessment: OIT) : ประจำปีงบประมาณ พ.ศ. 2569 ระหว่างวันที่ 8 - 10 มิถุนายน 2569 ณ โรงแรมริเวอร์ไซด์ กรุงเทพมหานคร</v>
      </c>
      <c r="C500" s="38" t="str">
        <f>+[5]ระบบการควบคุมฯ!C1631</f>
        <v>ที่ ศธ 04002/ว9987  ลว. 16 มิ.ย. 69 ครั้งที่ 645</v>
      </c>
      <c r="D500" s="174">
        <f>+[5]ระบบการควบคุมฯ!F1631</f>
        <v>1000</v>
      </c>
      <c r="E500" s="173">
        <f>+[5]ระบบการควบคุมฯ!G1631+[5]ระบบการควบคุมฯ!H1631</f>
        <v>0</v>
      </c>
      <c r="F500" s="173">
        <f>+[5]ระบบการควบคุมฯ!I1631+[5]ระบบการควบคุมฯ!J1631</f>
        <v>0</v>
      </c>
      <c r="G500" s="173">
        <f>+[5]ระบบการควบคุมฯ!K1631+[5]ระบบการควบคุมฯ!L1631</f>
        <v>800</v>
      </c>
      <c r="H500" s="173">
        <f t="shared" si="128"/>
        <v>200</v>
      </c>
      <c r="I500" s="51" t="s">
        <v>16</v>
      </c>
    </row>
    <row r="501" spans="1:9" ht="18.600000000000001" x14ac:dyDescent="0.25">
      <c r="A501" s="123">
        <f>+[5]ระบบการควบคุมฯ!A1632</f>
        <v>0</v>
      </c>
      <c r="B501" s="56"/>
      <c r="C501" s="464"/>
      <c r="D501" s="174">
        <f>+[5]ระบบการควบคุมฯ!F1632</f>
        <v>0</v>
      </c>
      <c r="E501" s="173">
        <f>+[5]ระบบการควบคุมฯ!G1632+[5]ระบบการควบคุมฯ!H1632</f>
        <v>0</v>
      </c>
      <c r="F501" s="173">
        <f>+[5]ระบบการควบคุมฯ!I1632+[5]ระบบการควบคุมฯ!J1632</f>
        <v>0</v>
      </c>
      <c r="G501" s="173">
        <f>+[5]ระบบการควบคุมฯ!K1632+[5]ระบบการควบคุมฯ!L1632</f>
        <v>0</v>
      </c>
      <c r="H501" s="173">
        <f>+D501-E501-F501-G501</f>
        <v>0</v>
      </c>
      <c r="I501" s="51"/>
    </row>
    <row r="502" spans="1:9" ht="37.200000000000003" x14ac:dyDescent="0.25">
      <c r="A502" s="465">
        <f>+[5]ระบบการควบคุมฯ!A1633</f>
        <v>1.3</v>
      </c>
      <c r="B502" s="40" t="str">
        <f>+[5]ระบบการควบคุมฯ!B1633</f>
        <v xml:space="preserve">กิจกรรมเสริมสร้างธรรมาภิบาลเพื่อเพิ่มประสิทธิภาพในการบริหารจัดการ      </v>
      </c>
      <c r="C502" s="40" t="str">
        <f>+[5]ระบบการควบคุมฯ!C1633</f>
        <v>20004 69 00068 00000</v>
      </c>
      <c r="D502" s="172">
        <f>+D503</f>
        <v>1000</v>
      </c>
      <c r="E502" s="172">
        <f>+E503</f>
        <v>0</v>
      </c>
      <c r="F502" s="172">
        <f>+F503</f>
        <v>0</v>
      </c>
      <c r="G502" s="172">
        <f>+G503</f>
        <v>800</v>
      </c>
      <c r="H502" s="172">
        <f>+H503</f>
        <v>200</v>
      </c>
      <c r="I502" s="110"/>
    </row>
    <row r="503" spans="1:9" ht="37.200000000000003" x14ac:dyDescent="0.25">
      <c r="A503" s="126"/>
      <c r="B503" s="108" t="str">
        <f>+[5]ระบบการควบคุมฯ!B1634</f>
        <v xml:space="preserve"> งบดำเนินงาน 69112xx</v>
      </c>
      <c r="C503" s="108" t="str">
        <f>+[5]ระบบการควบคุมฯ!C1634</f>
        <v>20004 6020 3900 2000000</v>
      </c>
      <c r="D503" s="127">
        <f>SUM(D504)</f>
        <v>1000</v>
      </c>
      <c r="E503" s="127">
        <f t="shared" ref="E503:H503" si="129">SUM(E504)</f>
        <v>0</v>
      </c>
      <c r="F503" s="127">
        <f t="shared" si="129"/>
        <v>0</v>
      </c>
      <c r="G503" s="127">
        <f t="shared" si="129"/>
        <v>800</v>
      </c>
      <c r="H503" s="127">
        <f t="shared" si="129"/>
        <v>200</v>
      </c>
      <c r="I503" s="177"/>
    </row>
    <row r="504" spans="1:9" ht="148.80000000000001" x14ac:dyDescent="0.25">
      <c r="A504" s="123" t="str">
        <f>+[5]ระบบการควบคุมฯ!A1635</f>
        <v>1.3.1</v>
      </c>
      <c r="B504" s="56" t="str">
        <f>+[5]ระบบการควบคุมฯ!B1635</f>
        <v xml:space="preserve">ค่าใช้จ่ายในการเดินทางเข้าร่วมประชุมชี้แจงแนวทางการขับเคลื่อนโครงการเสริมสร้างคุณธรรม จริยธรรม และธรรมาภิบาลในสถานศึกษาและสำนักงานเขตพื้นที่การศึกษา (โครงการโรงเรียนสุจริต) ประจำปีงบประมาณ พ.ศ. 2569   ระหว่างวันที่ 19 – 21 มีนาคม 2569 ณ โรงแรมริเวอร์ไซด์ กรุงเทพมหานคร </v>
      </c>
      <c r="C504" s="37" t="str">
        <f>+[5]ระบบการควบคุมฯ!C1635</f>
        <v>ศธ 04002/ว5136 ลว 25 มี.ค. 69  ครั้งที่ 391</v>
      </c>
      <c r="D504" s="174">
        <f>+[5]ระบบการควบคุมฯ!F1635</f>
        <v>1000</v>
      </c>
      <c r="E504" s="173">
        <f>+[5]ระบบการควบคุมฯ!G1635+[5]ระบบการควบคุมฯ!H1635</f>
        <v>0</v>
      </c>
      <c r="F504" s="173">
        <f>+[5]ระบบการควบคุมฯ!I1635+[5]ระบบการควบคุมฯ!J1635</f>
        <v>0</v>
      </c>
      <c r="G504" s="173">
        <f>+[5]ระบบการควบคุมฯ!K1635+[5]ระบบการควบคุมฯ!L1635</f>
        <v>800</v>
      </c>
      <c r="H504" s="173">
        <f t="shared" ref="H504:H506" si="130">+D504-E504-F504-G504</f>
        <v>200</v>
      </c>
      <c r="I504" s="51" t="s">
        <v>203</v>
      </c>
    </row>
    <row r="505" spans="1:9" ht="18.600000000000001" x14ac:dyDescent="0.25">
      <c r="A505" s="123" t="str">
        <f>+[5]ระบบการควบคุมฯ!A1636</f>
        <v>1.3.2</v>
      </c>
      <c r="B505" s="56">
        <f>+[5]ระบบการควบคุมฯ!B1636</f>
        <v>0</v>
      </c>
      <c r="C505" s="37">
        <f>+[5]ระบบการควบคุมฯ!C1636</f>
        <v>0</v>
      </c>
      <c r="D505" s="174">
        <f>+[5]ระบบการควบคุมฯ!F1636</f>
        <v>0</v>
      </c>
      <c r="E505" s="173">
        <f>+[5]ระบบการควบคุมฯ!G1636+[5]ระบบการควบคุมฯ!H1636</f>
        <v>0</v>
      </c>
      <c r="F505" s="173">
        <f>+[5]ระบบการควบคุมฯ!I1636+[5]ระบบการควบคุมฯ!J1636</f>
        <v>0</v>
      </c>
      <c r="G505" s="173">
        <f>+[5]ระบบการควบคุมฯ!K1636+[5]ระบบการควบคุมฯ!L1636</f>
        <v>0</v>
      </c>
      <c r="H505" s="173">
        <f t="shared" si="130"/>
        <v>0</v>
      </c>
      <c r="I505" s="51"/>
    </row>
    <row r="506" spans="1:9" ht="37.200000000000003" x14ac:dyDescent="0.25">
      <c r="A506" s="123" t="str">
        <f>+[5]ระบบการควบคุมฯ!A1636</f>
        <v>1.3.2</v>
      </c>
      <c r="B506" s="56">
        <f>+[5]ระบบการควบคุมฯ!B1636</f>
        <v>0</v>
      </c>
      <c r="C506" s="56">
        <f>+[5]ระบบการควบคุมฯ!C1636</f>
        <v>0</v>
      </c>
      <c r="D506" s="174">
        <f>+[5]ระบบการควบคุมฯ!F1636</f>
        <v>0</v>
      </c>
      <c r="E506" s="173">
        <f>+[5]ระบบการควบคุมฯ!G1636+[5]ระบบการควบคุมฯ!H1636</f>
        <v>0</v>
      </c>
      <c r="F506" s="173">
        <f>+[5]ระบบการควบคุมฯ!I1636+[5]ระบบการควบคุมฯ!J1636</f>
        <v>0</v>
      </c>
      <c r="G506" s="173">
        <f>+[5]ระบบการควบคุมฯ!K1636+[5]ระบบการควบคุมฯ!L1636</f>
        <v>0</v>
      </c>
      <c r="H506" s="173">
        <f t="shared" si="130"/>
        <v>0</v>
      </c>
      <c r="I506" s="51" t="s">
        <v>13</v>
      </c>
    </row>
    <row r="507" spans="1:9" ht="18.600000000000001" x14ac:dyDescent="0.25">
      <c r="A507" s="123"/>
      <c r="B507" s="56"/>
      <c r="C507" s="68"/>
      <c r="D507" s="461"/>
      <c r="E507" s="440"/>
      <c r="F507" s="440"/>
      <c r="G507" s="440"/>
      <c r="H507" s="440"/>
      <c r="I507" s="53"/>
    </row>
    <row r="508" spans="1:9" ht="18.600000000000001" x14ac:dyDescent="0.25">
      <c r="A508" s="123"/>
      <c r="B508" s="56"/>
      <c r="C508" s="68"/>
      <c r="D508" s="69"/>
      <c r="E508" s="70"/>
      <c r="F508" s="70"/>
      <c r="G508" s="70"/>
      <c r="H508" s="70"/>
      <c r="I508" s="53"/>
    </row>
    <row r="509" spans="1:9" ht="18.600000000000001" x14ac:dyDescent="0.25">
      <c r="A509" s="123"/>
      <c r="B509" s="56"/>
      <c r="C509" s="56"/>
      <c r="D509" s="174"/>
      <c r="E509" s="173"/>
      <c r="F509" s="173"/>
      <c r="G509" s="173"/>
      <c r="H509" s="173"/>
      <c r="I509" s="51"/>
    </row>
    <row r="510" spans="1:9" ht="18.600000000000001" x14ac:dyDescent="0.25">
      <c r="A510" s="123"/>
      <c r="B510" s="56"/>
      <c r="C510" s="56"/>
      <c r="D510" s="174"/>
      <c r="E510" s="173"/>
      <c r="F510" s="173"/>
      <c r="G510" s="173"/>
      <c r="H510" s="173"/>
      <c r="I510" s="51"/>
    </row>
    <row r="511" spans="1:9" ht="18.600000000000001" x14ac:dyDescent="0.55000000000000004">
      <c r="A511" s="178"/>
      <c r="B511" s="179" t="s">
        <v>18</v>
      </c>
      <c r="C511" s="180"/>
      <c r="D511" s="181">
        <f>+D6+D26+D234+D331+D471+D490</f>
        <v>183122036</v>
      </c>
      <c r="E511" s="181">
        <f>+E6+E26+E234+E331+E471+E490</f>
        <v>1406002.5</v>
      </c>
      <c r="F511" s="183">
        <f>+F6+F26+F234+F331+F471+F490</f>
        <v>0</v>
      </c>
      <c r="G511" s="181">
        <f>+G6+G26+G234+G331+G471+G490</f>
        <v>174640103.18000001</v>
      </c>
      <c r="H511" s="183">
        <f>+H6+H26+H234+H331+H471+H490</f>
        <v>7075930.3200000012</v>
      </c>
      <c r="I511" s="181">
        <f>+I6+I26+I234+I331+I471+I490</f>
        <v>0</v>
      </c>
    </row>
    <row r="512" spans="1:9" ht="18.600000000000001" x14ac:dyDescent="0.55000000000000004">
      <c r="A512" s="178"/>
      <c r="B512" s="179" t="s">
        <v>19</v>
      </c>
      <c r="C512" s="180"/>
      <c r="D512" s="182">
        <f>SUM(E512:H512)</f>
        <v>100</v>
      </c>
      <c r="E512" s="183">
        <f>+E511*100/D511</f>
        <v>0.76779536243251467</v>
      </c>
      <c r="F512" s="184">
        <v>0</v>
      </c>
      <c r="G512" s="183">
        <f>+G511*100/D511</f>
        <v>95.368152842075219</v>
      </c>
      <c r="H512" s="183">
        <f>+H511*100/D511</f>
        <v>3.8640517954922702</v>
      </c>
      <c r="I512" s="71"/>
    </row>
    <row r="513" spans="1:9" ht="21" x14ac:dyDescent="0.6">
      <c r="A513" s="412"/>
      <c r="B513" s="413"/>
      <c r="C513" s="414"/>
      <c r="D513" s="415"/>
      <c r="E513" s="416"/>
      <c r="F513" s="417"/>
      <c r="G513" s="417"/>
      <c r="H513" s="417"/>
      <c r="I513" s="418"/>
    </row>
    <row r="514" spans="1:9" ht="21" x14ac:dyDescent="0.6">
      <c r="A514" s="412"/>
      <c r="B514" s="413"/>
      <c r="C514" s="419"/>
      <c r="D514" s="251"/>
      <c r="E514" s="375"/>
      <c r="F514" s="258"/>
      <c r="G514" s="258"/>
      <c r="H514" s="258"/>
      <c r="I514" s="78"/>
    </row>
    <row r="515" spans="1:9" ht="21" x14ac:dyDescent="0.6">
      <c r="A515" s="412"/>
      <c r="B515" s="413"/>
      <c r="C515" s="419"/>
      <c r="D515" s="251"/>
      <c r="E515" s="375"/>
      <c r="F515" s="258"/>
      <c r="G515" s="258"/>
      <c r="H515" s="258"/>
      <c r="I515" s="78"/>
    </row>
    <row r="516" spans="1:9" ht="18.600000000000001" x14ac:dyDescent="0.55000000000000004">
      <c r="A516" s="420"/>
      <c r="B516" s="421"/>
      <c r="C516" s="1046" t="s">
        <v>174</v>
      </c>
      <c r="D516" s="1046"/>
      <c r="E516" s="1046"/>
      <c r="F516" s="1046"/>
      <c r="G516" s="1046"/>
      <c r="H516" s="422"/>
      <c r="I516" s="422"/>
    </row>
    <row r="517" spans="1:9" ht="18.600000000000001" x14ac:dyDescent="0.55000000000000004">
      <c r="A517" s="420"/>
      <c r="B517" s="421"/>
      <c r="C517" s="423"/>
      <c r="D517" s="420"/>
      <c r="E517" s="424"/>
      <c r="F517" s="425"/>
      <c r="G517" s="426"/>
      <c r="H517" s="426"/>
      <c r="I517" s="426"/>
    </row>
    <row r="518" spans="1:9" ht="18.600000000000001" x14ac:dyDescent="0.55000000000000004">
      <c r="A518" s="427" t="s">
        <v>238</v>
      </c>
      <c r="B518" s="428"/>
      <c r="C518" s="429"/>
      <c r="D518" s="430"/>
      <c r="E518" s="431"/>
      <c r="F518" s="431"/>
      <c r="G518" s="431"/>
      <c r="H518" s="431"/>
      <c r="I518" s="431"/>
    </row>
    <row r="519" spans="1:9" ht="18.600000000000001" x14ac:dyDescent="0.55000000000000004">
      <c r="A519" s="427" t="s">
        <v>239</v>
      </c>
      <c r="B519" s="428"/>
      <c r="C519" s="432" t="s">
        <v>20</v>
      </c>
      <c r="D519" s="431"/>
      <c r="E519" s="433"/>
      <c r="F519" s="434" t="s">
        <v>103</v>
      </c>
      <c r="G519" s="435"/>
      <c r="H519" s="431"/>
      <c r="I519" s="431"/>
    </row>
    <row r="520" spans="1:9" ht="18.600000000000001" x14ac:dyDescent="0.55000000000000004">
      <c r="A520" s="427" t="s">
        <v>44</v>
      </c>
      <c r="B520" s="436"/>
      <c r="C520" s="466" t="s">
        <v>121</v>
      </c>
      <c r="D520" s="1047" t="s">
        <v>204</v>
      </c>
      <c r="E520" s="1047"/>
      <c r="F520" s="1048" t="s">
        <v>212</v>
      </c>
      <c r="G520" s="1048"/>
      <c r="H520" s="1048"/>
      <c r="I520" s="437"/>
    </row>
  </sheetData>
  <mergeCells count="8">
    <mergeCell ref="C516:G516"/>
    <mergeCell ref="D520:E520"/>
    <mergeCell ref="F520:H520"/>
    <mergeCell ref="A1:I1"/>
    <mergeCell ref="A2:I2"/>
    <mergeCell ref="A3:I3"/>
    <mergeCell ref="B4:H4"/>
    <mergeCell ref="I362:I36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9C544-6325-4CB3-A750-B155B1F81603}">
  <dimension ref="A1:M44"/>
  <sheetViews>
    <sheetView topLeftCell="A37" workbookViewId="0">
      <selection sqref="A1:M41"/>
    </sheetView>
  </sheetViews>
  <sheetFormatPr defaultRowHeight="13.8" x14ac:dyDescent="0.25"/>
  <cols>
    <col min="1" max="1" width="4.5" customWidth="1"/>
    <col min="4" max="4" width="3.09765625" customWidth="1"/>
    <col min="5" max="5" width="3.19921875" hidden="1" customWidth="1"/>
    <col min="6" max="6" width="8.3984375" customWidth="1"/>
    <col min="7" max="8" width="10.796875" customWidth="1"/>
    <col min="9" max="9" width="5.09765625" customWidth="1"/>
    <col min="10" max="10" width="7.19921875" customWidth="1"/>
    <col min="11" max="11" width="11.5" customWidth="1"/>
    <col min="12" max="12" width="5.69921875" customWidth="1"/>
    <col min="13" max="13" width="16.69921875" customWidth="1"/>
  </cols>
  <sheetData>
    <row r="1" spans="1:13" ht="18.600000000000001" x14ac:dyDescent="0.55000000000000004">
      <c r="A1" s="1071" t="s">
        <v>178</v>
      </c>
      <c r="B1" s="1071"/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</row>
    <row r="2" spans="1:13" ht="18.600000000000001" x14ac:dyDescent="0.55000000000000004">
      <c r="A2" s="1072" t="s">
        <v>256</v>
      </c>
      <c r="B2" s="1072"/>
      <c r="C2" s="1072"/>
      <c r="D2" s="1072"/>
      <c r="E2" s="1072"/>
      <c r="F2" s="1072"/>
      <c r="G2" s="1072"/>
      <c r="H2" s="1072"/>
      <c r="I2" s="1072"/>
      <c r="J2" s="1072"/>
      <c r="K2" s="1072"/>
      <c r="L2" s="1072"/>
      <c r="M2" s="1072"/>
    </row>
    <row r="3" spans="1:13" ht="18.600000000000001" x14ac:dyDescent="0.55000000000000004">
      <c r="A3" s="1071" t="s">
        <v>225</v>
      </c>
      <c r="B3" s="1071"/>
      <c r="C3" s="1071"/>
      <c r="D3" s="1071"/>
      <c r="E3" s="1071"/>
      <c r="F3" s="1071"/>
      <c r="G3" s="1071"/>
      <c r="H3" s="1071"/>
      <c r="I3" s="1071"/>
      <c r="J3" s="1071"/>
      <c r="K3" s="1071"/>
      <c r="L3" s="1071"/>
      <c r="M3" s="1071"/>
    </row>
    <row r="4" spans="1:13" ht="18.600000000000001" x14ac:dyDescent="0.55000000000000004">
      <c r="A4" s="1071" t="s">
        <v>226</v>
      </c>
      <c r="B4" s="1071"/>
      <c r="C4" s="1071"/>
      <c r="D4" s="1071"/>
      <c r="E4" s="1071"/>
      <c r="F4" s="1071"/>
      <c r="G4" s="1071"/>
      <c r="H4" s="1071"/>
      <c r="I4" s="1071"/>
      <c r="J4" s="1071"/>
      <c r="K4" s="1071"/>
      <c r="L4" s="1071"/>
      <c r="M4" s="1071"/>
    </row>
    <row r="5" spans="1:13" ht="18.600000000000001" customHeight="1" x14ac:dyDescent="0.55000000000000004">
      <c r="A5" s="603"/>
      <c r="B5" s="604"/>
      <c r="C5" s="1073" t="str">
        <f>+[5]ระบบการควบคุมฯ!A4</f>
        <v>ประจำเดือน กรกฎาคม 2569</v>
      </c>
      <c r="D5" s="1073"/>
      <c r="E5" s="1073"/>
      <c r="F5" s="1073"/>
      <c r="G5" s="1073"/>
      <c r="H5" s="1073"/>
      <c r="I5" s="1073"/>
      <c r="J5" s="1073"/>
      <c r="K5" s="1073"/>
      <c r="L5" s="1073"/>
      <c r="M5" s="605" t="s">
        <v>99</v>
      </c>
    </row>
    <row r="6" spans="1:13" ht="18.600000000000001" customHeight="1" x14ac:dyDescent="0.25">
      <c r="A6" s="1063" t="s">
        <v>23</v>
      </c>
      <c r="B6" s="1064"/>
      <c r="C6" s="1064"/>
      <c r="D6" s="1064"/>
      <c r="E6" s="1065"/>
      <c r="F6" s="1059" t="s">
        <v>172</v>
      </c>
      <c r="G6" s="1069" t="s">
        <v>71</v>
      </c>
      <c r="H6" s="1057" t="s">
        <v>72</v>
      </c>
      <c r="I6" s="1058"/>
      <c r="J6" s="1059" t="s">
        <v>173</v>
      </c>
      <c r="K6" s="1057" t="s">
        <v>73</v>
      </c>
      <c r="L6" s="1058"/>
      <c r="M6" s="1061" t="s">
        <v>100</v>
      </c>
    </row>
    <row r="7" spans="1:13" ht="93.6" customHeight="1" x14ac:dyDescent="0.25">
      <c r="A7" s="1066"/>
      <c r="B7" s="1067"/>
      <c r="C7" s="1067"/>
      <c r="D7" s="1067"/>
      <c r="E7" s="1068"/>
      <c r="F7" s="1060"/>
      <c r="G7" s="1070"/>
      <c r="H7" s="606" t="s">
        <v>74</v>
      </c>
      <c r="I7" s="607" t="s">
        <v>75</v>
      </c>
      <c r="J7" s="1060"/>
      <c r="K7" s="606" t="s">
        <v>74</v>
      </c>
      <c r="L7" s="607" t="s">
        <v>75</v>
      </c>
      <c r="M7" s="1062"/>
    </row>
    <row r="8" spans="1:13" ht="18.600000000000001" x14ac:dyDescent="0.55000000000000004">
      <c r="A8" s="608" t="s">
        <v>76</v>
      </c>
      <c r="B8" s="609" t="s">
        <v>77</v>
      </c>
      <c r="C8" s="610"/>
      <c r="D8" s="610"/>
      <c r="E8" s="611"/>
      <c r="F8" s="612">
        <v>93</v>
      </c>
      <c r="G8" s="613"/>
      <c r="H8" s="614"/>
      <c r="I8" s="613"/>
      <c r="J8" s="612">
        <f>+J12</f>
        <v>100</v>
      </c>
      <c r="K8" s="613"/>
      <c r="L8" s="614"/>
      <c r="M8" s="615"/>
    </row>
    <row r="9" spans="1:13" ht="55.8" x14ac:dyDescent="0.25">
      <c r="A9" s="616" t="s">
        <v>78</v>
      </c>
      <c r="B9" s="617" t="s">
        <v>227</v>
      </c>
      <c r="C9" s="617"/>
      <c r="D9" s="617"/>
      <c r="E9" s="618"/>
      <c r="F9" s="619">
        <v>33</v>
      </c>
      <c r="G9" s="620">
        <f>+'[6]มาตการ รวมงบบุคลากร'!$G$9</f>
        <v>94420392</v>
      </c>
      <c r="H9" s="621">
        <f>+'[6]มาตการ รวมงบบุคลากร'!$H$9</f>
        <v>69966362.859999999</v>
      </c>
      <c r="I9" s="622">
        <f>+H9*100/G9</f>
        <v>74.100902758378723</v>
      </c>
      <c r="J9" s="619">
        <v>38</v>
      </c>
      <c r="K9" s="621">
        <f>+'[6]มาตการ รวมงบบุคลากร'!$K$9</f>
        <v>84105162.859999999</v>
      </c>
      <c r="L9" s="622">
        <f>+K9*100/G9</f>
        <v>89.075210427001835</v>
      </c>
      <c r="M9" s="623" t="s">
        <v>258</v>
      </c>
    </row>
    <row r="10" spans="1:13" ht="55.8" x14ac:dyDescent="0.25">
      <c r="A10" s="616" t="s">
        <v>79</v>
      </c>
      <c r="B10" s="617" t="s">
        <v>228</v>
      </c>
      <c r="C10" s="617"/>
      <c r="D10" s="617"/>
      <c r="E10" s="618"/>
      <c r="F10" s="619">
        <v>55</v>
      </c>
      <c r="G10" s="624">
        <f>+'[7]มาตการ รวมงบบุคลากร'!$G$10</f>
        <v>103356406</v>
      </c>
      <c r="H10" s="621">
        <f>+'[7]มาตการ รวมงบบุคลากร'!$H$10</f>
        <v>87026293.950000003</v>
      </c>
      <c r="I10" s="1229">
        <f>+H10*100/G10</f>
        <v>84.200193599998045</v>
      </c>
      <c r="J10" s="619">
        <v>61</v>
      </c>
      <c r="K10" s="621">
        <f>+'[7]มาตการ รวมงบบุคลากร'!$K$10</f>
        <v>94881110.849999994</v>
      </c>
      <c r="L10" s="1229">
        <f>+K10*100/G10</f>
        <v>91.799932410575494</v>
      </c>
      <c r="M10" s="623" t="s">
        <v>258</v>
      </c>
    </row>
    <row r="11" spans="1:13" ht="55.8" x14ac:dyDescent="0.25">
      <c r="A11" s="616" t="s">
        <v>80</v>
      </c>
      <c r="B11" s="617" t="s">
        <v>229</v>
      </c>
      <c r="C11" s="617"/>
      <c r="D11" s="617"/>
      <c r="E11" s="618"/>
      <c r="F11" s="619">
        <v>76</v>
      </c>
      <c r="G11" s="620">
        <f>+[8]ระบบการควบคุมฯ!F1638</f>
        <v>165091362</v>
      </c>
      <c r="H11" s="621">
        <f>+[8]ระบบการควบคุมฯ!K1650</f>
        <v>156430738.08000001</v>
      </c>
      <c r="I11" s="1230">
        <f>+H11*100/G11</f>
        <v>94.754041752953754</v>
      </c>
      <c r="J11" s="619">
        <v>81</v>
      </c>
      <c r="K11" s="621">
        <f>+[8]ระบบการควบคุมฯ!K1650+[8]ระบบการควบคุมฯ!G1650</f>
        <v>158317771.88000003</v>
      </c>
      <c r="L11" s="1230">
        <f>+K11*100/G11</f>
        <v>95.897065698688721</v>
      </c>
      <c r="M11" s="623" t="s">
        <v>258</v>
      </c>
    </row>
    <row r="12" spans="1:13" ht="18.600000000000001" x14ac:dyDescent="0.25">
      <c r="A12" s="616" t="s">
        <v>81</v>
      </c>
      <c r="B12" s="617" t="s">
        <v>230</v>
      </c>
      <c r="C12" s="617"/>
      <c r="D12" s="617"/>
      <c r="E12" s="618"/>
      <c r="F12" s="619">
        <v>93</v>
      </c>
      <c r="G12" s="620">
        <f>+[5]ระบบการควบคุมฯ!F1666</f>
        <v>209308786</v>
      </c>
      <c r="H12" s="621">
        <f>+[5]ระบบการควบคุมฯ!K1678</f>
        <v>196936444.53</v>
      </c>
      <c r="I12" s="1229">
        <f>+H12*100/G12</f>
        <v>94.088952639570522</v>
      </c>
      <c r="J12" s="619">
        <v>100</v>
      </c>
      <c r="K12" s="621">
        <f>+[5]ระบบการควบคุมฯ!K1678+[5]ระบบการควบคุมฯ!G1678</f>
        <v>199494447.03</v>
      </c>
      <c r="L12" s="1231">
        <f>+K12*100/G12</f>
        <v>95.311071667101444</v>
      </c>
      <c r="M12" s="623"/>
    </row>
    <row r="13" spans="1:13" ht="18.600000000000001" x14ac:dyDescent="0.55000000000000004">
      <c r="A13" s="625" t="s">
        <v>82</v>
      </c>
      <c r="B13" s="626" t="s">
        <v>83</v>
      </c>
      <c r="C13" s="627"/>
      <c r="D13" s="627"/>
      <c r="E13" s="628"/>
      <c r="F13" s="629">
        <v>98</v>
      </c>
      <c r="G13" s="630"/>
      <c r="H13" s="630"/>
      <c r="I13" s="628"/>
      <c r="J13" s="629">
        <f>+J17</f>
        <v>100</v>
      </c>
      <c r="K13" s="630"/>
      <c r="L13" s="628"/>
      <c r="M13" s="623"/>
    </row>
    <row r="14" spans="1:13" ht="55.8" x14ac:dyDescent="0.25">
      <c r="A14" s="616" t="s">
        <v>84</v>
      </c>
      <c r="B14" s="617" t="s">
        <v>227</v>
      </c>
      <c r="C14" s="617"/>
      <c r="D14" s="617"/>
      <c r="E14" s="618"/>
      <c r="F14" s="619">
        <v>37</v>
      </c>
      <c r="G14" s="620">
        <f>+'[6]มาตการ รวมงบบุคลากร'!$G$14</f>
        <v>73078392</v>
      </c>
      <c r="H14" s="621">
        <f>+'[6]มาตการ รวมงบบุคลากร'!$H$14</f>
        <v>66001975.549999997</v>
      </c>
      <c r="I14" s="631">
        <f>+H14*100/G14</f>
        <v>90.316677397608856</v>
      </c>
      <c r="J14" s="619">
        <v>38</v>
      </c>
      <c r="K14" s="621">
        <f>+'[6]มาตการ รวมงบบุคลากร'!$K$14</f>
        <v>66001975.549999997</v>
      </c>
      <c r="L14" s="631">
        <f>+K14*100/G14</f>
        <v>90.316677397608856</v>
      </c>
      <c r="M14" s="623" t="s">
        <v>277</v>
      </c>
    </row>
    <row r="15" spans="1:13" ht="55.8" x14ac:dyDescent="0.25">
      <c r="A15" s="616" t="s">
        <v>85</v>
      </c>
      <c r="B15" s="617" t="s">
        <v>228</v>
      </c>
      <c r="C15" s="617"/>
      <c r="D15" s="617"/>
      <c r="E15" s="618"/>
      <c r="F15" s="619">
        <v>60</v>
      </c>
      <c r="G15" s="624">
        <f>+'[7]มาตการ รวมงบบุคลากร'!$G$15</f>
        <v>82014406</v>
      </c>
      <c r="H15" s="621">
        <f>+'[7]มาตการ รวมงบบุคลากร'!$H$15</f>
        <v>74343256.640000001</v>
      </c>
      <c r="I15" s="631">
        <f>+H15*100/G15</f>
        <v>90.646583040545337</v>
      </c>
      <c r="J15" s="619">
        <v>61</v>
      </c>
      <c r="K15" s="621">
        <f>+'[7]มาตการ รวมงบบุคลากร'!$K$15</f>
        <v>74451473.540000007</v>
      </c>
      <c r="L15" s="631">
        <f>+K15*100/G15</f>
        <v>90.778531688688943</v>
      </c>
      <c r="M15" s="623" t="s">
        <v>277</v>
      </c>
    </row>
    <row r="16" spans="1:13" ht="18.600000000000001" x14ac:dyDescent="0.25">
      <c r="A16" s="632">
        <v>2.2999999999999998</v>
      </c>
      <c r="B16" s="617" t="s">
        <v>229</v>
      </c>
      <c r="C16" s="617"/>
      <c r="D16" s="617"/>
      <c r="E16" s="618"/>
      <c r="F16" s="619">
        <v>83</v>
      </c>
      <c r="G16" s="620">
        <v>143052112</v>
      </c>
      <c r="H16" s="621">
        <v>137289901.93000001</v>
      </c>
      <c r="I16" s="633">
        <f>+H16*100/G16</f>
        <v>95.971950368688027</v>
      </c>
      <c r="J16" s="619">
        <v>84</v>
      </c>
      <c r="K16" s="621">
        <v>137506335.72999999</v>
      </c>
      <c r="L16" s="633">
        <f>+K16*100/G16</f>
        <v>96.123247540728357</v>
      </c>
      <c r="M16" s="623"/>
    </row>
    <row r="17" spans="1:13" ht="18.600000000000001" x14ac:dyDescent="0.25">
      <c r="A17" s="616" t="s">
        <v>86</v>
      </c>
      <c r="B17" s="617" t="s">
        <v>230</v>
      </c>
      <c r="C17" s="617"/>
      <c r="D17" s="617"/>
      <c r="E17" s="618"/>
      <c r="F17" s="619">
        <v>98</v>
      </c>
      <c r="G17" s="620">
        <f>+S9</f>
        <v>0</v>
      </c>
      <c r="H17" s="621">
        <f>+U9</f>
        <v>0</v>
      </c>
      <c r="I17" s="1232" t="e">
        <f>+H17*100/G17</f>
        <v>#DIV/0!</v>
      </c>
      <c r="J17" s="619">
        <v>100</v>
      </c>
      <c r="K17" s="621">
        <f>+T9+U9</f>
        <v>0</v>
      </c>
      <c r="L17" s="1233" t="e">
        <f>+K17*100/G17</f>
        <v>#DIV/0!</v>
      </c>
      <c r="M17" s="623"/>
    </row>
    <row r="18" spans="1:13" ht="18.600000000000001" x14ac:dyDescent="0.55000000000000004">
      <c r="A18" s="625" t="s">
        <v>87</v>
      </c>
      <c r="B18" s="626" t="s">
        <v>88</v>
      </c>
      <c r="C18" s="627"/>
      <c r="D18" s="627"/>
      <c r="E18" s="628"/>
      <c r="F18" s="629">
        <v>80</v>
      </c>
      <c r="G18" s="634"/>
      <c r="H18" s="630"/>
      <c r="I18" s="635"/>
      <c r="J18" s="629">
        <v>100</v>
      </c>
      <c r="K18" s="630"/>
      <c r="L18" s="635"/>
      <c r="M18" s="636"/>
    </row>
    <row r="19" spans="1:13" ht="55.8" x14ac:dyDescent="0.25">
      <c r="A19" s="616" t="s">
        <v>89</v>
      </c>
      <c r="B19" s="617" t="s">
        <v>227</v>
      </c>
      <c r="C19" s="617"/>
      <c r="D19" s="617"/>
      <c r="E19" s="618"/>
      <c r="F19" s="619">
        <v>20</v>
      </c>
      <c r="G19" s="620">
        <f>+'[6]มาตการ รวมงบบุคลากร'!$G$19</f>
        <v>21342000</v>
      </c>
      <c r="H19" s="621">
        <f>+'[6]มาตการ รวมงบบุคลากร'!$H$19</f>
        <v>3964387.31</v>
      </c>
      <c r="I19" s="637">
        <f>+H19*100/G19</f>
        <v>18.575519210945554</v>
      </c>
      <c r="J19" s="619">
        <v>36</v>
      </c>
      <c r="K19" s="621">
        <f>+'[6]มาตการ รวมงบบุคลากร'!$K$19</f>
        <v>18002987.309999999</v>
      </c>
      <c r="L19" s="638">
        <f>+K19*100/G19</f>
        <v>84.354733904976086</v>
      </c>
      <c r="M19" s="623" t="s">
        <v>259</v>
      </c>
    </row>
    <row r="20" spans="1:13" ht="55.8" x14ac:dyDescent="0.25">
      <c r="A20" s="616" t="s">
        <v>90</v>
      </c>
      <c r="B20" s="617" t="s">
        <v>228</v>
      </c>
      <c r="C20" s="617"/>
      <c r="D20" s="617"/>
      <c r="E20" s="618"/>
      <c r="F20" s="619">
        <v>38</v>
      </c>
      <c r="G20" s="621">
        <f>+'[7]มาตการ รวมงบบุคลากร'!$G$20</f>
        <v>21342000</v>
      </c>
      <c r="H20" s="1234">
        <f>+'[7]มาตการ รวมงบบุคลากร'!$H$20</f>
        <v>12683037.310000001</v>
      </c>
      <c r="I20" s="1235">
        <f>+H20*100/G20</f>
        <v>59.427594930184611</v>
      </c>
      <c r="J20" s="619">
        <v>59</v>
      </c>
      <c r="K20" s="620">
        <f>+'[7]มาตการ รวมงบบุคลากร'!$K$20</f>
        <v>20429637.309999999</v>
      </c>
      <c r="L20" s="1235">
        <f>+K20*100/G20</f>
        <v>95.725036594508467</v>
      </c>
      <c r="M20" s="623" t="s">
        <v>277</v>
      </c>
    </row>
    <row r="21" spans="1:13" ht="55.8" x14ac:dyDescent="0.25">
      <c r="A21" s="616" t="s">
        <v>91</v>
      </c>
      <c r="B21" s="617" t="s">
        <v>229</v>
      </c>
      <c r="C21" s="617"/>
      <c r="D21" s="617"/>
      <c r="E21" s="618"/>
      <c r="F21" s="619">
        <v>55</v>
      </c>
      <c r="G21" s="1236">
        <v>21044950</v>
      </c>
      <c r="H21" s="1237">
        <v>18730575.41</v>
      </c>
      <c r="I21" s="1238">
        <f>+H21*100/G21</f>
        <v>89.002708060603609</v>
      </c>
      <c r="J21" s="619">
        <v>69</v>
      </c>
      <c r="K21" s="1237">
        <v>20401175.41</v>
      </c>
      <c r="L21" s="1238">
        <f>+K21*100/G21</f>
        <v>96.940954528283513</v>
      </c>
      <c r="M21" s="623" t="s">
        <v>277</v>
      </c>
    </row>
    <row r="22" spans="1:13" ht="18.600000000000001" x14ac:dyDescent="0.25">
      <c r="A22" s="616" t="s">
        <v>92</v>
      </c>
      <c r="B22" s="617" t="s">
        <v>230</v>
      </c>
      <c r="C22" s="617"/>
      <c r="D22" s="617"/>
      <c r="E22" s="618"/>
      <c r="F22" s="619">
        <v>75</v>
      </c>
      <c r="G22" s="621">
        <f>+[5]ระบบการควบคุมฯ!F1665</f>
        <v>21044250</v>
      </c>
      <c r="H22" s="1234">
        <f>+[5]ระบบการควบคุมฯ!L1665+[5]ระบบการควบคุมฯ!K1665</f>
        <v>19249175.41</v>
      </c>
      <c r="I22" s="639">
        <f>+H22*100/G22</f>
        <v>91.469999691127029</v>
      </c>
      <c r="J22" s="619">
        <v>100</v>
      </c>
      <c r="K22" s="620">
        <f>+[5]ระบบการควบคุมฯ!G1665+[5]ระบบการควบคุมฯ!H1665+[5]ระบบการควบคุมฯ!K1665+[5]ระบบการควบคุมฯ!L1665</f>
        <v>20401175.41</v>
      </c>
      <c r="L22" s="1239">
        <f>+K22*100/G22</f>
        <v>96.944179098803716</v>
      </c>
      <c r="M22" s="623"/>
    </row>
    <row r="23" spans="1:13" ht="18.600000000000001" x14ac:dyDescent="0.55000000000000004">
      <c r="A23" s="640"/>
      <c r="B23" s="641" t="s">
        <v>93</v>
      </c>
      <c r="C23" s="431"/>
      <c r="D23" s="431"/>
      <c r="E23" s="628"/>
      <c r="F23" s="629"/>
      <c r="G23" s="642"/>
      <c r="H23" s="1240">
        <f>+[5]ระบบการควบคุมฯ!H1665+[5]ระบบการควบคุมฯ!G1665</f>
        <v>1152000</v>
      </c>
      <c r="I23" s="643">
        <f>+H23*100/G22</f>
        <v>5.4741794076766812</v>
      </c>
      <c r="J23" s="629"/>
      <c r="K23" s="630"/>
      <c r="L23" s="644"/>
      <c r="M23" s="645"/>
    </row>
    <row r="24" spans="1:13" ht="18.600000000000001" x14ac:dyDescent="0.55000000000000004">
      <c r="A24" s="640"/>
      <c r="B24" s="641" t="s">
        <v>94</v>
      </c>
      <c r="C24" s="431"/>
      <c r="D24" s="431"/>
      <c r="E24" s="628"/>
      <c r="F24" s="629"/>
      <c r="G24" s="642"/>
      <c r="H24" s="1241"/>
      <c r="I24" s="646"/>
      <c r="J24" s="629"/>
      <c r="K24" s="630"/>
      <c r="L24" s="644"/>
      <c r="M24" s="645"/>
    </row>
    <row r="25" spans="1:13" ht="18.600000000000001" x14ac:dyDescent="0.55000000000000004">
      <c r="A25" s="640"/>
      <c r="B25" s="641" t="s">
        <v>95</v>
      </c>
      <c r="C25" s="431"/>
      <c r="D25" s="431"/>
      <c r="E25" s="628"/>
      <c r="F25" s="629"/>
      <c r="G25" s="642"/>
      <c r="H25" s="1241">
        <f>+[5]ระบบการควบคุมฯ!M1665</f>
        <v>643074.59</v>
      </c>
      <c r="I25" s="646">
        <f>+H25*100/G22</f>
        <v>3.0558209011962889</v>
      </c>
      <c r="J25" s="629"/>
      <c r="K25" s="630"/>
      <c r="L25" s="644" t="s">
        <v>274</v>
      </c>
      <c r="M25" s="647">
        <f>+[5]ระบบการควบคุมฯ!M1409</f>
        <v>642074.59</v>
      </c>
    </row>
    <row r="26" spans="1:13" ht="18.600000000000001" x14ac:dyDescent="0.55000000000000004">
      <c r="A26" s="648"/>
      <c r="B26" s="649" t="s">
        <v>96</v>
      </c>
      <c r="C26" s="650"/>
      <c r="D26" s="650"/>
      <c r="E26" s="651"/>
      <c r="F26" s="652"/>
      <c r="G26" s="653"/>
      <c r="H26" s="654"/>
      <c r="I26" s="997">
        <f>+H26*100/G22</f>
        <v>0</v>
      </c>
      <c r="J26" s="652"/>
      <c r="K26" s="653"/>
      <c r="L26" s="655"/>
      <c r="M26" s="656"/>
    </row>
    <row r="27" spans="1:13" ht="18.600000000000001" hidden="1" customHeight="1" x14ac:dyDescent="0.55000000000000004">
      <c r="A27" s="431"/>
      <c r="B27" s="431"/>
      <c r="C27" s="431"/>
      <c r="D27" s="431"/>
      <c r="E27" s="431"/>
      <c r="F27" s="657" t="s">
        <v>97</v>
      </c>
      <c r="G27" s="658"/>
      <c r="H27" s="659" t="s">
        <v>189</v>
      </c>
      <c r="I27" s="431"/>
      <c r="J27" s="657" t="s">
        <v>97</v>
      </c>
      <c r="K27" s="658"/>
      <c r="L27" s="431"/>
      <c r="M27" s="431"/>
    </row>
    <row r="28" spans="1:13" ht="18.600000000000001" hidden="1" customHeight="1" x14ac:dyDescent="0.55000000000000004">
      <c r="A28" s="431"/>
      <c r="B28" s="660"/>
      <c r="C28" s="660"/>
      <c r="D28" s="660"/>
      <c r="E28" s="660"/>
      <c r="F28" s="1052" t="s">
        <v>190</v>
      </c>
      <c r="G28" s="1052"/>
      <c r="H28" s="660"/>
      <c r="I28" s="660"/>
      <c r="J28" s="660"/>
      <c r="K28" s="660"/>
      <c r="L28" s="660"/>
      <c r="M28" s="660"/>
    </row>
    <row r="29" spans="1:13" ht="21" hidden="1" customHeight="1" x14ac:dyDescent="0.55000000000000004">
      <c r="A29" s="431"/>
      <c r="B29" s="660"/>
      <c r="C29" s="660"/>
      <c r="D29" s="660" t="s">
        <v>191</v>
      </c>
      <c r="E29" s="660"/>
      <c r="F29" s="662"/>
      <c r="G29" s="660"/>
      <c r="H29" s="660"/>
      <c r="I29" s="660"/>
      <c r="J29" s="662"/>
      <c r="K29" s="660"/>
      <c r="L29" s="660"/>
      <c r="M29" s="660"/>
    </row>
    <row r="30" spans="1:13" ht="21" hidden="1" customHeight="1" x14ac:dyDescent="0.55000000000000004">
      <c r="A30" s="431"/>
      <c r="B30" s="431"/>
      <c r="C30" s="431"/>
      <c r="D30" s="431"/>
      <c r="E30" s="431"/>
      <c r="F30" s="1053" t="s">
        <v>174</v>
      </c>
      <c r="G30" s="1053"/>
      <c r="H30" s="658"/>
      <c r="I30" s="431"/>
      <c r="J30" s="431"/>
      <c r="K30" s="658"/>
      <c r="L30" s="431"/>
      <c r="M30" s="431"/>
    </row>
    <row r="31" spans="1:13" ht="18.600000000000001" hidden="1" customHeight="1" x14ac:dyDescent="0.55000000000000004">
      <c r="A31" s="431"/>
      <c r="B31" s="431"/>
      <c r="C31" s="431"/>
      <c r="D31" s="431"/>
      <c r="E31" s="431"/>
      <c r="F31" s="603"/>
      <c r="G31" s="658"/>
      <c r="H31" s="658"/>
      <c r="I31" s="431"/>
      <c r="J31" s="603"/>
      <c r="K31" s="658"/>
      <c r="L31" s="431"/>
      <c r="M31" s="431"/>
    </row>
    <row r="32" spans="1:13" ht="18.600000000000001" hidden="1" customHeight="1" x14ac:dyDescent="0.55000000000000004">
      <c r="A32" s="431"/>
      <c r="B32" s="431"/>
      <c r="C32" s="431"/>
      <c r="D32" s="1052" t="s">
        <v>20</v>
      </c>
      <c r="E32" s="1052"/>
      <c r="F32" s="1052"/>
      <c r="G32" s="658"/>
      <c r="H32" s="659" t="s">
        <v>192</v>
      </c>
      <c r="I32" s="431"/>
      <c r="J32" s="431"/>
      <c r="K32" s="658"/>
      <c r="L32" s="431"/>
      <c r="M32" s="431"/>
    </row>
    <row r="33" spans="1:13" ht="18.600000000000001" hidden="1" customHeight="1" x14ac:dyDescent="0.55000000000000004">
      <c r="A33" s="603"/>
      <c r="B33" s="603"/>
      <c r="C33" s="603"/>
      <c r="D33" s="603"/>
      <c r="E33" s="603"/>
      <c r="F33" s="1055" t="s">
        <v>50</v>
      </c>
      <c r="G33" s="1055"/>
      <c r="H33" s="663"/>
      <c r="I33" s="603"/>
      <c r="J33" s="603"/>
      <c r="K33" s="663"/>
      <c r="L33" s="603"/>
      <c r="M33" s="603"/>
    </row>
    <row r="34" spans="1:13" ht="18.600000000000001" hidden="1" customHeight="1" x14ac:dyDescent="0.55000000000000004">
      <c r="A34" s="603"/>
      <c r="B34" s="664"/>
      <c r="C34" s="664" t="s">
        <v>193</v>
      </c>
      <c r="D34" s="664"/>
      <c r="E34" s="664"/>
      <c r="F34" s="664"/>
      <c r="G34" s="663"/>
      <c r="H34" s="663"/>
      <c r="I34" s="664"/>
      <c r="J34" s="664"/>
      <c r="K34" s="663"/>
      <c r="L34" s="664"/>
      <c r="M34" s="664"/>
    </row>
    <row r="35" spans="1:13" ht="18.600000000000001" hidden="1" customHeight="1" x14ac:dyDescent="0.55000000000000004">
      <c r="A35" s="1056" t="s">
        <v>194</v>
      </c>
      <c r="B35" s="1056"/>
      <c r="C35" s="1056"/>
      <c r="D35" s="1056"/>
      <c r="E35" s="1056"/>
      <c r="F35" s="1056"/>
      <c r="G35" s="1056"/>
      <c r="H35" s="1056"/>
      <c r="I35" s="1056"/>
      <c r="J35" s="1056"/>
      <c r="K35" s="1056"/>
      <c r="L35" s="1056"/>
      <c r="M35" s="1056"/>
    </row>
    <row r="36" spans="1:13" ht="18.600000000000001" hidden="1" customHeight="1" x14ac:dyDescent="0.55000000000000004">
      <c r="A36" s="1056" t="s">
        <v>43</v>
      </c>
      <c r="B36" s="1056"/>
      <c r="C36" s="1056"/>
      <c r="D36" s="1056"/>
      <c r="E36" s="1056"/>
      <c r="F36" s="1056"/>
      <c r="G36" s="1056"/>
      <c r="H36" s="1056"/>
      <c r="I36" s="1056"/>
      <c r="J36" s="1056"/>
      <c r="K36" s="1056"/>
      <c r="L36" s="1056"/>
      <c r="M36" s="1056"/>
    </row>
    <row r="37" spans="1:13" ht="18.600000000000001" x14ac:dyDescent="0.55000000000000004">
      <c r="A37" s="665"/>
      <c r="B37" s="666"/>
      <c r="C37" s="667" t="s">
        <v>101</v>
      </c>
      <c r="D37" s="665"/>
      <c r="E37" s="665"/>
      <c r="F37" s="664"/>
      <c r="G37" s="668"/>
      <c r="H37" s="1242" t="s">
        <v>278</v>
      </c>
      <c r="I37" s="1242"/>
      <c r="J37" s="1242"/>
      <c r="K37" s="1242"/>
      <c r="L37" s="1242"/>
      <c r="M37" s="665"/>
    </row>
    <row r="38" spans="1:13" ht="18.600000000000001" x14ac:dyDescent="0.55000000000000004">
      <c r="A38" s="665"/>
      <c r="B38" s="669"/>
      <c r="C38" s="667" t="s">
        <v>102</v>
      </c>
      <c r="D38" s="665"/>
      <c r="E38" s="665"/>
      <c r="F38" s="664"/>
      <c r="G38" s="668"/>
      <c r="H38" s="659"/>
      <c r="I38" s="434"/>
      <c r="J38" s="434"/>
      <c r="K38" s="659"/>
      <c r="L38" s="434"/>
      <c r="M38" s="665"/>
    </row>
    <row r="39" spans="1:13" s="497" customFormat="1" ht="18.600000000000001" x14ac:dyDescent="0.55000000000000004">
      <c r="A39" s="670" t="s">
        <v>97</v>
      </c>
      <c r="B39" s="432"/>
      <c r="C39" s="431"/>
      <c r="D39" s="434" t="s">
        <v>177</v>
      </c>
      <c r="E39" s="671"/>
      <c r="F39" s="603"/>
      <c r="G39" s="668"/>
      <c r="H39" s="672" t="s">
        <v>20</v>
      </c>
      <c r="I39" s="431"/>
      <c r="J39" s="603"/>
      <c r="K39" s="659" t="s">
        <v>103</v>
      </c>
      <c r="L39" s="671"/>
      <c r="M39" s="671"/>
    </row>
    <row r="40" spans="1:13" ht="18.600000000000001" x14ac:dyDescent="0.55000000000000004">
      <c r="A40" s="1052" t="s">
        <v>98</v>
      </c>
      <c r="B40" s="1052"/>
      <c r="C40" s="1052"/>
      <c r="D40" s="431" t="s">
        <v>231</v>
      </c>
      <c r="E40" s="431"/>
      <c r="F40" s="603"/>
      <c r="G40" s="658"/>
      <c r="H40" s="668" t="s">
        <v>104</v>
      </c>
      <c r="I40" s="671"/>
      <c r="J40" s="603"/>
      <c r="K40" s="658" t="s">
        <v>232</v>
      </c>
      <c r="L40" s="431"/>
      <c r="M40" s="431"/>
    </row>
    <row r="41" spans="1:13" ht="18.600000000000001" x14ac:dyDescent="0.55000000000000004">
      <c r="A41" s="660" t="s">
        <v>44</v>
      </c>
      <c r="B41" s="661"/>
      <c r="C41" s="661"/>
      <c r="D41" s="431"/>
      <c r="E41" s="431"/>
      <c r="F41" s="603"/>
      <c r="G41" s="1056" t="s">
        <v>121</v>
      </c>
      <c r="H41" s="1056"/>
      <c r="I41" s="1056"/>
      <c r="J41" s="1056"/>
      <c r="K41" s="1056"/>
      <c r="L41" s="603"/>
      <c r="M41" s="603"/>
    </row>
    <row r="42" spans="1:13" ht="18.600000000000001" x14ac:dyDescent="0.55000000000000004">
      <c r="A42" s="81"/>
      <c r="B42" s="81"/>
      <c r="C42" s="81"/>
      <c r="D42" s="75"/>
      <c r="E42" s="75"/>
      <c r="F42" s="20"/>
      <c r="G42" s="1054" t="s">
        <v>198</v>
      </c>
      <c r="H42" s="1054"/>
      <c r="I42" s="1054"/>
      <c r="J42" s="1054"/>
      <c r="K42" s="1054"/>
      <c r="L42" s="82"/>
      <c r="M42" s="82"/>
    </row>
    <row r="43" spans="1:13" ht="18.600000000000001" hidden="1" x14ac:dyDescent="0.55000000000000004">
      <c r="A43" s="81"/>
      <c r="B43" s="81"/>
      <c r="C43" s="81"/>
      <c r="D43" s="75"/>
      <c r="E43" s="75"/>
      <c r="F43" s="20"/>
      <c r="G43" s="1051" t="s">
        <v>198</v>
      </c>
      <c r="H43" s="1051"/>
      <c r="I43" s="1051"/>
      <c r="J43" s="1051"/>
      <c r="K43" s="1051"/>
      <c r="L43" s="82"/>
      <c r="M43" s="82"/>
    </row>
    <row r="44" spans="1:13" ht="18.600000000000001" hidden="1" x14ac:dyDescent="0.55000000000000004">
      <c r="A44" s="81"/>
      <c r="B44" s="81"/>
      <c r="C44" s="81"/>
      <c r="D44" s="75"/>
      <c r="E44" s="75"/>
      <c r="F44" s="20"/>
      <c r="G44" s="1051" t="s">
        <v>193</v>
      </c>
      <c r="H44" s="1051"/>
      <c r="I44" s="1051"/>
      <c r="J44" s="1051"/>
      <c r="K44" s="1051"/>
      <c r="L44" s="20"/>
      <c r="M44" s="20"/>
    </row>
  </sheetData>
  <mergeCells count="24">
    <mergeCell ref="A1:M1"/>
    <mergeCell ref="A2:M2"/>
    <mergeCell ref="A3:M3"/>
    <mergeCell ref="A4:M4"/>
    <mergeCell ref="C5:L5"/>
    <mergeCell ref="H6:I6"/>
    <mergeCell ref="J6:J7"/>
    <mergeCell ref="K6:L6"/>
    <mergeCell ref="M6:M7"/>
    <mergeCell ref="A6:E7"/>
    <mergeCell ref="F6:F7"/>
    <mergeCell ref="G6:G7"/>
    <mergeCell ref="G44:K44"/>
    <mergeCell ref="F28:G28"/>
    <mergeCell ref="F30:G30"/>
    <mergeCell ref="D32:F32"/>
    <mergeCell ref="G42:K42"/>
    <mergeCell ref="G43:K43"/>
    <mergeCell ref="F33:G33"/>
    <mergeCell ref="A35:M35"/>
    <mergeCell ref="A36:M36"/>
    <mergeCell ref="H37:L37"/>
    <mergeCell ref="A40:C40"/>
    <mergeCell ref="G41:K41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เงินกันไว้เบิกเหลื่อมปี งบปี </vt:lpstr>
      <vt:lpstr>งบลงทุน</vt:lpstr>
      <vt:lpstr>งบประจำและงบพัฒนาคุณภาพการศึกษา</vt:lpstr>
      <vt:lpstr>งบสพฐ</vt:lpstr>
      <vt:lpstr>รายงานผลการเบิกจ่าย</vt:lpstr>
      <vt:lpstr>งบประจำและงบพัฒนาคุณภาพการศึกษา!Print_Titles</vt:lpstr>
      <vt:lpstr>งบลงทุน!Print_Titles</vt:lpstr>
      <vt:lpstr>'เงินกันไว้เบิกเหลื่อมปี งบปี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2022-01-02T08:37:32Z</dcterms:created>
  <dcterms:modified xsi:type="dcterms:W3CDTF">2026-08-09T12:58:44Z</dcterms:modified>
</cp:coreProperties>
</file>